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360" documentId="114_{C1DD251F-F35D-40EC-80AF-1FED663333B6}" xr6:coauthVersionLast="45" xr6:coauthVersionMax="45" xr10:uidLastSave="{03B32B1C-D4AB-4B26-BA0C-0D07A2619F37}"/>
  <bookViews>
    <workbookView xWindow="-108" yWindow="-108" windowWidth="23256" windowHeight="12576" firstSheet="4" activeTab="4"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COVID_CL_CONFIRMA!$A$11:$P$1281</definedName>
    <definedName name="Z_17406B05_851B_4603_9BE4_525D95C46488_.wvu.FilterData" localSheetId="1" hidden="1">COVID_CL_MUERTE!$A$11:$P$104</definedName>
    <definedName name="Z_17406B05_851B_4603_9BE4_525D95C46488_.wvu.FilterData" localSheetId="2" hidden="1">COVID_CL_RECUPERA!$A$9:$P$131</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19" r:id="rId7"/>
    <pivotCache cacheId="20" r:id="rId8"/>
    <pivotCache cacheId="21"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M95" i="2" l="1"/>
  <c r="M96" i="2"/>
  <c r="M97" i="2"/>
  <c r="M98" i="2"/>
  <c r="M99" i="2"/>
  <c r="M100" i="2"/>
  <c r="M101" i="2"/>
  <c r="M102" i="2"/>
  <c r="M103" i="2"/>
  <c r="M104" i="2"/>
  <c r="P95" i="2"/>
  <c r="P96" i="2"/>
  <c r="P97" i="2"/>
  <c r="P98" i="2"/>
  <c r="P99" i="2"/>
  <c r="P100" i="2"/>
  <c r="P101" i="2"/>
  <c r="P102" i="2"/>
  <c r="P103" i="2"/>
  <c r="P104" i="2"/>
  <c r="A102" i="2"/>
  <c r="A103" i="2"/>
  <c r="A104" i="2"/>
  <c r="C102" i="2"/>
  <c r="C103" i="2"/>
  <c r="C104" i="2"/>
  <c r="F102" i="2"/>
  <c r="F103" i="2"/>
  <c r="F104" i="2"/>
  <c r="I102" i="2"/>
  <c r="B102" i="2" s="1"/>
  <c r="I103" i="2"/>
  <c r="B103" i="2" s="1"/>
  <c r="I104" i="2"/>
  <c r="B104" i="2" s="1"/>
  <c r="N102" i="2"/>
  <c r="N103" i="2"/>
  <c r="N104" i="2"/>
  <c r="O102" i="2"/>
  <c r="O103" i="2"/>
  <c r="O104" i="2"/>
  <c r="D102" i="2"/>
  <c r="D103" i="2"/>
  <c r="D104" i="2"/>
  <c r="C98" i="2"/>
  <c r="C99" i="2"/>
  <c r="C100" i="2"/>
  <c r="C101" i="2"/>
  <c r="F98" i="2"/>
  <c r="F99" i="2"/>
  <c r="F100" i="2"/>
  <c r="F101" i="2"/>
  <c r="I98" i="2"/>
  <c r="B98" i="2" s="1"/>
  <c r="I99" i="2"/>
  <c r="B99" i="2" s="1"/>
  <c r="I100" i="2"/>
  <c r="B100" i="2" s="1"/>
  <c r="I101" i="2"/>
  <c r="B101" i="2" s="1"/>
  <c r="N98" i="2"/>
  <c r="N99" i="2"/>
  <c r="N100" i="2"/>
  <c r="N101" i="2"/>
  <c r="O98" i="2"/>
  <c r="O99" i="2"/>
  <c r="O100" i="2"/>
  <c r="O101" i="2"/>
  <c r="D98" i="2"/>
  <c r="A98" i="2" s="1"/>
  <c r="D99" i="2"/>
  <c r="A99" i="2" s="1"/>
  <c r="D100" i="2"/>
  <c r="A100" i="2" s="1"/>
  <c r="D101" i="2"/>
  <c r="A101" i="2" s="1"/>
  <c r="C95" i="2"/>
  <c r="C96" i="2"/>
  <c r="C97" i="2"/>
  <c r="F95" i="2"/>
  <c r="F96" i="2"/>
  <c r="F97" i="2"/>
  <c r="I95" i="2"/>
  <c r="B95" i="2" s="1"/>
  <c r="I96" i="2"/>
  <c r="B96" i="2" s="1"/>
  <c r="I97" i="2"/>
  <c r="B97" i="2" s="1"/>
  <c r="N95" i="2"/>
  <c r="N96" i="2"/>
  <c r="N97" i="2"/>
  <c r="O95" i="2"/>
  <c r="O96" i="2"/>
  <c r="O97" i="2"/>
  <c r="D95" i="2"/>
  <c r="A95" i="2" s="1"/>
  <c r="D96" i="2"/>
  <c r="A96" i="2" s="1"/>
  <c r="D97" i="2"/>
  <c r="A97" i="2" s="1"/>
  <c r="C1190" i="1"/>
  <c r="C1191" i="1"/>
  <c r="C1192" i="1"/>
  <c r="C1193" i="1"/>
  <c r="C1194" i="1"/>
  <c r="C1273" i="1"/>
  <c r="C1274" i="1"/>
  <c r="C1275" i="1"/>
  <c r="C1276" i="1"/>
  <c r="C1277" i="1"/>
  <c r="C1278" i="1"/>
  <c r="C1279" i="1"/>
  <c r="C1280" i="1"/>
  <c r="C1281" i="1"/>
  <c r="F1273" i="1"/>
  <c r="F1274" i="1"/>
  <c r="F1275" i="1"/>
  <c r="F1276" i="1"/>
  <c r="F1277" i="1"/>
  <c r="F1278" i="1"/>
  <c r="F1279" i="1"/>
  <c r="F1280" i="1"/>
  <c r="F1281" i="1"/>
  <c r="I1273" i="1"/>
  <c r="B1273" i="1" s="1"/>
  <c r="I1274" i="1"/>
  <c r="B1274" i="1" s="1"/>
  <c r="I1275" i="1"/>
  <c r="B1275" i="1" s="1"/>
  <c r="I1276" i="1"/>
  <c r="B1276" i="1" s="1"/>
  <c r="I1277" i="1"/>
  <c r="B1277" i="1" s="1"/>
  <c r="I1278" i="1"/>
  <c r="B1278" i="1" s="1"/>
  <c r="I1279" i="1"/>
  <c r="B1279" i="1" s="1"/>
  <c r="I1280" i="1"/>
  <c r="B1280" i="1" s="1"/>
  <c r="I1281" i="1"/>
  <c r="B1281" i="1" s="1"/>
  <c r="N1273" i="1"/>
  <c r="N1274" i="1"/>
  <c r="N1275" i="1"/>
  <c r="N1276" i="1"/>
  <c r="N1277" i="1"/>
  <c r="N1278" i="1"/>
  <c r="N1279" i="1"/>
  <c r="N1280" i="1"/>
  <c r="N1281" i="1"/>
  <c r="O1273" i="1"/>
  <c r="O1274" i="1"/>
  <c r="O1275" i="1"/>
  <c r="O1276" i="1"/>
  <c r="O1277" i="1"/>
  <c r="O1278" i="1"/>
  <c r="O1279" i="1"/>
  <c r="O1280" i="1"/>
  <c r="O128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I1232" i="1"/>
  <c r="B1232" i="1" s="1"/>
  <c r="I1233" i="1"/>
  <c r="B1233" i="1" s="1"/>
  <c r="I1234" i="1"/>
  <c r="B1234" i="1" s="1"/>
  <c r="I1235" i="1"/>
  <c r="B1235" i="1" s="1"/>
  <c r="I1236" i="1"/>
  <c r="B1236" i="1" s="1"/>
  <c r="I1237" i="1"/>
  <c r="B1237" i="1" s="1"/>
  <c r="I1238" i="1"/>
  <c r="B1238" i="1" s="1"/>
  <c r="I1239" i="1"/>
  <c r="B1239" i="1" s="1"/>
  <c r="I1240" i="1"/>
  <c r="B1240" i="1" s="1"/>
  <c r="I1241" i="1"/>
  <c r="B1241" i="1" s="1"/>
  <c r="I1242" i="1"/>
  <c r="B1242" i="1" s="1"/>
  <c r="I1243" i="1"/>
  <c r="B1243" i="1" s="1"/>
  <c r="I1244" i="1"/>
  <c r="B1244" i="1" s="1"/>
  <c r="I1245" i="1"/>
  <c r="B1245" i="1" s="1"/>
  <c r="I1246" i="1"/>
  <c r="B1246" i="1" s="1"/>
  <c r="I1247" i="1"/>
  <c r="B1247" i="1" s="1"/>
  <c r="I1248" i="1"/>
  <c r="B1248" i="1" s="1"/>
  <c r="I1249" i="1"/>
  <c r="B1249" i="1" s="1"/>
  <c r="I1250" i="1"/>
  <c r="B1250" i="1" s="1"/>
  <c r="I1251" i="1"/>
  <c r="B1251" i="1" s="1"/>
  <c r="I1252" i="1"/>
  <c r="B1252" i="1" s="1"/>
  <c r="I1253" i="1"/>
  <c r="B1253" i="1" s="1"/>
  <c r="I1254" i="1"/>
  <c r="B1254" i="1" s="1"/>
  <c r="I1255" i="1"/>
  <c r="B1255" i="1" s="1"/>
  <c r="I1256" i="1"/>
  <c r="B1256" i="1" s="1"/>
  <c r="I1257" i="1"/>
  <c r="B1257" i="1" s="1"/>
  <c r="I1258" i="1"/>
  <c r="B1258" i="1" s="1"/>
  <c r="I1259" i="1"/>
  <c r="B1259" i="1" s="1"/>
  <c r="I1260" i="1"/>
  <c r="B1260" i="1" s="1"/>
  <c r="I1261" i="1"/>
  <c r="B1261" i="1" s="1"/>
  <c r="I1262" i="1"/>
  <c r="B1262" i="1" s="1"/>
  <c r="I1263" i="1"/>
  <c r="B1263" i="1" s="1"/>
  <c r="I1264" i="1"/>
  <c r="B1264" i="1" s="1"/>
  <c r="I1265" i="1"/>
  <c r="B1265" i="1" s="1"/>
  <c r="I1266" i="1"/>
  <c r="B1266" i="1" s="1"/>
  <c r="I1267" i="1"/>
  <c r="B1267" i="1" s="1"/>
  <c r="I1268" i="1"/>
  <c r="B1268" i="1" s="1"/>
  <c r="I1269" i="1"/>
  <c r="B1269" i="1" s="1"/>
  <c r="I1270" i="1"/>
  <c r="B1270" i="1" s="1"/>
  <c r="I1271" i="1"/>
  <c r="B1271" i="1" s="1"/>
  <c r="I1272" i="1"/>
  <c r="B1272" i="1" s="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C1230" i="1"/>
  <c r="C1231" i="1"/>
  <c r="F1230" i="1"/>
  <c r="F1231" i="1"/>
  <c r="I1230" i="1"/>
  <c r="B1230" i="1" s="1"/>
  <c r="I1231" i="1"/>
  <c r="B1231" i="1" s="1"/>
  <c r="N1230" i="1"/>
  <c r="N1231" i="1"/>
  <c r="O1230" i="1"/>
  <c r="O1231" i="1"/>
  <c r="C1225" i="1"/>
  <c r="C1226" i="1"/>
  <c r="C1227" i="1"/>
  <c r="C1228" i="1"/>
  <c r="C1229" i="1"/>
  <c r="F1225" i="1"/>
  <c r="F1226" i="1"/>
  <c r="F1227" i="1"/>
  <c r="F1228" i="1"/>
  <c r="F1229" i="1"/>
  <c r="I1225" i="1"/>
  <c r="B1225" i="1" s="1"/>
  <c r="I1226" i="1"/>
  <c r="B1226" i="1" s="1"/>
  <c r="I1227" i="1"/>
  <c r="B1227" i="1" s="1"/>
  <c r="I1228" i="1"/>
  <c r="B1228" i="1" s="1"/>
  <c r="I1229" i="1"/>
  <c r="B1229" i="1" s="1"/>
  <c r="N1225" i="1"/>
  <c r="N1226" i="1"/>
  <c r="N1227" i="1"/>
  <c r="N1228" i="1"/>
  <c r="N1229" i="1"/>
  <c r="O1225" i="1"/>
  <c r="O1226" i="1"/>
  <c r="O1227" i="1"/>
  <c r="O1228" i="1"/>
  <c r="O1229" i="1"/>
  <c r="C1219" i="1"/>
  <c r="C1220" i="1"/>
  <c r="C1221" i="1"/>
  <c r="C1222" i="1"/>
  <c r="C1223" i="1"/>
  <c r="C1224" i="1"/>
  <c r="F1219" i="1"/>
  <c r="F1220" i="1"/>
  <c r="F1221" i="1"/>
  <c r="F1222" i="1"/>
  <c r="F1223" i="1"/>
  <c r="F1224" i="1"/>
  <c r="I1219" i="1"/>
  <c r="B1219" i="1" s="1"/>
  <c r="I1220" i="1"/>
  <c r="B1220" i="1" s="1"/>
  <c r="I1221" i="1"/>
  <c r="B1221" i="1" s="1"/>
  <c r="I1222" i="1"/>
  <c r="B1222" i="1" s="1"/>
  <c r="I1223" i="1"/>
  <c r="B1223" i="1" s="1"/>
  <c r="I1224" i="1"/>
  <c r="B1224" i="1" s="1"/>
  <c r="N1219" i="1"/>
  <c r="N1220" i="1"/>
  <c r="N1221" i="1"/>
  <c r="N1222" i="1"/>
  <c r="N1223" i="1"/>
  <c r="N1224" i="1"/>
  <c r="O1219" i="1"/>
  <c r="O1220" i="1"/>
  <c r="O1221" i="1"/>
  <c r="O1222" i="1"/>
  <c r="O1223" i="1"/>
  <c r="O1224" i="1"/>
  <c r="C1214" i="1"/>
  <c r="C1215" i="1"/>
  <c r="C1216" i="1"/>
  <c r="C1217" i="1"/>
  <c r="C1218" i="1"/>
  <c r="F1214" i="1"/>
  <c r="F1215" i="1"/>
  <c r="F1216" i="1"/>
  <c r="F1217" i="1"/>
  <c r="F1218" i="1"/>
  <c r="I1214" i="1"/>
  <c r="B1214" i="1" s="1"/>
  <c r="I1215" i="1"/>
  <c r="B1215" i="1" s="1"/>
  <c r="I1216" i="1"/>
  <c r="B1216" i="1" s="1"/>
  <c r="I1217" i="1"/>
  <c r="B1217" i="1" s="1"/>
  <c r="I1218" i="1"/>
  <c r="B1218" i="1" s="1"/>
  <c r="N1214" i="1"/>
  <c r="N1215" i="1"/>
  <c r="N1216" i="1"/>
  <c r="N1217" i="1"/>
  <c r="N1218" i="1"/>
  <c r="O1214" i="1"/>
  <c r="O1215" i="1"/>
  <c r="O1216" i="1"/>
  <c r="O1217" i="1"/>
  <c r="O1218" i="1"/>
  <c r="C1209" i="1"/>
  <c r="C1210" i="1"/>
  <c r="C1211" i="1"/>
  <c r="C1212" i="1"/>
  <c r="C1213" i="1"/>
  <c r="F1209" i="1"/>
  <c r="F1210" i="1"/>
  <c r="F1211" i="1"/>
  <c r="F1212" i="1"/>
  <c r="F1213" i="1"/>
  <c r="I1209" i="1"/>
  <c r="B1209" i="1" s="1"/>
  <c r="I1210" i="1"/>
  <c r="B1210" i="1" s="1"/>
  <c r="I1211" i="1"/>
  <c r="B1211" i="1" s="1"/>
  <c r="I1212" i="1"/>
  <c r="B1212" i="1" s="1"/>
  <c r="I1213" i="1"/>
  <c r="B1213" i="1" s="1"/>
  <c r="N1209" i="1"/>
  <c r="N1210" i="1"/>
  <c r="N1211" i="1"/>
  <c r="N1212" i="1"/>
  <c r="N1213" i="1"/>
  <c r="O1209" i="1"/>
  <c r="O1210" i="1"/>
  <c r="O1211" i="1"/>
  <c r="O1212" i="1"/>
  <c r="O1213" i="1"/>
  <c r="C1205" i="1"/>
  <c r="C1206" i="1"/>
  <c r="C1207" i="1"/>
  <c r="C1208" i="1"/>
  <c r="F1205" i="1"/>
  <c r="F1206" i="1"/>
  <c r="F1207" i="1"/>
  <c r="F1208" i="1"/>
  <c r="I1205" i="1"/>
  <c r="B1205" i="1" s="1"/>
  <c r="I1206" i="1"/>
  <c r="B1206" i="1" s="1"/>
  <c r="I1207" i="1"/>
  <c r="B1207" i="1" s="1"/>
  <c r="I1208" i="1"/>
  <c r="B1208" i="1" s="1"/>
  <c r="N1205" i="1"/>
  <c r="N1206" i="1"/>
  <c r="N1207" i="1"/>
  <c r="N1208" i="1"/>
  <c r="O1205" i="1"/>
  <c r="O1206" i="1"/>
  <c r="O1207" i="1"/>
  <c r="O1208" i="1"/>
  <c r="C1199" i="1"/>
  <c r="C1200" i="1"/>
  <c r="C1201" i="1"/>
  <c r="C1202" i="1"/>
  <c r="C1203" i="1"/>
  <c r="C1204" i="1"/>
  <c r="F1199" i="1"/>
  <c r="F1200" i="1"/>
  <c r="F1201" i="1"/>
  <c r="F1202" i="1"/>
  <c r="F1203" i="1"/>
  <c r="F1204" i="1"/>
  <c r="I1199" i="1"/>
  <c r="B1199" i="1" s="1"/>
  <c r="I1200" i="1"/>
  <c r="B1200" i="1" s="1"/>
  <c r="I1201" i="1"/>
  <c r="B1201" i="1" s="1"/>
  <c r="I1202" i="1"/>
  <c r="B1202" i="1" s="1"/>
  <c r="I1203" i="1"/>
  <c r="B1203" i="1" s="1"/>
  <c r="I1204" i="1"/>
  <c r="B1204" i="1" s="1"/>
  <c r="N1199" i="1"/>
  <c r="N1200" i="1"/>
  <c r="N1201" i="1"/>
  <c r="N1202" i="1"/>
  <c r="N1203" i="1"/>
  <c r="N1204" i="1"/>
  <c r="O1199" i="1"/>
  <c r="O1200" i="1"/>
  <c r="O1201" i="1"/>
  <c r="O1202" i="1"/>
  <c r="O1203" i="1"/>
  <c r="O1204" i="1"/>
  <c r="C1195" i="1"/>
  <c r="C1196" i="1"/>
  <c r="C1197" i="1"/>
  <c r="C1198" i="1"/>
  <c r="F1192" i="1"/>
  <c r="F1193" i="1"/>
  <c r="F1194" i="1"/>
  <c r="F1195" i="1"/>
  <c r="F1196" i="1"/>
  <c r="F1197" i="1"/>
  <c r="F1198" i="1"/>
  <c r="I1192" i="1"/>
  <c r="B1192" i="1" s="1"/>
  <c r="I1193" i="1"/>
  <c r="B1193" i="1" s="1"/>
  <c r="I1194" i="1"/>
  <c r="B1194" i="1" s="1"/>
  <c r="I1195" i="1"/>
  <c r="B1195" i="1" s="1"/>
  <c r="I1196" i="1"/>
  <c r="B1196" i="1" s="1"/>
  <c r="I1197" i="1"/>
  <c r="B1197" i="1" s="1"/>
  <c r="I1198" i="1"/>
  <c r="B1198" i="1" s="1"/>
  <c r="N1192" i="1"/>
  <c r="N1193" i="1"/>
  <c r="N1194" i="1"/>
  <c r="N1195" i="1"/>
  <c r="N1196" i="1"/>
  <c r="N1197" i="1"/>
  <c r="N1198" i="1"/>
  <c r="O1192" i="1"/>
  <c r="O1193" i="1"/>
  <c r="O1194" i="1"/>
  <c r="O1195" i="1"/>
  <c r="O1196" i="1"/>
  <c r="O1197" i="1"/>
  <c r="O1198" i="1"/>
  <c r="P128" i="3" l="1"/>
  <c r="P129" i="3"/>
  <c r="P130" i="3"/>
  <c r="P131" i="3"/>
  <c r="M128" i="3"/>
  <c r="M129" i="3"/>
  <c r="M130" i="3"/>
  <c r="M131" i="3"/>
  <c r="F128" i="3"/>
  <c r="F129" i="3"/>
  <c r="F130" i="3"/>
  <c r="F131" i="3"/>
  <c r="A131" i="3"/>
  <c r="C131" i="3"/>
  <c r="I131" i="3"/>
  <c r="B131" i="3" s="1"/>
  <c r="N131" i="3"/>
  <c r="O131" i="3"/>
  <c r="A128" i="3"/>
  <c r="A129" i="3"/>
  <c r="A130" i="3"/>
  <c r="C128" i="3"/>
  <c r="C129" i="3"/>
  <c r="C130" i="3"/>
  <c r="I128" i="3"/>
  <c r="B128" i="3" s="1"/>
  <c r="I129" i="3"/>
  <c r="B129" i="3" s="1"/>
  <c r="I130" i="3"/>
  <c r="B130" i="3" s="1"/>
  <c r="N128" i="3"/>
  <c r="N129" i="3"/>
  <c r="N130" i="3"/>
  <c r="O128" i="3"/>
  <c r="O129" i="3"/>
  <c r="O130" i="3"/>
  <c r="C94" i="2"/>
  <c r="F94" i="2"/>
  <c r="I94" i="2"/>
  <c r="B94" i="2" s="1"/>
  <c r="N94" i="2"/>
  <c r="O94" i="2"/>
  <c r="D94" i="2"/>
  <c r="A94" i="2" s="1"/>
  <c r="F1065" i="1"/>
  <c r="F1066" i="1"/>
  <c r="F1067" i="1"/>
  <c r="F1068" i="1"/>
  <c r="F1069" i="1"/>
  <c r="F1070" i="1"/>
  <c r="C1179" i="1"/>
  <c r="C1180" i="1"/>
  <c r="C1181" i="1"/>
  <c r="C1182" i="1"/>
  <c r="C1183" i="1"/>
  <c r="C1184" i="1"/>
  <c r="C1185" i="1"/>
  <c r="C1186" i="1"/>
  <c r="C1187" i="1"/>
  <c r="C1188" i="1"/>
  <c r="C1189" i="1"/>
  <c r="F1179" i="1"/>
  <c r="F1180" i="1"/>
  <c r="F1181" i="1"/>
  <c r="F1182" i="1"/>
  <c r="F1183" i="1"/>
  <c r="F1184" i="1"/>
  <c r="F1185" i="1"/>
  <c r="F1186" i="1"/>
  <c r="F1187" i="1"/>
  <c r="F1188" i="1"/>
  <c r="F1189" i="1"/>
  <c r="F1190" i="1"/>
  <c r="F1191" i="1"/>
  <c r="I1179" i="1"/>
  <c r="B1179" i="1" s="1"/>
  <c r="I1180" i="1"/>
  <c r="B1180" i="1" s="1"/>
  <c r="I1181" i="1"/>
  <c r="B1181" i="1" s="1"/>
  <c r="I1182" i="1"/>
  <c r="B1182" i="1" s="1"/>
  <c r="I1183" i="1"/>
  <c r="B1183" i="1" s="1"/>
  <c r="I1184" i="1"/>
  <c r="B1184" i="1" s="1"/>
  <c r="I1185" i="1"/>
  <c r="B1185" i="1" s="1"/>
  <c r="I1186" i="1"/>
  <c r="B1186" i="1" s="1"/>
  <c r="I1187" i="1"/>
  <c r="B1187" i="1" s="1"/>
  <c r="I1188" i="1"/>
  <c r="B1188" i="1" s="1"/>
  <c r="I1189" i="1"/>
  <c r="B1189" i="1" s="1"/>
  <c r="I1190" i="1"/>
  <c r="B1190" i="1" s="1"/>
  <c r="I1191" i="1"/>
  <c r="B1191" i="1" s="1"/>
  <c r="N1179" i="1"/>
  <c r="N1180" i="1"/>
  <c r="N1181" i="1"/>
  <c r="N1182" i="1"/>
  <c r="N1183" i="1"/>
  <c r="N1184" i="1"/>
  <c r="N1185" i="1"/>
  <c r="N1186" i="1"/>
  <c r="N1187" i="1"/>
  <c r="N1188" i="1"/>
  <c r="N1189" i="1"/>
  <c r="N1190" i="1"/>
  <c r="N1191" i="1"/>
  <c r="O1179" i="1"/>
  <c r="O1180" i="1"/>
  <c r="O1181" i="1"/>
  <c r="O1182" i="1"/>
  <c r="O1183" i="1"/>
  <c r="O1184" i="1"/>
  <c r="O1185" i="1"/>
  <c r="O1186" i="1"/>
  <c r="O1187" i="1"/>
  <c r="O1188" i="1"/>
  <c r="O1189" i="1"/>
  <c r="O1190" i="1"/>
  <c r="O1191" i="1"/>
  <c r="C1163" i="1"/>
  <c r="C1164" i="1"/>
  <c r="C1165" i="1"/>
  <c r="C1166" i="1"/>
  <c r="C1167" i="1"/>
  <c r="C1168" i="1"/>
  <c r="C1169" i="1"/>
  <c r="C1170" i="1"/>
  <c r="C1171" i="1"/>
  <c r="C1172" i="1"/>
  <c r="C1173" i="1"/>
  <c r="C1174" i="1"/>
  <c r="C1175" i="1"/>
  <c r="C1176" i="1"/>
  <c r="C1177" i="1"/>
  <c r="C1178" i="1"/>
  <c r="F1163" i="1"/>
  <c r="F1164" i="1"/>
  <c r="F1165" i="1"/>
  <c r="F1166" i="1"/>
  <c r="F1167" i="1"/>
  <c r="F1168" i="1"/>
  <c r="F1169" i="1"/>
  <c r="F1170" i="1"/>
  <c r="F1171" i="1"/>
  <c r="F1172" i="1"/>
  <c r="F1173" i="1"/>
  <c r="F1174" i="1"/>
  <c r="F1175" i="1"/>
  <c r="F1176" i="1"/>
  <c r="F1177" i="1"/>
  <c r="F1178" i="1"/>
  <c r="I1163" i="1"/>
  <c r="B1163" i="1" s="1"/>
  <c r="I1164" i="1"/>
  <c r="B1164" i="1" s="1"/>
  <c r="I1165" i="1"/>
  <c r="B1165" i="1" s="1"/>
  <c r="I1166" i="1"/>
  <c r="B1166" i="1" s="1"/>
  <c r="I1167" i="1"/>
  <c r="B1167" i="1" s="1"/>
  <c r="I1168" i="1"/>
  <c r="B1168" i="1" s="1"/>
  <c r="I1169" i="1"/>
  <c r="B1169" i="1" s="1"/>
  <c r="I1170" i="1"/>
  <c r="B1170" i="1" s="1"/>
  <c r="I1171" i="1"/>
  <c r="B1171" i="1" s="1"/>
  <c r="I1172" i="1"/>
  <c r="B1172" i="1" s="1"/>
  <c r="I1173" i="1"/>
  <c r="B1173" i="1" s="1"/>
  <c r="I1174" i="1"/>
  <c r="B1174" i="1" s="1"/>
  <c r="I1175" i="1"/>
  <c r="B1175" i="1" s="1"/>
  <c r="I1176" i="1"/>
  <c r="B1176" i="1" s="1"/>
  <c r="I1177" i="1"/>
  <c r="B1177" i="1" s="1"/>
  <c r="I1178" i="1"/>
  <c r="B1178" i="1" s="1"/>
  <c r="N1163" i="1"/>
  <c r="N1164" i="1"/>
  <c r="N1165" i="1"/>
  <c r="N1166" i="1"/>
  <c r="N1167" i="1"/>
  <c r="N1168" i="1"/>
  <c r="N1169" i="1"/>
  <c r="N1170" i="1"/>
  <c r="N1171" i="1"/>
  <c r="N1172" i="1"/>
  <c r="N1173" i="1"/>
  <c r="N1174" i="1"/>
  <c r="N1175" i="1"/>
  <c r="N1176" i="1"/>
  <c r="N1177" i="1"/>
  <c r="N1178" i="1"/>
  <c r="O1163" i="1"/>
  <c r="O1164" i="1"/>
  <c r="O1165" i="1"/>
  <c r="O1166" i="1"/>
  <c r="O1167" i="1"/>
  <c r="O1168" i="1"/>
  <c r="O1169" i="1"/>
  <c r="O1170" i="1"/>
  <c r="O1171" i="1"/>
  <c r="O1172" i="1"/>
  <c r="O1173" i="1"/>
  <c r="O1174" i="1"/>
  <c r="O1175" i="1"/>
  <c r="O1176" i="1"/>
  <c r="O1177" i="1"/>
  <c r="O1178" i="1"/>
  <c r="C1155" i="1"/>
  <c r="C1156" i="1"/>
  <c r="C1157" i="1"/>
  <c r="C1158" i="1"/>
  <c r="C1159" i="1"/>
  <c r="C1160" i="1"/>
  <c r="C1161" i="1"/>
  <c r="C1162" i="1"/>
  <c r="F1155" i="1"/>
  <c r="F1156" i="1"/>
  <c r="F1157" i="1"/>
  <c r="F1158" i="1"/>
  <c r="F1159" i="1"/>
  <c r="F1160" i="1"/>
  <c r="F1161" i="1"/>
  <c r="F1162" i="1"/>
  <c r="I1155" i="1"/>
  <c r="B1155" i="1" s="1"/>
  <c r="I1156" i="1"/>
  <c r="B1156" i="1" s="1"/>
  <c r="I1157" i="1"/>
  <c r="B1157" i="1" s="1"/>
  <c r="I1158" i="1"/>
  <c r="B1158" i="1" s="1"/>
  <c r="I1159" i="1"/>
  <c r="B1159" i="1" s="1"/>
  <c r="I1160" i="1"/>
  <c r="B1160" i="1" s="1"/>
  <c r="I1161" i="1"/>
  <c r="B1161" i="1" s="1"/>
  <c r="I1162" i="1"/>
  <c r="B1162" i="1" s="1"/>
  <c r="N1155" i="1"/>
  <c r="N1156" i="1"/>
  <c r="N1157" i="1"/>
  <c r="N1158" i="1"/>
  <c r="N1159" i="1"/>
  <c r="N1160" i="1"/>
  <c r="N1161" i="1"/>
  <c r="N1162" i="1"/>
  <c r="O1155" i="1"/>
  <c r="O1156" i="1"/>
  <c r="O1157" i="1"/>
  <c r="O1158" i="1"/>
  <c r="O1159" i="1"/>
  <c r="O1160" i="1"/>
  <c r="O1161" i="1"/>
  <c r="O1162" i="1"/>
  <c r="C1148" i="1"/>
  <c r="C1149" i="1"/>
  <c r="C1150" i="1"/>
  <c r="C1151" i="1"/>
  <c r="C1152" i="1"/>
  <c r="C1153" i="1"/>
  <c r="C1154" i="1"/>
  <c r="F1148" i="1"/>
  <c r="F1149" i="1"/>
  <c r="F1150" i="1"/>
  <c r="F1151" i="1"/>
  <c r="F1152" i="1"/>
  <c r="F1153" i="1"/>
  <c r="F1154" i="1"/>
  <c r="I1148" i="1"/>
  <c r="B1148" i="1" s="1"/>
  <c r="I1149" i="1"/>
  <c r="B1149" i="1" s="1"/>
  <c r="I1150" i="1"/>
  <c r="B1150" i="1" s="1"/>
  <c r="I1151" i="1"/>
  <c r="B1151" i="1" s="1"/>
  <c r="I1152" i="1"/>
  <c r="B1152" i="1" s="1"/>
  <c r="I1153" i="1"/>
  <c r="B1153" i="1" s="1"/>
  <c r="I1154" i="1"/>
  <c r="B1154" i="1" s="1"/>
  <c r="N1148" i="1"/>
  <c r="N1149" i="1"/>
  <c r="N1150" i="1"/>
  <c r="N1151" i="1"/>
  <c r="N1152" i="1"/>
  <c r="N1153" i="1"/>
  <c r="N1154" i="1"/>
  <c r="O1148" i="1"/>
  <c r="O1149" i="1"/>
  <c r="O1150" i="1"/>
  <c r="O1151" i="1"/>
  <c r="O1152" i="1"/>
  <c r="O1153" i="1"/>
  <c r="O1154" i="1"/>
  <c r="C1132" i="1"/>
  <c r="C1133" i="1"/>
  <c r="C1134" i="1"/>
  <c r="C1135" i="1"/>
  <c r="C1136" i="1"/>
  <c r="C1137" i="1"/>
  <c r="C1138" i="1"/>
  <c r="C1139" i="1"/>
  <c r="C1140" i="1"/>
  <c r="C1141" i="1"/>
  <c r="C1142" i="1"/>
  <c r="C1143" i="1"/>
  <c r="C1144" i="1"/>
  <c r="C1145" i="1"/>
  <c r="C1146" i="1"/>
  <c r="C1147" i="1"/>
  <c r="F1132" i="1"/>
  <c r="F1133" i="1"/>
  <c r="F1134" i="1"/>
  <c r="F1135" i="1"/>
  <c r="F1136" i="1"/>
  <c r="F1137" i="1"/>
  <c r="F1138" i="1"/>
  <c r="F1139" i="1"/>
  <c r="F1140" i="1"/>
  <c r="F1141" i="1"/>
  <c r="F1142" i="1"/>
  <c r="F1143" i="1"/>
  <c r="F1144" i="1"/>
  <c r="F1145" i="1"/>
  <c r="F1146" i="1"/>
  <c r="F1147" i="1"/>
  <c r="I1132" i="1"/>
  <c r="B1132" i="1" s="1"/>
  <c r="I1133" i="1"/>
  <c r="B1133" i="1" s="1"/>
  <c r="I1134" i="1"/>
  <c r="B1134" i="1" s="1"/>
  <c r="I1135" i="1"/>
  <c r="B1135" i="1" s="1"/>
  <c r="I1136" i="1"/>
  <c r="B1136" i="1" s="1"/>
  <c r="I1137" i="1"/>
  <c r="B1137" i="1" s="1"/>
  <c r="I1138" i="1"/>
  <c r="B1138" i="1" s="1"/>
  <c r="I1139" i="1"/>
  <c r="B1139" i="1" s="1"/>
  <c r="I1140" i="1"/>
  <c r="B1140" i="1" s="1"/>
  <c r="I1141" i="1"/>
  <c r="B1141" i="1" s="1"/>
  <c r="I1142" i="1"/>
  <c r="B1142" i="1" s="1"/>
  <c r="I1143" i="1"/>
  <c r="B1143" i="1" s="1"/>
  <c r="I1144" i="1"/>
  <c r="B1144" i="1" s="1"/>
  <c r="I1145" i="1"/>
  <c r="B1145" i="1" s="1"/>
  <c r="I1146" i="1"/>
  <c r="B1146" i="1" s="1"/>
  <c r="I1147" i="1"/>
  <c r="B1147" i="1" s="1"/>
  <c r="N1132" i="1"/>
  <c r="N1133" i="1"/>
  <c r="N1134" i="1"/>
  <c r="N1135" i="1"/>
  <c r="N1136" i="1"/>
  <c r="N1137" i="1"/>
  <c r="N1138" i="1"/>
  <c r="N1139" i="1"/>
  <c r="N1140" i="1"/>
  <c r="N1141" i="1"/>
  <c r="N1142" i="1"/>
  <c r="N1143" i="1"/>
  <c r="N1144" i="1"/>
  <c r="N1145" i="1"/>
  <c r="N1146" i="1"/>
  <c r="N1147" i="1"/>
  <c r="O1132" i="1"/>
  <c r="O1133" i="1"/>
  <c r="O1134" i="1"/>
  <c r="O1135" i="1"/>
  <c r="O1136" i="1"/>
  <c r="O1137" i="1"/>
  <c r="O1138" i="1"/>
  <c r="O1139" i="1"/>
  <c r="O1140" i="1"/>
  <c r="O1141" i="1"/>
  <c r="O1142" i="1"/>
  <c r="O1143" i="1"/>
  <c r="O1144" i="1"/>
  <c r="O1145" i="1"/>
  <c r="O1146" i="1"/>
  <c r="O1147" i="1"/>
  <c r="C1117" i="1"/>
  <c r="C1118" i="1"/>
  <c r="C1119" i="1"/>
  <c r="C1120" i="1"/>
  <c r="C1121" i="1"/>
  <c r="C1122" i="1"/>
  <c r="C1123" i="1"/>
  <c r="C1124" i="1"/>
  <c r="C1125" i="1"/>
  <c r="C1126" i="1"/>
  <c r="C1127" i="1"/>
  <c r="C1128" i="1"/>
  <c r="C1129" i="1"/>
  <c r="C1130" i="1"/>
  <c r="C1131" i="1"/>
  <c r="F1117" i="1"/>
  <c r="F1118" i="1"/>
  <c r="F1119" i="1"/>
  <c r="F1120" i="1"/>
  <c r="F1121" i="1"/>
  <c r="F1122" i="1"/>
  <c r="F1123" i="1"/>
  <c r="F1124" i="1"/>
  <c r="F1125" i="1"/>
  <c r="F1126" i="1"/>
  <c r="F1127" i="1"/>
  <c r="F1128" i="1"/>
  <c r="F1129" i="1"/>
  <c r="F1130" i="1"/>
  <c r="F1131" i="1"/>
  <c r="I1117" i="1"/>
  <c r="B1117" i="1" s="1"/>
  <c r="I1118" i="1"/>
  <c r="B1118" i="1" s="1"/>
  <c r="I1119" i="1"/>
  <c r="B1119" i="1" s="1"/>
  <c r="I1120" i="1"/>
  <c r="B1120" i="1" s="1"/>
  <c r="I1121" i="1"/>
  <c r="B1121" i="1" s="1"/>
  <c r="I1122" i="1"/>
  <c r="B1122" i="1" s="1"/>
  <c r="I1123" i="1"/>
  <c r="B1123" i="1" s="1"/>
  <c r="I1124" i="1"/>
  <c r="B1124" i="1" s="1"/>
  <c r="I1125" i="1"/>
  <c r="B1125" i="1" s="1"/>
  <c r="I1126" i="1"/>
  <c r="B1126" i="1" s="1"/>
  <c r="I1127" i="1"/>
  <c r="B1127" i="1" s="1"/>
  <c r="I1128" i="1"/>
  <c r="B1128" i="1" s="1"/>
  <c r="I1129" i="1"/>
  <c r="B1129" i="1" s="1"/>
  <c r="I1130" i="1"/>
  <c r="B1130" i="1" s="1"/>
  <c r="I1131" i="1"/>
  <c r="B1131" i="1" s="1"/>
  <c r="N1117" i="1"/>
  <c r="N1118" i="1"/>
  <c r="N1119" i="1"/>
  <c r="N1120" i="1"/>
  <c r="N1121" i="1"/>
  <c r="N1122" i="1"/>
  <c r="N1123" i="1"/>
  <c r="N1124" i="1"/>
  <c r="N1125" i="1"/>
  <c r="N1126" i="1"/>
  <c r="N1127" i="1"/>
  <c r="N1128" i="1"/>
  <c r="N1129" i="1"/>
  <c r="N1130" i="1"/>
  <c r="N1131" i="1"/>
  <c r="O1117" i="1"/>
  <c r="O1118" i="1"/>
  <c r="O1119" i="1"/>
  <c r="O1120" i="1"/>
  <c r="O1121" i="1"/>
  <c r="O1122" i="1"/>
  <c r="O1123" i="1"/>
  <c r="O1124" i="1"/>
  <c r="O1125" i="1"/>
  <c r="O1126" i="1"/>
  <c r="O1127" i="1"/>
  <c r="O1128" i="1"/>
  <c r="O1129" i="1"/>
  <c r="O1130" i="1"/>
  <c r="O1131" i="1"/>
  <c r="C1100" i="1"/>
  <c r="C1101" i="1"/>
  <c r="C1102" i="1"/>
  <c r="C1103" i="1"/>
  <c r="C1104" i="1"/>
  <c r="C1105" i="1"/>
  <c r="C1106" i="1"/>
  <c r="C1107" i="1"/>
  <c r="C1108" i="1"/>
  <c r="C1109" i="1"/>
  <c r="C1110" i="1"/>
  <c r="C1111" i="1"/>
  <c r="C1112" i="1"/>
  <c r="C1113" i="1"/>
  <c r="C1114" i="1"/>
  <c r="C1115" i="1"/>
  <c r="C1116" i="1"/>
  <c r="F1100" i="1"/>
  <c r="F1101" i="1"/>
  <c r="F1102" i="1"/>
  <c r="F1103" i="1"/>
  <c r="F1104" i="1"/>
  <c r="F1105" i="1"/>
  <c r="F1106" i="1"/>
  <c r="F1107" i="1"/>
  <c r="F1108" i="1"/>
  <c r="F1109" i="1"/>
  <c r="F1110" i="1"/>
  <c r="F1111" i="1"/>
  <c r="F1112" i="1"/>
  <c r="F1113" i="1"/>
  <c r="F1114" i="1"/>
  <c r="F1115" i="1"/>
  <c r="F1116" i="1"/>
  <c r="I1100" i="1"/>
  <c r="B1100" i="1" s="1"/>
  <c r="I1101" i="1"/>
  <c r="B1101" i="1" s="1"/>
  <c r="I1102" i="1"/>
  <c r="B1102" i="1" s="1"/>
  <c r="I1103" i="1"/>
  <c r="B1103" i="1" s="1"/>
  <c r="I1104" i="1"/>
  <c r="B1104" i="1" s="1"/>
  <c r="I1105" i="1"/>
  <c r="B1105" i="1" s="1"/>
  <c r="I1106" i="1"/>
  <c r="B1106" i="1" s="1"/>
  <c r="I1107" i="1"/>
  <c r="B1107" i="1" s="1"/>
  <c r="I1108" i="1"/>
  <c r="B1108" i="1" s="1"/>
  <c r="I1109" i="1"/>
  <c r="B1109" i="1" s="1"/>
  <c r="I1110" i="1"/>
  <c r="B1110" i="1" s="1"/>
  <c r="I1111" i="1"/>
  <c r="B1111" i="1" s="1"/>
  <c r="I1112" i="1"/>
  <c r="B1112" i="1" s="1"/>
  <c r="I1113" i="1"/>
  <c r="B1113" i="1" s="1"/>
  <c r="I1114" i="1"/>
  <c r="B1114" i="1" s="1"/>
  <c r="I1115" i="1"/>
  <c r="B1115" i="1" s="1"/>
  <c r="I1116" i="1"/>
  <c r="B1116" i="1" s="1"/>
  <c r="N1100" i="1"/>
  <c r="N1101" i="1"/>
  <c r="N1102" i="1"/>
  <c r="N1103" i="1"/>
  <c r="N1104" i="1"/>
  <c r="N1105" i="1"/>
  <c r="N1106" i="1"/>
  <c r="N1107" i="1"/>
  <c r="N1108" i="1"/>
  <c r="N1109" i="1"/>
  <c r="N1110" i="1"/>
  <c r="N1111" i="1"/>
  <c r="N1112" i="1"/>
  <c r="N1113" i="1"/>
  <c r="N1114" i="1"/>
  <c r="N1115" i="1"/>
  <c r="N1116" i="1"/>
  <c r="O1100" i="1"/>
  <c r="O1101" i="1"/>
  <c r="O1102" i="1"/>
  <c r="O1103" i="1"/>
  <c r="O1104" i="1"/>
  <c r="O1105" i="1"/>
  <c r="O1106" i="1"/>
  <c r="O1107" i="1"/>
  <c r="O1108" i="1"/>
  <c r="O1109" i="1"/>
  <c r="O1110" i="1"/>
  <c r="O1111" i="1"/>
  <c r="O1112" i="1"/>
  <c r="O1113" i="1"/>
  <c r="O1114" i="1"/>
  <c r="O1115" i="1"/>
  <c r="O1116" i="1"/>
  <c r="C1083" i="1"/>
  <c r="C1084" i="1"/>
  <c r="C1085" i="1"/>
  <c r="C1086" i="1"/>
  <c r="C1087" i="1"/>
  <c r="C1088" i="1"/>
  <c r="C1089" i="1"/>
  <c r="C1090" i="1"/>
  <c r="C1091" i="1"/>
  <c r="C1092" i="1"/>
  <c r="C1093" i="1"/>
  <c r="C1094" i="1"/>
  <c r="C1095" i="1"/>
  <c r="C1096" i="1"/>
  <c r="C1097" i="1"/>
  <c r="C1098" i="1"/>
  <c r="C1099" i="1"/>
  <c r="F1083" i="1"/>
  <c r="F1084" i="1"/>
  <c r="F1085" i="1"/>
  <c r="F1086" i="1"/>
  <c r="F1087" i="1"/>
  <c r="F1088" i="1"/>
  <c r="F1089" i="1"/>
  <c r="F1090" i="1"/>
  <c r="F1091" i="1"/>
  <c r="F1092" i="1"/>
  <c r="F1093" i="1"/>
  <c r="F1094" i="1"/>
  <c r="F1095" i="1"/>
  <c r="F1096" i="1"/>
  <c r="F1097" i="1"/>
  <c r="F1098" i="1"/>
  <c r="F1099" i="1"/>
  <c r="I1083" i="1"/>
  <c r="B1083" i="1" s="1"/>
  <c r="I1084" i="1"/>
  <c r="B1084" i="1" s="1"/>
  <c r="I1085" i="1"/>
  <c r="B1085" i="1" s="1"/>
  <c r="I1086" i="1"/>
  <c r="B1086" i="1" s="1"/>
  <c r="I1087" i="1"/>
  <c r="B1087" i="1" s="1"/>
  <c r="I1088" i="1"/>
  <c r="B1088" i="1" s="1"/>
  <c r="I1089" i="1"/>
  <c r="B1089" i="1" s="1"/>
  <c r="I1090" i="1"/>
  <c r="B1090" i="1" s="1"/>
  <c r="I1091" i="1"/>
  <c r="B1091" i="1" s="1"/>
  <c r="I1092" i="1"/>
  <c r="B1092" i="1" s="1"/>
  <c r="I1093" i="1"/>
  <c r="B1093" i="1" s="1"/>
  <c r="I1094" i="1"/>
  <c r="B1094" i="1" s="1"/>
  <c r="I1095" i="1"/>
  <c r="B1095" i="1" s="1"/>
  <c r="I1096" i="1"/>
  <c r="B1096" i="1" s="1"/>
  <c r="I1097" i="1"/>
  <c r="B1097" i="1" s="1"/>
  <c r="I1098" i="1"/>
  <c r="B1098" i="1" s="1"/>
  <c r="I1099" i="1"/>
  <c r="B1099" i="1" s="1"/>
  <c r="N1083" i="1"/>
  <c r="N1084" i="1"/>
  <c r="N1085" i="1"/>
  <c r="N1086" i="1"/>
  <c r="N1087" i="1"/>
  <c r="N1088" i="1"/>
  <c r="N1089" i="1"/>
  <c r="N1090" i="1"/>
  <c r="N1091" i="1"/>
  <c r="N1092" i="1"/>
  <c r="N1093" i="1"/>
  <c r="N1094" i="1"/>
  <c r="N1095" i="1"/>
  <c r="N1096" i="1"/>
  <c r="N1097" i="1"/>
  <c r="N1098" i="1"/>
  <c r="N1099" i="1"/>
  <c r="O1083" i="1"/>
  <c r="O1084" i="1"/>
  <c r="O1085" i="1"/>
  <c r="O1086" i="1"/>
  <c r="O1087" i="1"/>
  <c r="O1088" i="1"/>
  <c r="O1089" i="1"/>
  <c r="O1090" i="1"/>
  <c r="O1091" i="1"/>
  <c r="O1092" i="1"/>
  <c r="O1093" i="1"/>
  <c r="O1094" i="1"/>
  <c r="O1095" i="1"/>
  <c r="O1096" i="1"/>
  <c r="O1097" i="1"/>
  <c r="O1098" i="1"/>
  <c r="O1099" i="1"/>
  <c r="C1067" i="1"/>
  <c r="C1068" i="1"/>
  <c r="C1069" i="1"/>
  <c r="C1070" i="1"/>
  <c r="C1071" i="1"/>
  <c r="C1072" i="1"/>
  <c r="C1073" i="1"/>
  <c r="C1074" i="1"/>
  <c r="C1075" i="1"/>
  <c r="C1076" i="1"/>
  <c r="C1077" i="1"/>
  <c r="C1078" i="1"/>
  <c r="C1079" i="1"/>
  <c r="C1080" i="1"/>
  <c r="C1081" i="1"/>
  <c r="C1082" i="1"/>
  <c r="F1071" i="1"/>
  <c r="F1072" i="1"/>
  <c r="F1073" i="1"/>
  <c r="F1074" i="1"/>
  <c r="F1075" i="1"/>
  <c r="F1076" i="1"/>
  <c r="F1077" i="1"/>
  <c r="F1078" i="1"/>
  <c r="F1079" i="1"/>
  <c r="F1080" i="1"/>
  <c r="F1081" i="1"/>
  <c r="F1082" i="1"/>
  <c r="I1067" i="1"/>
  <c r="B1067" i="1" s="1"/>
  <c r="I1068" i="1"/>
  <c r="B1068" i="1" s="1"/>
  <c r="I1069" i="1"/>
  <c r="B1069" i="1" s="1"/>
  <c r="I1070" i="1"/>
  <c r="B1070" i="1" s="1"/>
  <c r="I1071" i="1"/>
  <c r="B1071" i="1" s="1"/>
  <c r="I1072" i="1"/>
  <c r="B1072" i="1" s="1"/>
  <c r="I1073" i="1"/>
  <c r="B1073" i="1" s="1"/>
  <c r="I1074" i="1"/>
  <c r="B1074" i="1" s="1"/>
  <c r="I1075" i="1"/>
  <c r="B1075" i="1" s="1"/>
  <c r="I1076" i="1"/>
  <c r="B1076" i="1" s="1"/>
  <c r="I1077" i="1"/>
  <c r="B1077" i="1" s="1"/>
  <c r="I1078" i="1"/>
  <c r="B1078" i="1" s="1"/>
  <c r="I1079" i="1"/>
  <c r="B1079" i="1" s="1"/>
  <c r="I1080" i="1"/>
  <c r="B1080" i="1" s="1"/>
  <c r="I1081" i="1"/>
  <c r="B1081" i="1" s="1"/>
  <c r="I1082" i="1"/>
  <c r="B1082" i="1" s="1"/>
  <c r="N1067" i="1"/>
  <c r="N1068" i="1"/>
  <c r="N1069" i="1"/>
  <c r="N1070" i="1"/>
  <c r="N1071" i="1"/>
  <c r="N1072" i="1"/>
  <c r="N1073" i="1"/>
  <c r="N1074" i="1"/>
  <c r="N1075" i="1"/>
  <c r="N1076" i="1"/>
  <c r="N1077" i="1"/>
  <c r="N1078" i="1"/>
  <c r="N1079" i="1"/>
  <c r="N1080" i="1"/>
  <c r="N1081" i="1"/>
  <c r="N1082" i="1"/>
  <c r="O1067" i="1"/>
  <c r="O1068" i="1"/>
  <c r="O1069" i="1"/>
  <c r="O1070" i="1"/>
  <c r="O1071" i="1"/>
  <c r="O1072" i="1"/>
  <c r="O1073" i="1"/>
  <c r="O1074" i="1"/>
  <c r="O1075" i="1"/>
  <c r="O1076" i="1"/>
  <c r="O1077" i="1"/>
  <c r="O1078" i="1"/>
  <c r="O1079" i="1"/>
  <c r="O1080" i="1"/>
  <c r="O1081" i="1"/>
  <c r="O1082" i="1"/>
  <c r="C11" i="3" l="1"/>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I16" i="3"/>
  <c r="I122" i="3"/>
  <c r="I123" i="3"/>
  <c r="I124" i="3"/>
  <c r="I125" i="3"/>
  <c r="I126" i="3"/>
  <c r="I127"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27" i="3" l="1"/>
  <c r="O127" i="3"/>
  <c r="N127" i="3"/>
  <c r="B126" i="3"/>
  <c r="O126" i="3"/>
  <c r="N126" i="3"/>
  <c r="B125" i="3"/>
  <c r="O125" i="3"/>
  <c r="N125" i="3"/>
  <c r="B124" i="3"/>
  <c r="O124" i="3"/>
  <c r="N124" i="3"/>
  <c r="B123" i="3"/>
  <c r="O123" i="3"/>
  <c r="N123" i="3"/>
  <c r="B122" i="3"/>
  <c r="O122" i="3"/>
  <c r="N122" i="3"/>
  <c r="B16" i="3"/>
  <c r="O16" i="3"/>
  <c r="N16" i="3"/>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2" i="1"/>
  <c r="D93" i="2" l="1"/>
  <c r="A93" i="2" s="1"/>
  <c r="D88" i="2"/>
  <c r="A88" i="2" s="1"/>
  <c r="D89" i="2"/>
  <c r="A89" i="2" s="1"/>
  <c r="D90" i="2"/>
  <c r="A90" i="2" s="1"/>
  <c r="D91" i="2"/>
  <c r="A91" i="2" s="1"/>
  <c r="D92" i="2"/>
  <c r="A92" i="2" s="1"/>
  <c r="F125" i="3"/>
  <c r="F126" i="3"/>
  <c r="F127" i="3"/>
  <c r="D87" i="2"/>
  <c r="A87" i="2" s="1"/>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A83" i="2" s="1"/>
  <c r="D84" i="2"/>
  <c r="A84" i="2" s="1"/>
  <c r="D85" i="2"/>
  <c r="A85" i="2" s="1"/>
  <c r="D86" i="2"/>
  <c r="A86" i="2" s="1"/>
  <c r="D81" i="2" l="1"/>
  <c r="A81" i="2" s="1"/>
  <c r="D82" i="2"/>
  <c r="A82" i="2" s="1"/>
  <c r="D78" i="2"/>
  <c r="A78" i="2" s="1"/>
  <c r="D79" i="2"/>
  <c r="A79" i="2" s="1"/>
  <c r="D80" i="2"/>
  <c r="A80" i="2" s="1"/>
  <c r="F83" i="3"/>
  <c r="F84" i="3"/>
  <c r="F85" i="3"/>
  <c r="F86" i="3"/>
  <c r="F87" i="3"/>
  <c r="F88" i="3"/>
  <c r="D76" i="2"/>
  <c r="A76" i="2" s="1"/>
  <c r="D77" i="2"/>
  <c r="A77" i="2" s="1"/>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A75" i="2" s="1"/>
  <c r="D74" i="2"/>
  <c r="A74" i="2" s="1"/>
  <c r="D73" i="2"/>
  <c r="A73" i="2" s="1"/>
  <c r="D72" i="2"/>
  <c r="A72" i="2" s="1"/>
  <c r="D71" i="2"/>
  <c r="A71" i="2" s="1"/>
  <c r="D70" i="2"/>
  <c r="A70" i="2" s="1"/>
  <c r="D69" i="2"/>
  <c r="A69" i="2" s="1"/>
  <c r="D68" i="2"/>
  <c r="A68" i="2" s="1"/>
  <c r="D67" i="2"/>
  <c r="A67" i="2" s="1"/>
  <c r="D66" i="2"/>
  <c r="A66" i="2" s="1"/>
  <c r="D65" i="2"/>
  <c r="A65" i="2" s="1"/>
  <c r="D64" i="2"/>
  <c r="A64" i="2" s="1"/>
  <c r="D63" i="2"/>
  <c r="A63" i="2" s="1"/>
  <c r="D62" i="2"/>
  <c r="A62" i="2" s="1"/>
  <c r="D61" i="2"/>
  <c r="A61" i="2" s="1"/>
  <c r="D60" i="2"/>
  <c r="A60" i="2" s="1"/>
  <c r="D59" i="2"/>
  <c r="A59" i="2" s="1"/>
  <c r="D58" i="2"/>
  <c r="A58" i="2" s="1"/>
  <c r="D57" i="2"/>
  <c r="A57" i="2" s="1"/>
  <c r="D56" i="2"/>
  <c r="A56" i="2" s="1"/>
  <c r="D55" i="2"/>
  <c r="A55" i="2" s="1"/>
  <c r="D54" i="2"/>
  <c r="A54" i="2" s="1"/>
  <c r="D53" i="2"/>
  <c r="A53" i="2" s="1"/>
  <c r="D52" i="2"/>
  <c r="A52" i="2" s="1"/>
  <c r="D51" i="2"/>
  <c r="A51" i="2" s="1"/>
  <c r="D50" i="2"/>
  <c r="A50" i="2" s="1"/>
  <c r="D49" i="2"/>
  <c r="A49" i="2" s="1"/>
  <c r="D48" i="2"/>
  <c r="A48" i="2" s="1"/>
  <c r="D47" i="2"/>
  <c r="A47" i="2" s="1"/>
  <c r="D46" i="2"/>
  <c r="A46" i="2" s="1"/>
  <c r="D45" i="2"/>
  <c r="A45" i="2" s="1"/>
  <c r="D44" i="2"/>
  <c r="A44" i="2" s="1"/>
  <c r="D43" i="2"/>
  <c r="A43" i="2" s="1"/>
  <c r="D42" i="2"/>
  <c r="A42" i="2" s="1"/>
  <c r="D41" i="2"/>
  <c r="A41" i="2" s="1"/>
  <c r="D40" i="2"/>
  <c r="A40" i="2" s="1"/>
  <c r="D39" i="2"/>
  <c r="A39" i="2" s="1"/>
  <c r="D38" i="2"/>
  <c r="A38" i="2" s="1"/>
  <c r="D37" i="2"/>
  <c r="A37" i="2" s="1"/>
  <c r="D36" i="2"/>
  <c r="A36" i="2" s="1"/>
  <c r="D35" i="2"/>
  <c r="A35" i="2" s="1"/>
  <c r="D34" i="2"/>
  <c r="A34" i="2" s="1"/>
  <c r="D33" i="2"/>
  <c r="A33" i="2" s="1"/>
  <c r="D32" i="2"/>
  <c r="A32" i="2" s="1"/>
  <c r="D31" i="2"/>
  <c r="A31" i="2" s="1"/>
  <c r="D30" i="2"/>
  <c r="A30" i="2" s="1"/>
  <c r="D29" i="2"/>
  <c r="A29" i="2" s="1"/>
  <c r="D28" i="2"/>
  <c r="A28" i="2" s="1"/>
  <c r="D27" i="2"/>
  <c r="A27" i="2" s="1"/>
  <c r="D26" i="2"/>
  <c r="A26" i="2" s="1"/>
  <c r="D25" i="2"/>
  <c r="A25" i="2" s="1"/>
  <c r="D24" i="2"/>
  <c r="A24" i="2" s="1"/>
  <c r="D23" i="2"/>
  <c r="A23" i="2" s="1"/>
  <c r="D22" i="2"/>
  <c r="A22" i="2" s="1"/>
  <c r="D21" i="2"/>
  <c r="A21" i="2" s="1"/>
  <c r="D20" i="2"/>
  <c r="A20" i="2" s="1"/>
  <c r="D19" i="2"/>
  <c r="A19" i="2" s="1"/>
  <c r="D18" i="2"/>
  <c r="A18" i="2" s="1"/>
  <c r="D17" i="2"/>
  <c r="A17" i="2" s="1"/>
  <c r="D16" i="2"/>
  <c r="A16" i="2" s="1"/>
  <c r="D15" i="2"/>
  <c r="A15" i="2" s="1"/>
  <c r="D14" i="2"/>
  <c r="A14" i="2" s="1"/>
  <c r="P13" i="2"/>
  <c r="P14" i="2" s="1"/>
  <c r="M13" i="2"/>
  <c r="D13" i="2"/>
  <c r="A13" i="2" s="1"/>
  <c r="F12" i="2"/>
  <c r="D12" i="2"/>
  <c r="A12" i="2" s="1"/>
  <c r="I11" i="3" l="1"/>
  <c r="I12" i="3"/>
  <c r="I13" i="3"/>
  <c r="I14" i="3"/>
  <c r="I15"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0" i="3"/>
  <c r="I13" i="2"/>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10" i="3" l="1"/>
  <c r="O10" i="3"/>
  <c r="N10" i="3"/>
  <c r="B121" i="3"/>
  <c r="O121" i="3"/>
  <c r="N121" i="3"/>
  <c r="B120" i="3"/>
  <c r="O120" i="3"/>
  <c r="N120" i="3"/>
  <c r="B119" i="3"/>
  <c r="O119" i="3"/>
  <c r="N119" i="3"/>
  <c r="B118" i="3"/>
  <c r="O118" i="3"/>
  <c r="N118" i="3"/>
  <c r="B117" i="3"/>
  <c r="O117" i="3"/>
  <c r="N117" i="3"/>
  <c r="B116" i="3"/>
  <c r="O116" i="3"/>
  <c r="N116" i="3"/>
  <c r="B115" i="3"/>
  <c r="O115" i="3"/>
  <c r="N115" i="3"/>
  <c r="B114" i="3"/>
  <c r="O114" i="3"/>
  <c r="N114" i="3"/>
  <c r="B113" i="3"/>
  <c r="O113" i="3"/>
  <c r="N113" i="3"/>
  <c r="B112" i="3"/>
  <c r="O112" i="3"/>
  <c r="N112" i="3"/>
  <c r="B111" i="3"/>
  <c r="O111" i="3"/>
  <c r="N111" i="3"/>
  <c r="B110" i="3"/>
  <c r="O110" i="3"/>
  <c r="N110" i="3"/>
  <c r="B109" i="3"/>
  <c r="O109" i="3"/>
  <c r="N109" i="3"/>
  <c r="B108" i="3"/>
  <c r="O108" i="3"/>
  <c r="N108" i="3"/>
  <c r="B107" i="3"/>
  <c r="O107" i="3"/>
  <c r="N107" i="3"/>
  <c r="B106" i="3"/>
  <c r="O106" i="3"/>
  <c r="N106" i="3"/>
  <c r="B105" i="3"/>
  <c r="O105" i="3"/>
  <c r="N105" i="3"/>
  <c r="B104" i="3"/>
  <c r="O104" i="3"/>
  <c r="N104" i="3"/>
  <c r="B103" i="3"/>
  <c r="O103" i="3"/>
  <c r="N103" i="3"/>
  <c r="B102" i="3"/>
  <c r="O102" i="3"/>
  <c r="N102" i="3"/>
  <c r="B101" i="3"/>
  <c r="O101" i="3"/>
  <c r="N101" i="3"/>
  <c r="B100" i="3"/>
  <c r="O100" i="3"/>
  <c r="N100" i="3"/>
  <c r="B99" i="3"/>
  <c r="O99" i="3"/>
  <c r="N99" i="3"/>
  <c r="B98" i="3"/>
  <c r="O98" i="3"/>
  <c r="N98" i="3"/>
  <c r="B97" i="3"/>
  <c r="O97" i="3"/>
  <c r="N97" i="3"/>
  <c r="B96" i="3"/>
  <c r="O96" i="3"/>
  <c r="N96" i="3"/>
  <c r="B95" i="3"/>
  <c r="O95" i="3"/>
  <c r="N95" i="3"/>
  <c r="B94" i="3"/>
  <c r="O94" i="3"/>
  <c r="N94" i="3"/>
  <c r="B93" i="3"/>
  <c r="O93" i="3"/>
  <c r="N93" i="3"/>
  <c r="B92" i="3"/>
  <c r="O92" i="3"/>
  <c r="N92" i="3"/>
  <c r="B91" i="3"/>
  <c r="O91" i="3"/>
  <c r="N91" i="3"/>
  <c r="B90" i="3"/>
  <c r="O90" i="3"/>
  <c r="N90" i="3"/>
  <c r="B89" i="3"/>
  <c r="O89" i="3"/>
  <c r="N89" i="3"/>
  <c r="B88" i="3"/>
  <c r="O88" i="3"/>
  <c r="N88" i="3"/>
  <c r="B87" i="3"/>
  <c r="O87" i="3"/>
  <c r="N87" i="3"/>
  <c r="B86" i="3"/>
  <c r="O86" i="3"/>
  <c r="N86" i="3"/>
  <c r="B85" i="3"/>
  <c r="O85" i="3"/>
  <c r="N85" i="3"/>
  <c r="B84" i="3"/>
  <c r="O84" i="3"/>
  <c r="N84" i="3"/>
  <c r="B83" i="3"/>
  <c r="O83" i="3"/>
  <c r="N83" i="3"/>
  <c r="B82" i="3"/>
  <c r="O82" i="3"/>
  <c r="N82" i="3"/>
  <c r="B81" i="3"/>
  <c r="O81" i="3"/>
  <c r="N81" i="3"/>
  <c r="B80" i="3"/>
  <c r="O80" i="3"/>
  <c r="N80" i="3"/>
  <c r="B79" i="3"/>
  <c r="O79" i="3"/>
  <c r="N79" i="3"/>
  <c r="B78" i="3"/>
  <c r="O78" i="3"/>
  <c r="N78" i="3"/>
  <c r="B77" i="3"/>
  <c r="O77" i="3"/>
  <c r="N77" i="3"/>
  <c r="B76" i="3"/>
  <c r="O76" i="3"/>
  <c r="N76" i="3"/>
  <c r="B75" i="3"/>
  <c r="O75" i="3"/>
  <c r="N75" i="3"/>
  <c r="B74" i="3"/>
  <c r="O74" i="3"/>
  <c r="N74" i="3"/>
  <c r="B73" i="3"/>
  <c r="O73" i="3"/>
  <c r="N73" i="3"/>
  <c r="B72" i="3"/>
  <c r="O72" i="3"/>
  <c r="N72" i="3"/>
  <c r="B71" i="3"/>
  <c r="O71" i="3"/>
  <c r="N71" i="3"/>
  <c r="B70" i="3"/>
  <c r="O70" i="3"/>
  <c r="N70" i="3"/>
  <c r="B69" i="3"/>
  <c r="O69" i="3"/>
  <c r="N69" i="3"/>
  <c r="B68" i="3"/>
  <c r="O68" i="3"/>
  <c r="N68" i="3"/>
  <c r="B67" i="3"/>
  <c r="O67" i="3"/>
  <c r="N67" i="3"/>
  <c r="B66" i="3"/>
  <c r="O66" i="3"/>
  <c r="N66" i="3"/>
  <c r="B65" i="3"/>
  <c r="O65" i="3"/>
  <c r="N65" i="3"/>
  <c r="B64" i="3"/>
  <c r="O64" i="3"/>
  <c r="N64" i="3"/>
  <c r="B63" i="3"/>
  <c r="O63" i="3"/>
  <c r="N63" i="3"/>
  <c r="B62" i="3"/>
  <c r="O62" i="3"/>
  <c r="N62" i="3"/>
  <c r="B61" i="3"/>
  <c r="O61" i="3"/>
  <c r="N61" i="3"/>
  <c r="B60" i="3"/>
  <c r="O60" i="3"/>
  <c r="N60" i="3"/>
  <c r="B59" i="3"/>
  <c r="O59" i="3"/>
  <c r="N59" i="3"/>
  <c r="B58" i="3"/>
  <c r="O58" i="3"/>
  <c r="N58" i="3"/>
  <c r="B57" i="3"/>
  <c r="O57" i="3"/>
  <c r="N57" i="3"/>
  <c r="B56" i="3"/>
  <c r="O56" i="3"/>
  <c r="N56" i="3"/>
  <c r="B55" i="3"/>
  <c r="O55" i="3"/>
  <c r="N55" i="3"/>
  <c r="B54" i="3"/>
  <c r="O54" i="3"/>
  <c r="N54" i="3"/>
  <c r="B53" i="3"/>
  <c r="O53" i="3"/>
  <c r="N53" i="3"/>
  <c r="B52" i="3"/>
  <c r="O52" i="3"/>
  <c r="N52" i="3"/>
  <c r="B51" i="3"/>
  <c r="O51" i="3"/>
  <c r="N51" i="3"/>
  <c r="B50" i="3"/>
  <c r="O50" i="3"/>
  <c r="N50" i="3"/>
  <c r="B49" i="3"/>
  <c r="O49" i="3"/>
  <c r="N49" i="3"/>
  <c r="B48" i="3"/>
  <c r="O48" i="3"/>
  <c r="N48" i="3"/>
  <c r="B47" i="3"/>
  <c r="O47" i="3"/>
  <c r="N47" i="3"/>
  <c r="B46" i="3"/>
  <c r="O46" i="3"/>
  <c r="N46" i="3"/>
  <c r="B45" i="3"/>
  <c r="O45" i="3"/>
  <c r="N45" i="3"/>
  <c r="B44" i="3"/>
  <c r="O44" i="3"/>
  <c r="N44" i="3"/>
  <c r="B43" i="3"/>
  <c r="O43" i="3"/>
  <c r="N43" i="3"/>
  <c r="B42" i="3"/>
  <c r="O42" i="3"/>
  <c r="N42" i="3"/>
  <c r="B41" i="3"/>
  <c r="O41" i="3"/>
  <c r="N41" i="3"/>
  <c r="B40" i="3"/>
  <c r="O40" i="3"/>
  <c r="N40" i="3"/>
  <c r="B39" i="3"/>
  <c r="O39" i="3"/>
  <c r="N39" i="3"/>
  <c r="B38" i="3"/>
  <c r="O38" i="3"/>
  <c r="N38" i="3"/>
  <c r="B37" i="3"/>
  <c r="O37" i="3"/>
  <c r="N37" i="3"/>
  <c r="B36" i="3"/>
  <c r="O36" i="3"/>
  <c r="N36" i="3"/>
  <c r="B35" i="3"/>
  <c r="O35" i="3"/>
  <c r="N35" i="3"/>
  <c r="B34" i="3"/>
  <c r="O34" i="3"/>
  <c r="N34" i="3"/>
  <c r="B33" i="3"/>
  <c r="O33" i="3"/>
  <c r="N33" i="3"/>
  <c r="B32" i="3"/>
  <c r="O32" i="3"/>
  <c r="N32" i="3"/>
  <c r="B31" i="3"/>
  <c r="O31" i="3"/>
  <c r="N31" i="3"/>
  <c r="B30" i="3"/>
  <c r="O30" i="3"/>
  <c r="N30" i="3"/>
  <c r="B29" i="3"/>
  <c r="O29" i="3"/>
  <c r="N29" i="3"/>
  <c r="B28" i="3"/>
  <c r="O28" i="3"/>
  <c r="N28" i="3"/>
  <c r="B27" i="3"/>
  <c r="O27" i="3"/>
  <c r="N27" i="3"/>
  <c r="B26" i="3"/>
  <c r="O26" i="3"/>
  <c r="N26" i="3"/>
  <c r="B25" i="3"/>
  <c r="O25" i="3"/>
  <c r="N25" i="3"/>
  <c r="B24" i="3"/>
  <c r="O24" i="3"/>
  <c r="N24" i="3"/>
  <c r="B23" i="3"/>
  <c r="O23" i="3"/>
  <c r="N23" i="3"/>
  <c r="B22" i="3"/>
  <c r="O22" i="3"/>
  <c r="N22" i="3"/>
  <c r="B21" i="3"/>
  <c r="O21" i="3"/>
  <c r="N21" i="3"/>
  <c r="B20" i="3"/>
  <c r="O20" i="3"/>
  <c r="N20" i="3"/>
  <c r="B19" i="3"/>
  <c r="O19" i="3"/>
  <c r="N19" i="3"/>
  <c r="B18" i="3"/>
  <c r="O18" i="3"/>
  <c r="N18" i="3"/>
  <c r="B17" i="3"/>
  <c r="O17" i="3"/>
  <c r="N17" i="3"/>
  <c r="B15" i="3"/>
  <c r="O15" i="3"/>
  <c r="N15" i="3"/>
  <c r="B14" i="3"/>
  <c r="O14" i="3"/>
  <c r="N14" i="3"/>
  <c r="B13" i="3"/>
  <c r="O13" i="3"/>
  <c r="N13" i="3"/>
  <c r="B12" i="3"/>
  <c r="O12" i="3"/>
  <c r="N12" i="3"/>
  <c r="B11" i="3"/>
  <c r="O11" i="3"/>
  <c r="N11" i="3"/>
  <c r="B80" i="2"/>
  <c r="N80" i="2"/>
  <c r="O80" i="2"/>
  <c r="B40" i="2"/>
  <c r="N40" i="2"/>
  <c r="O40" i="2"/>
  <c r="B92" i="2"/>
  <c r="N92" i="2"/>
  <c r="O92" i="2"/>
  <c r="B84" i="2"/>
  <c r="N84" i="2"/>
  <c r="O84" i="2"/>
  <c r="B76" i="2"/>
  <c r="N76" i="2"/>
  <c r="O76" i="2"/>
  <c r="B68" i="2"/>
  <c r="N68" i="2"/>
  <c r="O68" i="2"/>
  <c r="B60" i="2"/>
  <c r="N60" i="2"/>
  <c r="O60" i="2"/>
  <c r="B52" i="2"/>
  <c r="N52" i="2"/>
  <c r="O52" i="2"/>
  <c r="B44" i="2"/>
  <c r="N44" i="2"/>
  <c r="O44" i="2"/>
  <c r="B36" i="2"/>
  <c r="N36" i="2"/>
  <c r="O36" i="2"/>
  <c r="B28" i="2"/>
  <c r="N28" i="2"/>
  <c r="O28" i="2"/>
  <c r="B20" i="2"/>
  <c r="N20" i="2"/>
  <c r="O20" i="2"/>
  <c r="B67" i="2"/>
  <c r="N67" i="2"/>
  <c r="O67" i="2"/>
  <c r="B51" i="2"/>
  <c r="N51" i="2"/>
  <c r="O51" i="2"/>
  <c r="B43" i="2"/>
  <c r="N43" i="2"/>
  <c r="O43" i="2"/>
  <c r="B27" i="2"/>
  <c r="N27" i="2"/>
  <c r="O27" i="2"/>
  <c r="B19" i="2"/>
  <c r="N19" i="2"/>
  <c r="O19" i="2"/>
  <c r="B90" i="2"/>
  <c r="N90" i="2"/>
  <c r="O90" i="2"/>
  <c r="B82" i="2"/>
  <c r="N82" i="2"/>
  <c r="O82" i="2"/>
  <c r="B74" i="2"/>
  <c r="N74" i="2"/>
  <c r="O74" i="2"/>
  <c r="B66" i="2"/>
  <c r="N66" i="2"/>
  <c r="O66" i="2"/>
  <c r="B58" i="2"/>
  <c r="N58" i="2"/>
  <c r="O58" i="2"/>
  <c r="B50" i="2"/>
  <c r="N50" i="2"/>
  <c r="O50" i="2"/>
  <c r="B42" i="2"/>
  <c r="N42" i="2"/>
  <c r="O42" i="2"/>
  <c r="B34" i="2"/>
  <c r="N34" i="2"/>
  <c r="O34" i="2"/>
  <c r="B26" i="2"/>
  <c r="N26" i="2"/>
  <c r="O26" i="2"/>
  <c r="B18" i="2"/>
  <c r="N18" i="2"/>
  <c r="O18" i="2"/>
  <c r="B91" i="2"/>
  <c r="N91" i="2"/>
  <c r="O91" i="2"/>
  <c r="B59" i="2"/>
  <c r="N59" i="2"/>
  <c r="O59" i="2"/>
  <c r="B35" i="2"/>
  <c r="N35" i="2"/>
  <c r="O35" i="2"/>
  <c r="B89" i="2"/>
  <c r="N89" i="2"/>
  <c r="O89" i="2"/>
  <c r="B81" i="2"/>
  <c r="N81" i="2"/>
  <c r="O81" i="2"/>
  <c r="B73" i="2"/>
  <c r="N73" i="2"/>
  <c r="O73" i="2"/>
  <c r="B65" i="2"/>
  <c r="N65" i="2"/>
  <c r="O65" i="2"/>
  <c r="B57" i="2"/>
  <c r="N57" i="2"/>
  <c r="O57" i="2"/>
  <c r="B49" i="2"/>
  <c r="N49" i="2"/>
  <c r="O49" i="2"/>
  <c r="B41" i="2"/>
  <c r="N41" i="2"/>
  <c r="O41" i="2"/>
  <c r="B33" i="2"/>
  <c r="N33" i="2"/>
  <c r="O33" i="2"/>
  <c r="B25" i="2"/>
  <c r="N25" i="2"/>
  <c r="O25" i="2"/>
  <c r="B17" i="2"/>
  <c r="N17" i="2"/>
  <c r="O17" i="2"/>
  <c r="B16" i="2"/>
  <c r="N16" i="2"/>
  <c r="O16" i="2"/>
  <c r="B83" i="2"/>
  <c r="N83" i="2"/>
  <c r="O83" i="2"/>
  <c r="B72" i="2"/>
  <c r="N72" i="2"/>
  <c r="O72" i="2"/>
  <c r="B48" i="2"/>
  <c r="N48" i="2"/>
  <c r="O48" i="2"/>
  <c r="B32" i="2"/>
  <c r="N32" i="2"/>
  <c r="O32" i="2"/>
  <c r="B24" i="2"/>
  <c r="N24" i="2"/>
  <c r="O24" i="2"/>
  <c r="B87" i="2"/>
  <c r="N87" i="2"/>
  <c r="O87" i="2"/>
  <c r="B79" i="2"/>
  <c r="N79" i="2"/>
  <c r="O79" i="2"/>
  <c r="B71" i="2"/>
  <c r="N71" i="2"/>
  <c r="O71" i="2"/>
  <c r="B63" i="2"/>
  <c r="N63" i="2"/>
  <c r="O63" i="2"/>
  <c r="B55" i="2"/>
  <c r="N55" i="2"/>
  <c r="O55" i="2"/>
  <c r="B47" i="2"/>
  <c r="N47" i="2"/>
  <c r="O47" i="2"/>
  <c r="B39" i="2"/>
  <c r="N39" i="2"/>
  <c r="O39" i="2"/>
  <c r="B31" i="2"/>
  <c r="N31" i="2"/>
  <c r="O31" i="2"/>
  <c r="B23" i="2"/>
  <c r="N23" i="2"/>
  <c r="O23" i="2"/>
  <c r="B15" i="2"/>
  <c r="N15" i="2"/>
  <c r="O15" i="2"/>
  <c r="B75" i="2"/>
  <c r="N75" i="2"/>
  <c r="O75" i="2"/>
  <c r="B64" i="2"/>
  <c r="N64" i="2"/>
  <c r="O64" i="2"/>
  <c r="B12" i="2"/>
  <c r="O12" i="2"/>
  <c r="N12" i="2"/>
  <c r="B86" i="2"/>
  <c r="N86" i="2"/>
  <c r="O86" i="2"/>
  <c r="B78" i="2"/>
  <c r="N78" i="2"/>
  <c r="O78" i="2"/>
  <c r="B70" i="2"/>
  <c r="N70" i="2"/>
  <c r="O70" i="2"/>
  <c r="B62" i="2"/>
  <c r="N62" i="2"/>
  <c r="O62" i="2"/>
  <c r="B54" i="2"/>
  <c r="N54" i="2"/>
  <c r="O54" i="2"/>
  <c r="B46" i="2"/>
  <c r="N46" i="2"/>
  <c r="O46" i="2"/>
  <c r="B38" i="2"/>
  <c r="N38" i="2"/>
  <c r="O38" i="2"/>
  <c r="B30" i="2"/>
  <c r="N30" i="2"/>
  <c r="O30" i="2"/>
  <c r="B22" i="2"/>
  <c r="N22" i="2"/>
  <c r="O22" i="2"/>
  <c r="B14" i="2"/>
  <c r="N14" i="2"/>
  <c r="O14" i="2"/>
  <c r="B88" i="2"/>
  <c r="N88" i="2"/>
  <c r="O88" i="2"/>
  <c r="B56" i="2"/>
  <c r="N56" i="2"/>
  <c r="O56" i="2"/>
  <c r="B93" i="2"/>
  <c r="N93" i="2"/>
  <c r="O93" i="2"/>
  <c r="B85" i="2"/>
  <c r="N85" i="2"/>
  <c r="O85" i="2"/>
  <c r="B77" i="2"/>
  <c r="N77" i="2"/>
  <c r="O77" i="2"/>
  <c r="B69" i="2"/>
  <c r="N69" i="2"/>
  <c r="O69" i="2"/>
  <c r="B61" i="2"/>
  <c r="N61" i="2"/>
  <c r="O61" i="2"/>
  <c r="B53" i="2"/>
  <c r="N53" i="2"/>
  <c r="O53" i="2"/>
  <c r="B45" i="2"/>
  <c r="N45" i="2"/>
  <c r="O45" i="2"/>
  <c r="B37" i="2"/>
  <c r="N37" i="2"/>
  <c r="O37" i="2"/>
  <c r="B29" i="2"/>
  <c r="N29" i="2"/>
  <c r="O29" i="2"/>
  <c r="B21" i="2"/>
  <c r="N21" i="2"/>
  <c r="O21" i="2"/>
  <c r="B13" i="2"/>
  <c r="N13" i="2"/>
  <c r="O13" i="2"/>
  <c r="B1000" i="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A13" i="1" l="1"/>
  <c r="D14" i="1"/>
  <c r="P15" i="2"/>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s="1"/>
  <c r="P88" i="2"/>
  <c r="P89" i="2"/>
  <c r="P90" i="2"/>
  <c r="P91" i="2"/>
  <c r="P92" i="2"/>
  <c r="P93" i="2"/>
  <c r="P94" i="2" s="1"/>
  <c r="P124" i="3"/>
  <c r="P125" i="3"/>
  <c r="P126" i="3"/>
  <c r="P127" i="3"/>
  <c r="D15" i="1" l="1"/>
  <c r="A14" i="1"/>
  <c r="D16" i="1" l="1"/>
  <c r="A15" i="1"/>
  <c r="D17" i="1" l="1"/>
  <c r="A16" i="1"/>
  <c r="D18" i="1" l="1"/>
  <c r="A17" i="1"/>
  <c r="D19" i="1" l="1"/>
  <c r="A18" i="1"/>
  <c r="D20" i="1" l="1"/>
  <c r="A19" i="1"/>
  <c r="D21" i="1" l="1"/>
  <c r="A20" i="1"/>
  <c r="D22" i="1" l="1"/>
  <c r="A21" i="1"/>
  <c r="D23" i="1" l="1"/>
  <c r="A22" i="1"/>
  <c r="D24" i="1" l="1"/>
  <c r="A23" i="1"/>
  <c r="D25" i="1" l="1"/>
  <c r="A24" i="1"/>
  <c r="D26" i="1" l="1"/>
  <c r="A25" i="1"/>
  <c r="D27" i="1" l="1"/>
  <c r="A26" i="1"/>
  <c r="D28" i="1" l="1"/>
  <c r="A27" i="1"/>
  <c r="D29" i="1" l="1"/>
  <c r="A28" i="1"/>
  <c r="D30" i="1" l="1"/>
  <c r="A29" i="1"/>
  <c r="D31" i="1" l="1"/>
  <c r="A30" i="1"/>
  <c r="D32" i="1" l="1"/>
  <c r="A31" i="1"/>
  <c r="D33" i="1" l="1"/>
  <c r="A32" i="1"/>
  <c r="D34" i="1" l="1"/>
  <c r="A33" i="1"/>
  <c r="D35" i="1" l="1"/>
  <c r="A34" i="1"/>
  <c r="D36" i="1" l="1"/>
  <c r="A35" i="1"/>
  <c r="D37" i="1" l="1"/>
  <c r="A36" i="1"/>
  <c r="D38" i="1" l="1"/>
  <c r="A37" i="1"/>
  <c r="D39" i="1" l="1"/>
  <c r="A38" i="1"/>
  <c r="D40" i="1" l="1"/>
  <c r="A39" i="1"/>
  <c r="D41" i="1" l="1"/>
  <c r="A40" i="1"/>
  <c r="D42" i="1" l="1"/>
  <c r="A41" i="1"/>
  <c r="D43" i="1" l="1"/>
  <c r="A42" i="1"/>
  <c r="D44" i="1" l="1"/>
  <c r="A43" i="1"/>
  <c r="D45" i="1" l="1"/>
  <c r="A44" i="1"/>
  <c r="D46" i="1" l="1"/>
  <c r="A45" i="1"/>
  <c r="D47" i="1" l="1"/>
  <c r="A46" i="1"/>
  <c r="D48" i="1" l="1"/>
  <c r="A47" i="1"/>
  <c r="D49" i="1" l="1"/>
  <c r="A48" i="1"/>
  <c r="D50" i="1" l="1"/>
  <c r="A49" i="1"/>
  <c r="D51" i="1" l="1"/>
  <c r="A50" i="1"/>
  <c r="D52" i="1" l="1"/>
  <c r="A51" i="1"/>
  <c r="D53" i="1" l="1"/>
  <c r="A52" i="1"/>
  <c r="D54" i="1" l="1"/>
  <c r="A53" i="1"/>
  <c r="D55" i="1" l="1"/>
  <c r="A54" i="1"/>
  <c r="D56" i="1" l="1"/>
  <c r="A55" i="1"/>
  <c r="D57" i="1" l="1"/>
  <c r="A56" i="1"/>
  <c r="D58" i="1" l="1"/>
  <c r="A57" i="1"/>
  <c r="D59" i="1" l="1"/>
  <c r="A58" i="1"/>
  <c r="D60" i="1" l="1"/>
  <c r="A59" i="1"/>
  <c r="D61" i="1" l="1"/>
  <c r="A60" i="1"/>
  <c r="D62" i="1" l="1"/>
  <c r="A61" i="1"/>
  <c r="D63" i="1" l="1"/>
  <c r="A62" i="1"/>
  <c r="D64" i="1" l="1"/>
  <c r="A63" i="1"/>
  <c r="D65" i="1" l="1"/>
  <c r="A64" i="1"/>
  <c r="D66" i="1" l="1"/>
  <c r="A65" i="1"/>
  <c r="D67" i="1" l="1"/>
  <c r="A66" i="1"/>
  <c r="D68" i="1" l="1"/>
  <c r="A67" i="1"/>
  <c r="D69" i="1" l="1"/>
  <c r="A68" i="1"/>
  <c r="D70" i="1" l="1"/>
  <c r="A69" i="1"/>
  <c r="D71" i="1" l="1"/>
  <c r="A70" i="1"/>
  <c r="D72" i="1" l="1"/>
  <c r="A71" i="1"/>
  <c r="D73" i="1" l="1"/>
  <c r="A72" i="1"/>
  <c r="D74" i="1" l="1"/>
  <c r="A73" i="1"/>
  <c r="D75" i="1" l="1"/>
  <c r="A74" i="1"/>
  <c r="D76" i="1" l="1"/>
  <c r="A75" i="1"/>
  <c r="D77" i="1" l="1"/>
  <c r="A76" i="1"/>
  <c r="D78" i="1" l="1"/>
  <c r="A77" i="1"/>
  <c r="D79" i="1" l="1"/>
  <c r="A78" i="1"/>
  <c r="D80" i="1" l="1"/>
  <c r="A79" i="1"/>
  <c r="D81" i="1" l="1"/>
  <c r="A80" i="1"/>
  <c r="D82" i="1" l="1"/>
  <c r="A81" i="1"/>
  <c r="D83" i="1" l="1"/>
  <c r="A82" i="1"/>
  <c r="D84" i="1" l="1"/>
  <c r="A83" i="1"/>
  <c r="D85" i="1" l="1"/>
  <c r="A84" i="1"/>
  <c r="D86" i="1" l="1"/>
  <c r="A85" i="1"/>
  <c r="D87" i="1" l="1"/>
  <c r="A86" i="1"/>
  <c r="D88" i="1" l="1"/>
  <c r="A87" i="1"/>
  <c r="D89" i="1" l="1"/>
  <c r="A88" i="1"/>
  <c r="D90" i="1" l="1"/>
  <c r="A89" i="1"/>
  <c r="D91" i="1" l="1"/>
  <c r="A90" i="1"/>
  <c r="D92" i="1" l="1"/>
  <c r="A91" i="1"/>
  <c r="D93" i="1" l="1"/>
  <c r="A92" i="1"/>
  <c r="D94" i="1" l="1"/>
  <c r="A93" i="1"/>
  <c r="D95" i="1" l="1"/>
  <c r="A94" i="1"/>
  <c r="D96" i="1" l="1"/>
  <c r="A95" i="1"/>
  <c r="D97" i="1" l="1"/>
  <c r="A96" i="1"/>
  <c r="D98" i="1" l="1"/>
  <c r="A97" i="1"/>
  <c r="D99" i="1" l="1"/>
  <c r="A98" i="1"/>
  <c r="D100" i="1" l="1"/>
  <c r="A99" i="1"/>
  <c r="D101" i="1" l="1"/>
  <c r="A100" i="1"/>
  <c r="D102" i="1" l="1"/>
  <c r="A101" i="1"/>
  <c r="D103" i="1" l="1"/>
  <c r="A102" i="1"/>
  <c r="D104" i="1" l="1"/>
  <c r="A103" i="1"/>
  <c r="D105" i="1" l="1"/>
  <c r="A104" i="1"/>
  <c r="D106" i="1" l="1"/>
  <c r="A105" i="1"/>
  <c r="D107" i="1" l="1"/>
  <c r="A106" i="1"/>
  <c r="D108" i="1" l="1"/>
  <c r="A107" i="1"/>
  <c r="D109" i="1" l="1"/>
  <c r="A108" i="1"/>
  <c r="D110" i="1" l="1"/>
  <c r="A109" i="1"/>
  <c r="D111" i="1" l="1"/>
  <c r="A110" i="1"/>
  <c r="D112" i="1" l="1"/>
  <c r="A111" i="1"/>
  <c r="D113" i="1" l="1"/>
  <c r="A112" i="1"/>
  <c r="D114" i="1" l="1"/>
  <c r="A113" i="1"/>
  <c r="D115" i="1" l="1"/>
  <c r="A114" i="1"/>
  <c r="D116" i="1" l="1"/>
  <c r="A115" i="1"/>
  <c r="D117" i="1" l="1"/>
  <c r="A116" i="1"/>
  <c r="D118" i="1" l="1"/>
  <c r="A117" i="1"/>
  <c r="D119" i="1" l="1"/>
  <c r="A118" i="1"/>
  <c r="D120" i="1" l="1"/>
  <c r="A119" i="1"/>
  <c r="D121" i="1" l="1"/>
  <c r="A120" i="1"/>
  <c r="D122" i="1" l="1"/>
  <c r="A121" i="1"/>
  <c r="D123" i="1" l="1"/>
  <c r="A122" i="1"/>
  <c r="D124" i="1" l="1"/>
  <c r="A123" i="1"/>
  <c r="D125" i="1" l="1"/>
  <c r="A124" i="1"/>
  <c r="D126" i="1" l="1"/>
  <c r="A125" i="1"/>
  <c r="D127" i="1" l="1"/>
  <c r="A126" i="1"/>
  <c r="D128" i="1" l="1"/>
  <c r="A127" i="1"/>
  <c r="D129" i="1" l="1"/>
  <c r="A128" i="1"/>
  <c r="D130" i="1" l="1"/>
  <c r="A129" i="1"/>
  <c r="D131" i="1" l="1"/>
  <c r="A130" i="1"/>
  <c r="D132" i="1" l="1"/>
  <c r="A131" i="1"/>
  <c r="D133" i="1" l="1"/>
  <c r="A132" i="1"/>
  <c r="D134" i="1" l="1"/>
  <c r="A133" i="1"/>
  <c r="D135" i="1" l="1"/>
  <c r="A134" i="1"/>
  <c r="D136" i="1" l="1"/>
  <c r="A135" i="1"/>
  <c r="D137" i="1" l="1"/>
  <c r="A136" i="1"/>
  <c r="D138" i="1" l="1"/>
  <c r="A137" i="1"/>
  <c r="D139" i="1" l="1"/>
  <c r="A138" i="1"/>
  <c r="D140" i="1" l="1"/>
  <c r="A139" i="1"/>
  <c r="D141" i="1" l="1"/>
  <c r="A140" i="1"/>
  <c r="D142" i="1" l="1"/>
  <c r="A141" i="1"/>
  <c r="D143" i="1" l="1"/>
  <c r="A142" i="1"/>
  <c r="D144" i="1" l="1"/>
  <c r="A143" i="1"/>
  <c r="D145" i="1" l="1"/>
  <c r="A144" i="1"/>
  <c r="D146" i="1" l="1"/>
  <c r="A145" i="1"/>
  <c r="D147" i="1" l="1"/>
  <c r="A146" i="1"/>
  <c r="D148" i="1" l="1"/>
  <c r="A147" i="1"/>
  <c r="D149" i="1" l="1"/>
  <c r="A148" i="1"/>
  <c r="D150" i="1" l="1"/>
  <c r="A149" i="1"/>
  <c r="D151" i="1" l="1"/>
  <c r="A150" i="1"/>
  <c r="D152" i="1" l="1"/>
  <c r="A151" i="1"/>
  <c r="D153" i="1" l="1"/>
  <c r="A152" i="1"/>
  <c r="D154" i="1" l="1"/>
  <c r="A153" i="1"/>
  <c r="D155" i="1" l="1"/>
  <c r="A154"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D182" i="1" l="1"/>
  <c r="A181" i="1"/>
  <c r="D183" i="1" l="1"/>
  <c r="A182" i="1"/>
  <c r="D184" i="1" l="1"/>
  <c r="A183" i="1"/>
  <c r="D185" i="1" l="1"/>
  <c r="A184" i="1"/>
  <c r="D186" i="1" l="1"/>
  <c r="A185" i="1"/>
  <c r="D187" i="1" l="1"/>
  <c r="A186" i="1"/>
  <c r="D188" i="1" l="1"/>
  <c r="A187" i="1"/>
  <c r="D189" i="1" l="1"/>
  <c r="A188" i="1"/>
  <c r="D190" i="1" l="1"/>
  <c r="A189" i="1"/>
  <c r="D191" i="1" l="1"/>
  <c r="A190" i="1"/>
  <c r="D192" i="1" l="1"/>
  <c r="A191" i="1"/>
  <c r="D193" i="1" l="1"/>
  <c r="A192" i="1"/>
  <c r="D194" i="1" l="1"/>
  <c r="A193" i="1"/>
  <c r="D195" i="1" l="1"/>
  <c r="A194" i="1"/>
  <c r="D196" i="1" l="1"/>
  <c r="A195" i="1"/>
  <c r="D197" i="1" l="1"/>
  <c r="A196" i="1"/>
  <c r="D198" i="1" l="1"/>
  <c r="A197" i="1"/>
  <c r="D199" i="1" l="1"/>
  <c r="A198" i="1"/>
  <c r="D200" i="1" l="1"/>
  <c r="A199" i="1"/>
  <c r="D201" i="1" l="1"/>
  <c r="A200" i="1"/>
  <c r="D202" i="1" l="1"/>
  <c r="A201" i="1"/>
  <c r="D203" i="1" l="1"/>
  <c r="A202" i="1"/>
  <c r="D204" i="1" l="1"/>
  <c r="A203" i="1"/>
  <c r="D205" i="1" l="1"/>
  <c r="A204" i="1"/>
  <c r="D206" i="1" l="1"/>
  <c r="A205" i="1"/>
  <c r="D207" i="1" l="1"/>
  <c r="A206" i="1"/>
  <c r="D208" i="1" l="1"/>
  <c r="A207" i="1"/>
  <c r="D209" i="1" l="1"/>
  <c r="A208" i="1"/>
  <c r="D210" i="1" l="1"/>
  <c r="A209" i="1"/>
  <c r="D211" i="1" l="1"/>
  <c r="A210" i="1"/>
  <c r="D212" i="1" l="1"/>
  <c r="A211" i="1"/>
  <c r="D213" i="1" l="1"/>
  <c r="A212" i="1"/>
  <c r="D214" i="1" l="1"/>
  <c r="A213" i="1"/>
  <c r="D215" i="1" l="1"/>
  <c r="A214" i="1"/>
  <c r="D216" i="1" l="1"/>
  <c r="A215" i="1"/>
  <c r="D217" i="1" l="1"/>
  <c r="A216" i="1"/>
  <c r="D218" i="1" l="1"/>
  <c r="A217" i="1"/>
  <c r="D219" i="1" l="1"/>
  <c r="A218" i="1"/>
  <c r="D220" i="1" l="1"/>
  <c r="A219" i="1"/>
  <c r="D221" i="1" l="1"/>
  <c r="A220" i="1"/>
  <c r="D222" i="1" l="1"/>
  <c r="A221" i="1"/>
  <c r="D223" i="1" l="1"/>
  <c r="A222" i="1"/>
  <c r="D224" i="1" l="1"/>
  <c r="A223" i="1"/>
  <c r="D225" i="1" l="1"/>
  <c r="A224" i="1"/>
  <c r="D226" i="1" l="1"/>
  <c r="A225" i="1"/>
  <c r="D227" i="1" l="1"/>
  <c r="A226" i="1"/>
  <c r="D228" i="1" l="1"/>
  <c r="A227" i="1"/>
  <c r="D229" i="1" l="1"/>
  <c r="A228" i="1"/>
  <c r="D230" i="1" l="1"/>
  <c r="A229" i="1"/>
  <c r="D231" i="1" l="1"/>
  <c r="A230" i="1"/>
  <c r="D232" i="1" l="1"/>
  <c r="A231" i="1"/>
  <c r="D233" i="1" l="1"/>
  <c r="A232" i="1"/>
  <c r="D234" i="1" l="1"/>
  <c r="A233" i="1"/>
  <c r="D235" i="1" l="1"/>
  <c r="A234" i="1"/>
  <c r="D236" i="1" l="1"/>
  <c r="A235" i="1"/>
  <c r="D237" i="1" l="1"/>
  <c r="A236" i="1"/>
  <c r="D238" i="1" l="1"/>
  <c r="A237" i="1"/>
  <c r="D239" i="1" l="1"/>
  <c r="A238" i="1"/>
  <c r="D240" i="1" l="1"/>
  <c r="A239" i="1"/>
  <c r="D241" i="1" l="1"/>
  <c r="A240" i="1"/>
  <c r="D242" i="1" l="1"/>
  <c r="A241" i="1"/>
  <c r="D243" i="1" l="1"/>
  <c r="A242" i="1"/>
  <c r="D244" i="1" l="1"/>
  <c r="A243" i="1"/>
  <c r="D245" i="1" l="1"/>
  <c r="A244" i="1"/>
  <c r="D246" i="1" l="1"/>
  <c r="A245" i="1"/>
  <c r="D247" i="1" l="1"/>
  <c r="A246" i="1"/>
  <c r="D248" i="1" l="1"/>
  <c r="A247" i="1"/>
  <c r="D249" i="1" l="1"/>
  <c r="A248" i="1"/>
  <c r="D250" i="1" l="1"/>
  <c r="A249" i="1"/>
  <c r="D251" i="1" l="1"/>
  <c r="A250" i="1"/>
  <c r="D252" i="1" l="1"/>
  <c r="A251" i="1"/>
  <c r="D253" i="1" l="1"/>
  <c r="A252" i="1"/>
  <c r="D254" i="1" l="1"/>
  <c r="A253" i="1"/>
  <c r="D255" i="1" l="1"/>
  <c r="A254" i="1"/>
  <c r="D256" i="1" l="1"/>
  <c r="A255" i="1"/>
  <c r="D257" i="1" l="1"/>
  <c r="A256" i="1"/>
  <c r="D258" i="1" l="1"/>
  <c r="A257" i="1"/>
  <c r="D259" i="1" l="1"/>
  <c r="A258" i="1"/>
  <c r="D260" i="1" l="1"/>
  <c r="A259" i="1"/>
  <c r="D261" i="1" l="1"/>
  <c r="A260" i="1"/>
  <c r="D262" i="1" l="1"/>
  <c r="A261" i="1"/>
  <c r="D263" i="1" l="1"/>
  <c r="A262" i="1"/>
  <c r="D264" i="1" l="1"/>
  <c r="A263" i="1"/>
  <c r="D265" i="1" l="1"/>
  <c r="A264" i="1"/>
  <c r="D266" i="1" l="1"/>
  <c r="A265" i="1"/>
  <c r="D267" i="1" l="1"/>
  <c r="A266" i="1"/>
  <c r="D268" i="1" l="1"/>
  <c r="A267" i="1"/>
  <c r="D269" i="1" l="1"/>
  <c r="A268" i="1"/>
  <c r="D270" i="1" l="1"/>
  <c r="A269" i="1"/>
  <c r="D271" i="1" l="1"/>
  <c r="A270" i="1"/>
  <c r="D272" i="1" l="1"/>
  <c r="A271" i="1"/>
  <c r="D273" i="1" l="1"/>
  <c r="A272" i="1"/>
  <c r="D274" i="1" l="1"/>
  <c r="A273" i="1"/>
  <c r="D275" i="1" l="1"/>
  <c r="A274" i="1"/>
  <c r="D276" i="1" l="1"/>
  <c r="A275" i="1"/>
  <c r="D277" i="1" l="1"/>
  <c r="A276" i="1"/>
  <c r="D278" i="1" l="1"/>
  <c r="A277" i="1"/>
  <c r="D279" i="1" l="1"/>
  <c r="A278" i="1"/>
  <c r="D280" i="1" l="1"/>
  <c r="A279" i="1"/>
  <c r="D281" i="1" l="1"/>
  <c r="A280" i="1"/>
  <c r="D282" i="1" l="1"/>
  <c r="A281" i="1"/>
  <c r="D283" i="1" l="1"/>
  <c r="A282" i="1"/>
  <c r="D284" i="1" l="1"/>
  <c r="A283" i="1"/>
  <c r="D285" i="1" l="1"/>
  <c r="A284" i="1"/>
  <c r="D286" i="1" l="1"/>
  <c r="A285" i="1"/>
  <c r="D287" i="1" l="1"/>
  <c r="A286" i="1"/>
  <c r="D288" i="1" l="1"/>
  <c r="A287" i="1"/>
  <c r="D289" i="1" l="1"/>
  <c r="A288" i="1"/>
  <c r="D290" i="1" l="1"/>
  <c r="A289" i="1"/>
  <c r="D291" i="1" l="1"/>
  <c r="A290" i="1"/>
  <c r="D292" i="1" l="1"/>
  <c r="A291" i="1"/>
  <c r="D293" i="1" l="1"/>
  <c r="A292" i="1"/>
  <c r="D294" i="1" l="1"/>
  <c r="A293" i="1"/>
  <c r="D295" i="1" l="1"/>
  <c r="A294" i="1"/>
  <c r="D296" i="1" l="1"/>
  <c r="A295" i="1"/>
  <c r="D297" i="1" l="1"/>
  <c r="A296" i="1"/>
  <c r="D298" i="1" l="1"/>
  <c r="A297" i="1"/>
  <c r="D299" i="1" l="1"/>
  <c r="A298" i="1"/>
  <c r="D300" i="1" l="1"/>
  <c r="A299" i="1"/>
  <c r="D301" i="1" l="1"/>
  <c r="A300" i="1"/>
  <c r="D302" i="1" l="1"/>
  <c r="A301" i="1"/>
  <c r="D303" i="1" l="1"/>
  <c r="A302" i="1"/>
  <c r="D304" i="1" l="1"/>
  <c r="A303" i="1"/>
  <c r="D305" i="1" l="1"/>
  <c r="A304" i="1"/>
  <c r="D306" i="1" l="1"/>
  <c r="A305" i="1"/>
  <c r="D307" i="1" l="1"/>
  <c r="A306" i="1"/>
  <c r="D308" i="1" l="1"/>
  <c r="A307" i="1"/>
  <c r="D309" i="1" l="1"/>
  <c r="A308" i="1"/>
  <c r="D310" i="1" l="1"/>
  <c r="A309" i="1"/>
  <c r="D311" i="1" l="1"/>
  <c r="A310" i="1"/>
  <c r="D312" i="1" l="1"/>
  <c r="A311" i="1"/>
  <c r="D313" i="1" l="1"/>
  <c r="A312" i="1"/>
  <c r="D314" i="1" l="1"/>
  <c r="A313" i="1"/>
  <c r="D315" i="1" l="1"/>
  <c r="A314" i="1"/>
  <c r="D316" i="1" l="1"/>
  <c r="A315" i="1"/>
  <c r="D317" i="1" l="1"/>
  <c r="A316" i="1"/>
  <c r="D318" i="1" l="1"/>
  <c r="A317" i="1"/>
  <c r="D319" i="1" l="1"/>
  <c r="A318" i="1"/>
  <c r="D320" i="1" l="1"/>
  <c r="A319" i="1"/>
  <c r="D321" i="1" l="1"/>
  <c r="A320" i="1"/>
  <c r="D322" i="1" l="1"/>
  <c r="A321" i="1"/>
  <c r="D323" i="1" l="1"/>
  <c r="A322" i="1"/>
  <c r="D324" i="1" l="1"/>
  <c r="A323" i="1"/>
  <c r="D325" i="1" l="1"/>
  <c r="A324" i="1"/>
  <c r="D326" i="1" l="1"/>
  <c r="A325" i="1"/>
  <c r="D327" i="1" l="1"/>
  <c r="A326" i="1"/>
  <c r="D328" i="1" l="1"/>
  <c r="A327" i="1"/>
  <c r="D329" i="1" l="1"/>
  <c r="A328" i="1"/>
  <c r="D330" i="1" l="1"/>
  <c r="A329" i="1"/>
  <c r="D331" i="1" l="1"/>
  <c r="A330" i="1"/>
  <c r="D332" i="1" l="1"/>
  <c r="A331" i="1"/>
  <c r="D333" i="1" l="1"/>
  <c r="A332" i="1"/>
  <c r="D334" i="1" l="1"/>
  <c r="A333" i="1"/>
  <c r="D335" i="1" l="1"/>
  <c r="A334" i="1"/>
  <c r="D336" i="1" l="1"/>
  <c r="A335" i="1"/>
  <c r="D337" i="1" l="1"/>
  <c r="A336" i="1"/>
  <c r="D338" i="1" l="1"/>
  <c r="A337" i="1"/>
  <c r="D339" i="1" l="1"/>
  <c r="A338" i="1"/>
  <c r="D340" i="1" l="1"/>
  <c r="A339" i="1"/>
  <c r="D341" i="1" l="1"/>
  <c r="A340" i="1"/>
  <c r="D342" i="1" l="1"/>
  <c r="A341" i="1"/>
  <c r="D343" i="1" l="1"/>
  <c r="A342" i="1"/>
  <c r="D344" i="1" l="1"/>
  <c r="A343" i="1"/>
  <c r="D345" i="1" l="1"/>
  <c r="A344" i="1"/>
  <c r="D346" i="1" l="1"/>
  <c r="A345" i="1"/>
  <c r="D347" i="1" l="1"/>
  <c r="A346" i="1"/>
  <c r="D348" i="1" l="1"/>
  <c r="A347" i="1"/>
  <c r="D349" i="1" l="1"/>
  <c r="A348" i="1"/>
  <c r="D350" i="1" l="1"/>
  <c r="A349" i="1"/>
  <c r="D351" i="1" l="1"/>
  <c r="A350" i="1"/>
  <c r="D352" i="1" l="1"/>
  <c r="A351" i="1"/>
  <c r="D353" i="1" l="1"/>
  <c r="A352" i="1"/>
  <c r="D354" i="1" l="1"/>
  <c r="A353" i="1"/>
  <c r="D355" i="1" l="1"/>
  <c r="A354" i="1"/>
  <c r="D356" i="1" l="1"/>
  <c r="A355" i="1"/>
  <c r="D357" i="1" l="1"/>
  <c r="A356" i="1"/>
  <c r="D358" i="1" l="1"/>
  <c r="A357" i="1"/>
  <c r="D359" i="1" l="1"/>
  <c r="A358" i="1"/>
  <c r="D360" i="1" l="1"/>
  <c r="A359" i="1"/>
  <c r="D361" i="1" l="1"/>
  <c r="A360" i="1"/>
  <c r="D362" i="1" l="1"/>
  <c r="A361" i="1"/>
  <c r="D363" i="1" l="1"/>
  <c r="A362" i="1"/>
  <c r="D364" i="1" l="1"/>
  <c r="A363" i="1"/>
  <c r="D365" i="1" l="1"/>
  <c r="A364" i="1"/>
  <c r="D366" i="1" l="1"/>
  <c r="A365" i="1"/>
  <c r="D367" i="1" l="1"/>
  <c r="A366" i="1"/>
  <c r="D368" i="1" l="1"/>
  <c r="A367" i="1"/>
  <c r="D369" i="1" l="1"/>
  <c r="A368" i="1"/>
  <c r="D370" i="1" l="1"/>
  <c r="A369" i="1"/>
  <c r="D371" i="1" l="1"/>
  <c r="A370" i="1"/>
  <c r="D372" i="1" l="1"/>
  <c r="A371" i="1"/>
  <c r="D373" i="1" l="1"/>
  <c r="A372" i="1"/>
  <c r="D374" i="1" l="1"/>
  <c r="A373" i="1"/>
  <c r="D375" i="1" l="1"/>
  <c r="A374" i="1"/>
  <c r="D376" i="1" l="1"/>
  <c r="A375" i="1"/>
  <c r="D377" i="1" l="1"/>
  <c r="A376" i="1"/>
  <c r="D378" i="1" l="1"/>
  <c r="A377" i="1"/>
  <c r="D379" i="1" l="1"/>
  <c r="A378" i="1"/>
  <c r="D380" i="1" l="1"/>
  <c r="A379" i="1"/>
  <c r="D381" i="1" l="1"/>
  <c r="A380" i="1"/>
  <c r="D382" i="1" l="1"/>
  <c r="A381" i="1"/>
  <c r="D383" i="1" l="1"/>
  <c r="A382" i="1"/>
  <c r="D384" i="1" l="1"/>
  <c r="A383" i="1"/>
  <c r="D385" i="1" l="1"/>
  <c r="A384" i="1"/>
  <c r="D386" i="1" l="1"/>
  <c r="A385" i="1"/>
  <c r="D387" i="1" l="1"/>
  <c r="A386" i="1"/>
  <c r="D388" i="1" l="1"/>
  <c r="A387" i="1"/>
  <c r="D389" i="1" l="1"/>
  <c r="A388" i="1"/>
  <c r="D390" i="1" l="1"/>
  <c r="A389" i="1"/>
  <c r="D391" i="1" l="1"/>
  <c r="A390" i="1"/>
  <c r="D392" i="1" l="1"/>
  <c r="A391" i="1"/>
  <c r="D393" i="1" l="1"/>
  <c r="A392" i="1"/>
  <c r="D394" i="1" l="1"/>
  <c r="A393" i="1"/>
  <c r="D395" i="1" l="1"/>
  <c r="A394" i="1"/>
  <c r="D396" i="1" l="1"/>
  <c r="A395" i="1"/>
  <c r="D397" i="1" l="1"/>
  <c r="A396" i="1"/>
  <c r="D398" i="1" l="1"/>
  <c r="A397" i="1"/>
  <c r="D399" i="1" l="1"/>
  <c r="A398" i="1"/>
  <c r="D400" i="1" l="1"/>
  <c r="A399" i="1"/>
  <c r="D401" i="1" l="1"/>
  <c r="A400" i="1"/>
  <c r="D402" i="1" l="1"/>
  <c r="A401" i="1"/>
  <c r="D403" i="1" l="1"/>
  <c r="A402" i="1"/>
  <c r="D404" i="1" l="1"/>
  <c r="A403"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D634" i="1" l="1"/>
  <c r="A633" i="1"/>
  <c r="D635" i="1" l="1"/>
  <c r="A634" i="1"/>
  <c r="D636" i="1" l="1"/>
  <c r="A635" i="1"/>
  <c r="D637" i="1" l="1"/>
  <c r="A636" i="1"/>
  <c r="D638" i="1" l="1"/>
  <c r="A637" i="1"/>
  <c r="D639" i="1" l="1"/>
  <c r="A638" i="1"/>
  <c r="D640" i="1" l="1"/>
  <c r="A639" i="1"/>
  <c r="D641" i="1" l="1"/>
  <c r="A640" i="1"/>
  <c r="D642" i="1" l="1"/>
  <c r="A641" i="1"/>
  <c r="D643" i="1" l="1"/>
  <c r="A642" i="1"/>
  <c r="D644" i="1" l="1"/>
  <c r="A643" i="1"/>
  <c r="D645" i="1" l="1"/>
  <c r="A644" i="1"/>
  <c r="D646" i="1" l="1"/>
  <c r="A645" i="1"/>
  <c r="D647" i="1" l="1"/>
  <c r="A646" i="1"/>
  <c r="D648" i="1" l="1"/>
  <c r="A647" i="1"/>
  <c r="D649" i="1" l="1"/>
  <c r="A648" i="1"/>
  <c r="D650" i="1" l="1"/>
  <c r="A649" i="1"/>
  <c r="D651" i="1" l="1"/>
  <c r="A650" i="1"/>
  <c r="D652" i="1" l="1"/>
  <c r="A651" i="1"/>
  <c r="D653" i="1" l="1"/>
  <c r="A652" i="1"/>
  <c r="D654" i="1" l="1"/>
  <c r="A653" i="1"/>
  <c r="D655" i="1" l="1"/>
  <c r="A654" i="1"/>
  <c r="D656" i="1" l="1"/>
  <c r="A655" i="1"/>
  <c r="D657" i="1" l="1"/>
  <c r="A656" i="1"/>
  <c r="D658" i="1" l="1"/>
  <c r="A657" i="1"/>
  <c r="D659" i="1" l="1"/>
  <c r="A658" i="1"/>
  <c r="D660" i="1" l="1"/>
  <c r="A659" i="1"/>
  <c r="D661" i="1" l="1"/>
  <c r="A660" i="1"/>
  <c r="D662" i="1" l="1"/>
  <c r="A661" i="1"/>
  <c r="D663" i="1" l="1"/>
  <c r="A662" i="1"/>
  <c r="D664" i="1" l="1"/>
  <c r="A663" i="1"/>
  <c r="D665" i="1" l="1"/>
  <c r="A664" i="1"/>
  <c r="D666" i="1" l="1"/>
  <c r="A665" i="1"/>
  <c r="D667" i="1" l="1"/>
  <c r="A666" i="1"/>
  <c r="D668" i="1" l="1"/>
  <c r="A667" i="1"/>
  <c r="D669" i="1" l="1"/>
  <c r="A668" i="1"/>
  <c r="D670" i="1" l="1"/>
  <c r="A669" i="1"/>
  <c r="D671" i="1" l="1"/>
  <c r="A670" i="1"/>
  <c r="D672" i="1" l="1"/>
  <c r="A671" i="1"/>
  <c r="D673" i="1" l="1"/>
  <c r="A672" i="1"/>
  <c r="D674" i="1" l="1"/>
  <c r="A673" i="1"/>
  <c r="D675" i="1" l="1"/>
  <c r="A674" i="1"/>
  <c r="D676" i="1" l="1"/>
  <c r="A675" i="1"/>
  <c r="D677" i="1" l="1"/>
  <c r="A676" i="1"/>
  <c r="D678" i="1" l="1"/>
  <c r="A677" i="1"/>
  <c r="D679" i="1" l="1"/>
  <c r="A678" i="1"/>
  <c r="D680" i="1" l="1"/>
  <c r="A679" i="1"/>
  <c r="D681" i="1" l="1"/>
  <c r="A680" i="1"/>
  <c r="D682" i="1" l="1"/>
  <c r="A681" i="1"/>
  <c r="D683" i="1" l="1"/>
  <c r="A682" i="1"/>
  <c r="D684" i="1" l="1"/>
  <c r="A683" i="1"/>
  <c r="D685" i="1" l="1"/>
  <c r="A684" i="1"/>
  <c r="D686" i="1" l="1"/>
  <c r="A685" i="1"/>
  <c r="D687" i="1" l="1"/>
  <c r="A686" i="1"/>
  <c r="D688" i="1" l="1"/>
  <c r="A687" i="1"/>
  <c r="D689" i="1" l="1"/>
  <c r="A688" i="1"/>
  <c r="D690" i="1" l="1"/>
  <c r="A689" i="1"/>
  <c r="D691" i="1" l="1"/>
  <c r="A690" i="1"/>
  <c r="D692" i="1" l="1"/>
  <c r="A691" i="1"/>
  <c r="D693" i="1" l="1"/>
  <c r="A692" i="1"/>
  <c r="D694" i="1" l="1"/>
  <c r="A693" i="1"/>
  <c r="D695" i="1" l="1"/>
  <c r="A694" i="1"/>
  <c r="D696" i="1" l="1"/>
  <c r="A695"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D708" i="1" l="1"/>
  <c r="A707" i="1"/>
  <c r="D709" i="1" l="1"/>
  <c r="A708" i="1"/>
  <c r="D710" i="1" l="1"/>
  <c r="A709" i="1"/>
  <c r="D711" i="1" l="1"/>
  <c r="A710" i="1"/>
  <c r="D712" i="1" l="1"/>
  <c r="A711" i="1"/>
  <c r="D713" i="1" l="1"/>
  <c r="A712" i="1"/>
  <c r="D714" i="1" l="1"/>
  <c r="A713" i="1"/>
  <c r="D715" i="1" l="1"/>
  <c r="A714" i="1"/>
  <c r="D716" i="1" l="1"/>
  <c r="A715" i="1"/>
  <c r="D717" i="1" l="1"/>
  <c r="A716" i="1"/>
  <c r="D718" i="1" l="1"/>
  <c r="A717" i="1"/>
  <c r="D719" i="1" l="1"/>
  <c r="A718" i="1"/>
  <c r="D720" i="1" l="1"/>
  <c r="A719" i="1"/>
  <c r="D721" i="1" l="1"/>
  <c r="A720" i="1"/>
  <c r="D722" i="1" l="1"/>
  <c r="A721" i="1"/>
  <c r="D723" i="1" l="1"/>
  <c r="A722" i="1"/>
  <c r="D724" i="1" l="1"/>
  <c r="A723" i="1"/>
  <c r="D725" i="1" l="1"/>
  <c r="A724" i="1"/>
  <c r="D726" i="1" l="1"/>
  <c r="A725" i="1"/>
  <c r="D727" i="1" l="1"/>
  <c r="A726" i="1"/>
  <c r="D728" i="1" l="1"/>
  <c r="A727" i="1"/>
  <c r="D729" i="1" l="1"/>
  <c r="A728" i="1"/>
  <c r="D730" i="1" l="1"/>
  <c r="A729" i="1"/>
  <c r="D731" i="1" l="1"/>
  <c r="A730" i="1"/>
  <c r="D732" i="1" l="1"/>
  <c r="A731" i="1"/>
  <c r="D733" i="1" l="1"/>
  <c r="A732" i="1"/>
  <c r="D734" i="1" l="1"/>
  <c r="A733" i="1"/>
  <c r="D735" i="1" l="1"/>
  <c r="A734" i="1"/>
  <c r="D736" i="1" l="1"/>
  <c r="A735" i="1"/>
  <c r="D737" i="1" l="1"/>
  <c r="A736" i="1"/>
  <c r="D738" i="1" l="1"/>
  <c r="A737" i="1"/>
  <c r="D739" i="1" l="1"/>
  <c r="A738" i="1"/>
  <c r="D740" i="1" l="1"/>
  <c r="A739" i="1"/>
  <c r="D741" i="1" l="1"/>
  <c r="A740" i="1"/>
  <c r="D742" i="1" l="1"/>
  <c r="A741" i="1"/>
  <c r="D743" i="1" l="1"/>
  <c r="A742" i="1"/>
  <c r="D744" i="1" l="1"/>
  <c r="A743" i="1"/>
  <c r="D745" i="1" l="1"/>
  <c r="A744" i="1"/>
  <c r="D746" i="1" l="1"/>
  <c r="A745" i="1"/>
  <c r="D747" i="1" l="1"/>
  <c r="A746" i="1"/>
  <c r="D748" i="1" l="1"/>
  <c r="A747" i="1"/>
  <c r="D749" i="1" l="1"/>
  <c r="A748"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D783" i="1" l="1"/>
  <c r="A782" i="1"/>
  <c r="D784" i="1" l="1"/>
  <c r="A783" i="1"/>
  <c r="D785" i="1" l="1"/>
  <c r="A784" i="1"/>
  <c r="D786" i="1" l="1"/>
  <c r="A785" i="1"/>
  <c r="D787" i="1" l="1"/>
  <c r="A786" i="1"/>
  <c r="D788" i="1" l="1"/>
  <c r="A787" i="1"/>
  <c r="D789" i="1" l="1"/>
  <c r="A788" i="1"/>
  <c r="D790" i="1" l="1"/>
  <c r="A789" i="1"/>
  <c r="D791" i="1" l="1"/>
  <c r="A790" i="1"/>
  <c r="D792" i="1" l="1"/>
  <c r="A791" i="1"/>
  <c r="D793" i="1" l="1"/>
  <c r="A792" i="1"/>
  <c r="D794" i="1" l="1"/>
  <c r="A793" i="1"/>
  <c r="D795" i="1" l="1"/>
  <c r="A794" i="1"/>
  <c r="D796" i="1" l="1"/>
  <c r="A795" i="1"/>
  <c r="D797" i="1" l="1"/>
  <c r="A796" i="1"/>
  <c r="D798" i="1" l="1"/>
  <c r="A797" i="1"/>
  <c r="D799" i="1" l="1"/>
  <c r="A798" i="1"/>
  <c r="D800" i="1" l="1"/>
  <c r="A799" i="1"/>
  <c r="D801" i="1" l="1"/>
  <c r="A800" i="1"/>
  <c r="D802" i="1" l="1"/>
  <c r="A801" i="1"/>
  <c r="D803" i="1" l="1"/>
  <c r="A802" i="1"/>
  <c r="D804" i="1" l="1"/>
  <c r="A803" i="1"/>
  <c r="D805" i="1" l="1"/>
  <c r="A804" i="1"/>
  <c r="D806" i="1" l="1"/>
  <c r="A805" i="1"/>
  <c r="D807" i="1" l="1"/>
  <c r="A806" i="1"/>
  <c r="D808" i="1" l="1"/>
  <c r="A807" i="1"/>
  <c r="D809" i="1" l="1"/>
  <c r="A808" i="1"/>
  <c r="D810" i="1" l="1"/>
  <c r="A809" i="1"/>
  <c r="D811" i="1" l="1"/>
  <c r="A810" i="1"/>
  <c r="D812" i="1" l="1"/>
  <c r="A811" i="1"/>
  <c r="D813" i="1" l="1"/>
  <c r="A812" i="1"/>
  <c r="D814" i="1" l="1"/>
  <c r="A813" i="1"/>
  <c r="D815" i="1" l="1"/>
  <c r="A814" i="1"/>
  <c r="D816" i="1" l="1"/>
  <c r="A815" i="1"/>
  <c r="D817" i="1" l="1"/>
  <c r="A816" i="1"/>
  <c r="D818" i="1" l="1"/>
  <c r="A817" i="1"/>
  <c r="D819" i="1" l="1"/>
  <c r="A818" i="1"/>
  <c r="D820" i="1" l="1"/>
  <c r="A819" i="1"/>
  <c r="D821" i="1" l="1"/>
  <c r="A820" i="1"/>
  <c r="D822" i="1" l="1"/>
  <c r="A821" i="1"/>
  <c r="D823" i="1" l="1"/>
  <c r="A822" i="1"/>
  <c r="D824" i="1" l="1"/>
  <c r="A823" i="1"/>
  <c r="D825" i="1" l="1"/>
  <c r="A824" i="1"/>
  <c r="D826" i="1" l="1"/>
  <c r="A825" i="1"/>
  <c r="D827" i="1" l="1"/>
  <c r="A826" i="1"/>
  <c r="D828" i="1" l="1"/>
  <c r="A827" i="1"/>
  <c r="D829" i="1" l="1"/>
  <c r="A828" i="1"/>
  <c r="D830" i="1" l="1"/>
  <c r="A829" i="1"/>
  <c r="D831" i="1" l="1"/>
  <c r="A830" i="1"/>
  <c r="D832" i="1" l="1"/>
  <c r="A831" i="1"/>
  <c r="D833" i="1" l="1"/>
  <c r="A832" i="1"/>
  <c r="D834" i="1" l="1"/>
  <c r="A833" i="1"/>
  <c r="D835" i="1" l="1"/>
  <c r="A834" i="1"/>
  <c r="D836" i="1" l="1"/>
  <c r="A835" i="1"/>
  <c r="D837" i="1" l="1"/>
  <c r="A836" i="1"/>
  <c r="D838" i="1" l="1"/>
  <c r="A837" i="1"/>
  <c r="D839" i="1" l="1"/>
  <c r="A838" i="1"/>
  <c r="D840" i="1" l="1"/>
  <c r="A839" i="1"/>
  <c r="D841" i="1" l="1"/>
  <c r="A840" i="1"/>
  <c r="D842" i="1" l="1"/>
  <c r="A841" i="1"/>
  <c r="D843" i="1" l="1"/>
  <c r="A842" i="1"/>
  <c r="D844" i="1" l="1"/>
  <c r="A843" i="1"/>
  <c r="D845" i="1" l="1"/>
  <c r="A844" i="1"/>
  <c r="D846" i="1" l="1"/>
  <c r="A845" i="1"/>
  <c r="D847" i="1" l="1"/>
  <c r="A846" i="1"/>
  <c r="D848" i="1" l="1"/>
  <c r="A847" i="1"/>
  <c r="D849" i="1" l="1"/>
  <c r="A848" i="1"/>
  <c r="D850" i="1" l="1"/>
  <c r="A849" i="1"/>
  <c r="D851" i="1" l="1"/>
  <c r="A850" i="1"/>
  <c r="D852" i="1" l="1"/>
  <c r="A851" i="1"/>
  <c r="D853" i="1" l="1"/>
  <c r="A852" i="1"/>
  <c r="D854" i="1" l="1"/>
  <c r="A853" i="1"/>
  <c r="D855" i="1" l="1"/>
  <c r="A854" i="1"/>
  <c r="D856" i="1" l="1"/>
  <c r="A855" i="1"/>
  <c r="D857" i="1" l="1"/>
  <c r="A856" i="1"/>
  <c r="D858" i="1" l="1"/>
  <c r="A857" i="1"/>
  <c r="D859" i="1" l="1"/>
  <c r="A858" i="1"/>
  <c r="D860" i="1" l="1"/>
  <c r="A859" i="1"/>
  <c r="D861" i="1" l="1"/>
  <c r="A860" i="1"/>
  <c r="D862" i="1" l="1"/>
  <c r="A861" i="1"/>
  <c r="D863" i="1" l="1"/>
  <c r="A862" i="1"/>
  <c r="D864" i="1" l="1"/>
  <c r="A863" i="1"/>
  <c r="D865" i="1" l="1"/>
  <c r="A864" i="1"/>
  <c r="D866" i="1" l="1"/>
  <c r="A865" i="1"/>
  <c r="D867" i="1" l="1"/>
  <c r="A866" i="1"/>
  <c r="D868" i="1" l="1"/>
  <c r="A867" i="1"/>
  <c r="D869" i="1" l="1"/>
  <c r="A868" i="1"/>
  <c r="D870" i="1" l="1"/>
  <c r="A869" i="1"/>
  <c r="D871" i="1" l="1"/>
  <c r="A870" i="1"/>
  <c r="D872" i="1" l="1"/>
  <c r="A871" i="1"/>
  <c r="D873" i="1" l="1"/>
  <c r="A872" i="1"/>
  <c r="D874" i="1" l="1"/>
  <c r="A873" i="1"/>
  <c r="D875" i="1" l="1"/>
  <c r="A874" i="1"/>
  <c r="D876" i="1" l="1"/>
  <c r="A875" i="1"/>
  <c r="D877" i="1" l="1"/>
  <c r="A876" i="1"/>
  <c r="D878" i="1" l="1"/>
  <c r="A877" i="1"/>
  <c r="D879" i="1" l="1"/>
  <c r="A878" i="1"/>
  <c r="D880" i="1" l="1"/>
  <c r="A879" i="1"/>
  <c r="D881" i="1" l="1"/>
  <c r="A880" i="1"/>
  <c r="D882" i="1" l="1"/>
  <c r="A881" i="1"/>
  <c r="D883" i="1" l="1"/>
  <c r="A882" i="1"/>
  <c r="D884" i="1" l="1"/>
  <c r="A883" i="1"/>
  <c r="D885" i="1" l="1"/>
  <c r="A884" i="1"/>
  <c r="D886" i="1" l="1"/>
  <c r="A885" i="1"/>
  <c r="D887" i="1" l="1"/>
  <c r="A886" i="1"/>
  <c r="D888" i="1" l="1"/>
  <c r="A887" i="1"/>
  <c r="D889" i="1" l="1"/>
  <c r="A888" i="1"/>
  <c r="D890" i="1" l="1"/>
  <c r="A889" i="1"/>
  <c r="D891" i="1" l="1"/>
  <c r="A890" i="1"/>
  <c r="D892" i="1" l="1"/>
  <c r="A891" i="1"/>
  <c r="D893" i="1" l="1"/>
  <c r="A892" i="1"/>
  <c r="D894" i="1" l="1"/>
  <c r="A893" i="1"/>
  <c r="D895" i="1" l="1"/>
  <c r="A894" i="1"/>
  <c r="D896" i="1" l="1"/>
  <c r="A895" i="1"/>
  <c r="D897" i="1" l="1"/>
  <c r="A896" i="1"/>
  <c r="D898" i="1" l="1"/>
  <c r="A897" i="1"/>
  <c r="D899" i="1" l="1"/>
  <c r="A898" i="1"/>
  <c r="D900" i="1" l="1"/>
  <c r="A899" i="1"/>
  <c r="D901" i="1" l="1"/>
  <c r="A900" i="1"/>
  <c r="D902" i="1" l="1"/>
  <c r="A901" i="1"/>
  <c r="D903" i="1" l="1"/>
  <c r="A902" i="1"/>
  <c r="D904" i="1" l="1"/>
  <c r="A903" i="1"/>
  <c r="D905" i="1" l="1"/>
  <c r="A904" i="1"/>
  <c r="D906" i="1" l="1"/>
  <c r="A905" i="1"/>
  <c r="D907" i="1" l="1"/>
  <c r="A906" i="1"/>
  <c r="D908" i="1" l="1"/>
  <c r="A907" i="1"/>
  <c r="D909" i="1" l="1"/>
  <c r="A908" i="1"/>
  <c r="D910" i="1" l="1"/>
  <c r="A909" i="1"/>
  <c r="D911" i="1" l="1"/>
  <c r="A910" i="1"/>
  <c r="D912" i="1" l="1"/>
  <c r="A911" i="1"/>
  <c r="D913" i="1" l="1"/>
  <c r="A912" i="1"/>
  <c r="D914" i="1" l="1"/>
  <c r="A913" i="1"/>
  <c r="D915" i="1" l="1"/>
  <c r="A914" i="1"/>
  <c r="D916" i="1" l="1"/>
  <c r="A915" i="1"/>
  <c r="D917" i="1" l="1"/>
  <c r="A916" i="1"/>
  <c r="D918" i="1" l="1"/>
  <c r="A917" i="1"/>
  <c r="D919" i="1" l="1"/>
  <c r="A918" i="1"/>
  <c r="D920" i="1" l="1"/>
  <c r="A919" i="1"/>
  <c r="D921" i="1" l="1"/>
  <c r="A920" i="1"/>
  <c r="D922" i="1" l="1"/>
  <c r="A921" i="1"/>
  <c r="D923" i="1" l="1"/>
  <c r="A922" i="1"/>
  <c r="D924" i="1" l="1"/>
  <c r="A923" i="1"/>
  <c r="D925" i="1" l="1"/>
  <c r="A924" i="1"/>
  <c r="D926" i="1" l="1"/>
  <c r="A925" i="1"/>
  <c r="D927" i="1" l="1"/>
  <c r="A926" i="1"/>
  <c r="D928" i="1" l="1"/>
  <c r="A927" i="1"/>
  <c r="D929" i="1" l="1"/>
  <c r="A928" i="1"/>
  <c r="D930" i="1" l="1"/>
  <c r="A929" i="1"/>
  <c r="D931" i="1" l="1"/>
  <c r="A930" i="1"/>
  <c r="D932" i="1" l="1"/>
  <c r="A931" i="1"/>
  <c r="D933" i="1" l="1"/>
  <c r="A932" i="1"/>
  <c r="D934" i="1" l="1"/>
  <c r="A933" i="1"/>
  <c r="D935" i="1" l="1"/>
  <c r="A934" i="1"/>
  <c r="D936" i="1" l="1"/>
  <c r="A935" i="1"/>
  <c r="D937" i="1" l="1"/>
  <c r="A936" i="1"/>
  <c r="D938" i="1" l="1"/>
  <c r="A937" i="1"/>
  <c r="D939" i="1" l="1"/>
  <c r="A938" i="1"/>
  <c r="D940" i="1" l="1"/>
  <c r="A939" i="1"/>
  <c r="D941" i="1" l="1"/>
  <c r="A940" i="1"/>
  <c r="D942" i="1" l="1"/>
  <c r="A941" i="1"/>
  <c r="D943" i="1" l="1"/>
  <c r="A942" i="1"/>
  <c r="D944" i="1" l="1"/>
  <c r="A943" i="1"/>
  <c r="D945" i="1" l="1"/>
  <c r="A944" i="1"/>
  <c r="D946" i="1" l="1"/>
  <c r="A945" i="1"/>
  <c r="D947" i="1" l="1"/>
  <c r="A946" i="1"/>
  <c r="D948" i="1" l="1"/>
  <c r="A947" i="1"/>
  <c r="D949" i="1" l="1"/>
  <c r="A948" i="1"/>
  <c r="D950" i="1" l="1"/>
  <c r="A949" i="1"/>
  <c r="D951" i="1" l="1"/>
  <c r="A950" i="1"/>
  <c r="D952" i="1" l="1"/>
  <c r="A951" i="1"/>
  <c r="D953" i="1" l="1"/>
  <c r="A952" i="1"/>
  <c r="D954" i="1" l="1"/>
  <c r="A953" i="1"/>
  <c r="D955" i="1" l="1"/>
  <c r="A954" i="1"/>
  <c r="D956" i="1" l="1"/>
  <c r="A955" i="1"/>
  <c r="D957" i="1" l="1"/>
  <c r="A956" i="1"/>
  <c r="D958" i="1" l="1"/>
  <c r="A957" i="1"/>
  <c r="D959" i="1" l="1"/>
  <c r="A958" i="1"/>
  <c r="D960" i="1" l="1"/>
  <c r="A959" i="1"/>
  <c r="D961" i="1" l="1"/>
  <c r="A960" i="1"/>
  <c r="D962" i="1" l="1"/>
  <c r="A961" i="1"/>
  <c r="D963" i="1" l="1"/>
  <c r="A962" i="1"/>
  <c r="D964" i="1" l="1"/>
  <c r="A963" i="1"/>
  <c r="D965" i="1" l="1"/>
  <c r="A964" i="1"/>
  <c r="D966" i="1" l="1"/>
  <c r="A965" i="1"/>
  <c r="D967" i="1" l="1"/>
  <c r="A966" i="1"/>
  <c r="D968" i="1" l="1"/>
  <c r="A967" i="1"/>
  <c r="D969" i="1" l="1"/>
  <c r="A968" i="1"/>
  <c r="D970" i="1" l="1"/>
  <c r="A969" i="1"/>
  <c r="D971" i="1" l="1"/>
  <c r="A970" i="1"/>
  <c r="D972" i="1" l="1"/>
  <c r="A971" i="1"/>
  <c r="D973" i="1" l="1"/>
  <c r="A972" i="1"/>
  <c r="D974" i="1" l="1"/>
  <c r="A973" i="1"/>
  <c r="D975" i="1" l="1"/>
  <c r="A974" i="1"/>
  <c r="D976" i="1" l="1"/>
  <c r="A975" i="1"/>
  <c r="D977" i="1" l="1"/>
  <c r="A976" i="1"/>
  <c r="D978" i="1" l="1"/>
  <c r="A977" i="1"/>
  <c r="D979" i="1" l="1"/>
  <c r="A978" i="1"/>
  <c r="D980" i="1" l="1"/>
  <c r="A979" i="1"/>
  <c r="D981" i="1" l="1"/>
  <c r="A980" i="1"/>
  <c r="D982" i="1" l="1"/>
  <c r="A981" i="1"/>
  <c r="D983" i="1" l="1"/>
  <c r="A982" i="1"/>
  <c r="D984" i="1" l="1"/>
  <c r="A983" i="1"/>
  <c r="D985" i="1" l="1"/>
  <c r="A984" i="1"/>
  <c r="D986" i="1" l="1"/>
  <c r="A985" i="1"/>
  <c r="D987" i="1" l="1"/>
  <c r="A986" i="1"/>
  <c r="D988" i="1" l="1"/>
  <c r="A987" i="1"/>
  <c r="D989" i="1" l="1"/>
  <c r="A988" i="1"/>
  <c r="D990" i="1" l="1"/>
  <c r="A989" i="1"/>
  <c r="D991" i="1" l="1"/>
  <c r="A990" i="1"/>
  <c r="D992" i="1" l="1"/>
  <c r="A991" i="1"/>
  <c r="D993" i="1" l="1"/>
  <c r="A992" i="1"/>
  <c r="D994" i="1" l="1"/>
  <c r="A993" i="1"/>
  <c r="D995" i="1" l="1"/>
  <c r="A994" i="1"/>
  <c r="D996" i="1" l="1"/>
  <c r="A995" i="1"/>
  <c r="D997" i="1" l="1"/>
  <c r="A996" i="1"/>
  <c r="D998" i="1" l="1"/>
  <c r="A997" i="1"/>
  <c r="D999" i="1" l="1"/>
  <c r="A998" i="1"/>
  <c r="D1000" i="1" l="1"/>
  <c r="A999" i="1"/>
  <c r="D1001" i="1" l="1"/>
  <c r="A1000" i="1"/>
  <c r="D1002" i="1" l="1"/>
  <c r="A1001" i="1"/>
  <c r="D1003" i="1" l="1"/>
  <c r="A1002" i="1"/>
  <c r="D1004" i="1" l="1"/>
  <c r="A1003" i="1"/>
  <c r="D1005" i="1" l="1"/>
  <c r="A1004" i="1"/>
  <c r="D1006" i="1" l="1"/>
  <c r="A1005" i="1"/>
  <c r="D1007" i="1" l="1"/>
  <c r="A1006" i="1"/>
  <c r="D1008" i="1" l="1"/>
  <c r="A1007" i="1"/>
  <c r="D1009" i="1" l="1"/>
  <c r="A1008" i="1"/>
  <c r="D1010" i="1" l="1"/>
  <c r="A1009" i="1"/>
  <c r="D1011" i="1" l="1"/>
  <c r="A1010" i="1"/>
  <c r="D1012" i="1" l="1"/>
  <c r="A1011" i="1"/>
  <c r="D1013" i="1" l="1"/>
  <c r="A1012" i="1"/>
  <c r="D1014" i="1" l="1"/>
  <c r="A1013" i="1"/>
  <c r="D1015" i="1" l="1"/>
  <c r="A1014" i="1"/>
  <c r="D1016" i="1" l="1"/>
  <c r="A1015" i="1"/>
  <c r="D1017" i="1" l="1"/>
  <c r="A1016" i="1"/>
  <c r="D1018" i="1" l="1"/>
  <c r="A1017" i="1"/>
  <c r="D1019" i="1" l="1"/>
  <c r="A1018" i="1"/>
  <c r="D1020" i="1" l="1"/>
  <c r="A1019" i="1"/>
  <c r="D1021" i="1" l="1"/>
  <c r="A1020" i="1"/>
  <c r="D1022" i="1" l="1"/>
  <c r="A1021" i="1"/>
  <c r="D1023" i="1" l="1"/>
  <c r="A1022" i="1"/>
  <c r="D1024" i="1" l="1"/>
  <c r="A1023" i="1"/>
  <c r="D1025" i="1" l="1"/>
  <c r="A1024" i="1"/>
  <c r="D1026" i="1" l="1"/>
  <c r="A1025" i="1"/>
  <c r="D1027" i="1" l="1"/>
  <c r="A1026" i="1"/>
  <c r="D1028" i="1" l="1"/>
  <c r="A1027" i="1"/>
  <c r="D1029" i="1" l="1"/>
  <c r="A1028" i="1"/>
  <c r="D1030" i="1" l="1"/>
  <c r="A1029" i="1"/>
  <c r="D1031" i="1" l="1"/>
  <c r="A1030" i="1"/>
  <c r="D1032" i="1" l="1"/>
  <c r="A1031" i="1"/>
  <c r="D1033" i="1" l="1"/>
  <c r="A1032" i="1"/>
  <c r="D1034" i="1" l="1"/>
  <c r="A1033" i="1"/>
  <c r="D1035" i="1" l="1"/>
  <c r="A1034" i="1"/>
  <c r="D1036" i="1" l="1"/>
  <c r="A1035" i="1"/>
  <c r="D1037" i="1" l="1"/>
  <c r="A1036" i="1"/>
  <c r="D1038" i="1" l="1"/>
  <c r="A1037" i="1"/>
  <c r="D1039" i="1" l="1"/>
  <c r="A1038" i="1"/>
  <c r="D1040" i="1" l="1"/>
  <c r="A1039" i="1"/>
  <c r="D1041" i="1" l="1"/>
  <c r="A1040" i="1"/>
  <c r="D1042" i="1" l="1"/>
  <c r="A1041" i="1"/>
  <c r="D1043" i="1" l="1"/>
  <c r="A1042" i="1"/>
  <c r="D1044" i="1" l="1"/>
  <c r="A1043" i="1"/>
  <c r="D1045" i="1" l="1"/>
  <c r="A1044" i="1"/>
  <c r="D1046" i="1" l="1"/>
  <c r="A1045" i="1"/>
  <c r="D1047" i="1" l="1"/>
  <c r="A1046" i="1"/>
  <c r="D1048" i="1" l="1"/>
  <c r="A1047" i="1"/>
  <c r="D1049" i="1" l="1"/>
  <c r="A1048" i="1"/>
  <c r="D1050" i="1" l="1"/>
  <c r="A1049" i="1"/>
  <c r="D1051" i="1" l="1"/>
  <c r="A1050" i="1"/>
  <c r="D1052" i="1" l="1"/>
  <c r="A1051" i="1"/>
  <c r="D1053" i="1" l="1"/>
  <c r="A1052" i="1"/>
  <c r="D1054" i="1" l="1"/>
  <c r="A1053" i="1"/>
  <c r="D1055" i="1" l="1"/>
  <c r="A1054" i="1"/>
  <c r="D1056" i="1" l="1"/>
  <c r="A1055" i="1"/>
  <c r="D1057" i="1" l="1"/>
  <c r="A1056" i="1"/>
  <c r="D1058" i="1" l="1"/>
  <c r="A1057" i="1"/>
  <c r="D1059" i="1" l="1"/>
  <c r="A1058" i="1"/>
  <c r="D1060" i="1" l="1"/>
  <c r="A1059" i="1"/>
  <c r="D1061" i="1" l="1"/>
  <c r="A1060" i="1"/>
  <c r="D1062" i="1" l="1"/>
  <c r="A1061" i="1"/>
  <c r="D1063" i="1" l="1"/>
  <c r="A1062" i="1"/>
  <c r="D1064" i="1" l="1"/>
  <c r="A1063" i="1"/>
  <c r="D1065" i="1" l="1"/>
  <c r="A1064" i="1"/>
  <c r="D1066" i="1" l="1"/>
  <c r="A1065" i="1"/>
  <c r="D1067" i="1" l="1"/>
  <c r="A1066" i="1"/>
  <c r="D1068" i="1" l="1"/>
  <c r="A1067" i="1"/>
  <c r="D1069" i="1" l="1"/>
  <c r="A1068" i="1"/>
  <c r="D1070" i="1" l="1"/>
  <c r="A1069" i="1"/>
  <c r="D1071" i="1" l="1"/>
  <c r="A1070" i="1"/>
  <c r="D1072" i="1" l="1"/>
  <c r="A1071" i="1"/>
  <c r="D1073" i="1" l="1"/>
  <c r="A1072" i="1"/>
  <c r="D1074" i="1" l="1"/>
  <c r="A1073" i="1"/>
  <c r="D1075" i="1" l="1"/>
  <c r="A1074" i="1"/>
  <c r="D1076" i="1" l="1"/>
  <c r="A1075" i="1"/>
  <c r="D1077" i="1" l="1"/>
  <c r="A1076" i="1"/>
  <c r="D1078" i="1" l="1"/>
  <c r="A1077" i="1"/>
  <c r="D1079" i="1" l="1"/>
  <c r="A1078" i="1"/>
  <c r="D1080" i="1" l="1"/>
  <c r="A1079" i="1"/>
  <c r="D1081" i="1" l="1"/>
  <c r="A1080" i="1"/>
  <c r="D1082" i="1" l="1"/>
  <c r="A1081" i="1"/>
  <c r="D1083" i="1" l="1"/>
  <c r="A1082" i="1"/>
  <c r="D1084" i="1" l="1"/>
  <c r="A1083" i="1"/>
  <c r="D1085" i="1" l="1"/>
  <c r="A1084" i="1"/>
  <c r="D1086" i="1" l="1"/>
  <c r="A1085" i="1"/>
  <c r="D1087" i="1" l="1"/>
  <c r="A1086" i="1"/>
  <c r="D1088" i="1" l="1"/>
  <c r="A1087" i="1"/>
  <c r="D1089" i="1" l="1"/>
  <c r="A1088" i="1"/>
  <c r="D1090" i="1" l="1"/>
  <c r="A1089" i="1"/>
  <c r="D1091" i="1" l="1"/>
  <c r="A1090" i="1"/>
  <c r="D1092" i="1" l="1"/>
  <c r="A1091" i="1"/>
  <c r="D1093" i="1" l="1"/>
  <c r="A1092" i="1"/>
  <c r="D1094" i="1" l="1"/>
  <c r="A1093" i="1"/>
  <c r="D1095" i="1" l="1"/>
  <c r="A1094" i="1"/>
  <c r="D1096" i="1" l="1"/>
  <c r="A1095" i="1"/>
  <c r="D1097" i="1" l="1"/>
  <c r="A1096" i="1"/>
  <c r="D1098" i="1" l="1"/>
  <c r="A1097" i="1"/>
  <c r="D1099" i="1" l="1"/>
  <c r="A1098" i="1"/>
  <c r="D1100" i="1" l="1"/>
  <c r="A1099" i="1"/>
  <c r="D1101" i="1" l="1"/>
  <c r="A1100" i="1"/>
  <c r="D1102" i="1" l="1"/>
  <c r="A1101" i="1"/>
  <c r="D1103" i="1" l="1"/>
  <c r="A1102" i="1"/>
  <c r="D1104" i="1" l="1"/>
  <c r="A1103" i="1"/>
  <c r="D1105" i="1" l="1"/>
  <c r="A1104" i="1"/>
  <c r="D1106" i="1" l="1"/>
  <c r="A1105" i="1"/>
  <c r="D1107" i="1" l="1"/>
  <c r="A1106" i="1"/>
  <c r="D1108" i="1" l="1"/>
  <c r="A1107" i="1"/>
  <c r="D1109" i="1" l="1"/>
  <c r="A1108" i="1"/>
  <c r="D1110" i="1" l="1"/>
  <c r="A1109" i="1"/>
  <c r="D1111" i="1" l="1"/>
  <c r="A1110" i="1"/>
  <c r="D1112" i="1" l="1"/>
  <c r="A1111" i="1"/>
  <c r="D1113" i="1" l="1"/>
  <c r="A1112" i="1"/>
  <c r="D1114" i="1" l="1"/>
  <c r="A1113" i="1"/>
  <c r="D1115" i="1" l="1"/>
  <c r="A1114" i="1"/>
  <c r="D1116" i="1" l="1"/>
  <c r="A1115" i="1"/>
  <c r="D1117" i="1" l="1"/>
  <c r="A1116" i="1"/>
  <c r="D1118" i="1" l="1"/>
  <c r="A1117" i="1"/>
  <c r="D1119" i="1" l="1"/>
  <c r="A1118" i="1"/>
  <c r="D1120" i="1" l="1"/>
  <c r="A1119" i="1"/>
  <c r="D1121" i="1" l="1"/>
  <c r="A1120" i="1"/>
  <c r="D1122" i="1" l="1"/>
  <c r="A1121" i="1"/>
  <c r="D1123" i="1" l="1"/>
  <c r="A1122" i="1"/>
  <c r="D1124" i="1" l="1"/>
  <c r="A1123" i="1"/>
  <c r="D1125" i="1" l="1"/>
  <c r="A1124" i="1"/>
  <c r="D1126" i="1" l="1"/>
  <c r="A1125" i="1"/>
  <c r="D1127" i="1" l="1"/>
  <c r="A1126" i="1"/>
  <c r="D1128" i="1" l="1"/>
  <c r="A1127" i="1"/>
  <c r="D1129" i="1" l="1"/>
  <c r="A1128" i="1"/>
  <c r="D1130" i="1" l="1"/>
  <c r="A1129" i="1"/>
  <c r="D1131" i="1" l="1"/>
  <c r="A1130" i="1"/>
  <c r="D1132" i="1" l="1"/>
  <c r="A1131" i="1"/>
  <c r="D1133" i="1" l="1"/>
  <c r="A1132" i="1"/>
  <c r="D1134" i="1" l="1"/>
  <c r="A1133" i="1"/>
  <c r="D1135" i="1" l="1"/>
  <c r="A1134" i="1"/>
  <c r="D1136" i="1" l="1"/>
  <c r="A1135" i="1"/>
  <c r="D1137" i="1" l="1"/>
  <c r="A1136" i="1"/>
  <c r="D1138" i="1" l="1"/>
  <c r="A1137" i="1"/>
  <c r="D1139" i="1" l="1"/>
  <c r="A1138" i="1"/>
  <c r="D1140" i="1" l="1"/>
  <c r="A1139" i="1"/>
  <c r="D1141" i="1" l="1"/>
  <c r="A1140" i="1"/>
  <c r="D1142" i="1" l="1"/>
  <c r="A1141" i="1"/>
  <c r="D1143" i="1" l="1"/>
  <c r="A1142" i="1"/>
  <c r="D1144" i="1" l="1"/>
  <c r="A1143" i="1"/>
  <c r="D1145" i="1" l="1"/>
  <c r="A1144" i="1"/>
  <c r="D1146" i="1" l="1"/>
  <c r="A1145" i="1"/>
  <c r="D1147" i="1" l="1"/>
  <c r="A1146" i="1"/>
  <c r="D1148" i="1" l="1"/>
  <c r="A1147" i="1"/>
  <c r="D1149" i="1" l="1"/>
  <c r="A1148" i="1"/>
  <c r="D1150" i="1" l="1"/>
  <c r="A1149" i="1"/>
  <c r="D1151" i="1" l="1"/>
  <c r="A1150" i="1"/>
  <c r="D1152" i="1" l="1"/>
  <c r="A1151" i="1"/>
  <c r="D1153" i="1" l="1"/>
  <c r="A1152" i="1"/>
  <c r="D1154" i="1" l="1"/>
  <c r="A1153" i="1"/>
  <c r="D1155" i="1" l="1"/>
  <c r="A1154" i="1"/>
  <c r="D1156" i="1" l="1"/>
  <c r="A1155" i="1"/>
  <c r="D1157" i="1" l="1"/>
  <c r="A1156" i="1"/>
  <c r="D1158" i="1" l="1"/>
  <c r="A1157" i="1"/>
  <c r="D1159" i="1" l="1"/>
  <c r="A1158" i="1"/>
  <c r="D1160" i="1" l="1"/>
  <c r="A1159" i="1"/>
  <c r="D1161" i="1" l="1"/>
  <c r="A1160" i="1"/>
  <c r="D1162" i="1" l="1"/>
  <c r="A1161" i="1"/>
  <c r="D1163" i="1" l="1"/>
  <c r="A1162" i="1"/>
  <c r="D1164" i="1" l="1"/>
  <c r="A1163" i="1"/>
  <c r="D1165" i="1" l="1"/>
  <c r="A1164" i="1"/>
  <c r="D1166" i="1" l="1"/>
  <c r="A1165" i="1"/>
  <c r="D1167" i="1" l="1"/>
  <c r="A1166" i="1"/>
  <c r="D1168" i="1" l="1"/>
  <c r="A1167" i="1"/>
  <c r="D1169" i="1" l="1"/>
  <c r="A1168" i="1"/>
  <c r="D1170" i="1" l="1"/>
  <c r="A1169" i="1"/>
  <c r="D1171" i="1" l="1"/>
  <c r="A1170" i="1"/>
  <c r="D1172" i="1" l="1"/>
  <c r="A1171" i="1"/>
  <c r="D1173" i="1" l="1"/>
  <c r="A1172" i="1"/>
  <c r="D1174" i="1" l="1"/>
  <c r="A1173" i="1"/>
  <c r="D1175" i="1" l="1"/>
  <c r="A1174" i="1"/>
  <c r="D1176" i="1" l="1"/>
  <c r="A1175" i="1"/>
  <c r="D1177" i="1" l="1"/>
  <c r="A1176" i="1"/>
  <c r="D1178" i="1" l="1"/>
  <c r="A1177" i="1"/>
  <c r="D1179" i="1" l="1"/>
  <c r="A1178" i="1"/>
  <c r="D1180" i="1" l="1"/>
  <c r="A1179" i="1"/>
  <c r="D1181" i="1" l="1"/>
  <c r="A1180" i="1"/>
  <c r="D1182" i="1" l="1"/>
  <c r="A1181" i="1"/>
  <c r="D1183" i="1" l="1"/>
  <c r="A1182" i="1"/>
  <c r="D1184" i="1" l="1"/>
  <c r="A1183" i="1"/>
  <c r="D1185" i="1" l="1"/>
  <c r="A1184" i="1"/>
  <c r="D1186" i="1" l="1"/>
  <c r="A1185" i="1"/>
  <c r="D1187" i="1" l="1"/>
  <c r="A1186" i="1"/>
  <c r="D1188" i="1" l="1"/>
  <c r="A1187" i="1"/>
  <c r="D1189" i="1" l="1"/>
  <c r="A1188" i="1"/>
  <c r="D1190" i="1" l="1"/>
  <c r="A1189" i="1"/>
  <c r="D1191" i="1" l="1"/>
  <c r="A1190" i="1"/>
  <c r="D1192" i="1" l="1"/>
  <c r="A1191" i="1"/>
  <c r="D1193" i="1" l="1"/>
  <c r="A1192" i="1"/>
  <c r="D1194" i="1" l="1"/>
  <c r="A1193" i="1"/>
  <c r="D1195" i="1" l="1"/>
  <c r="A1194" i="1"/>
  <c r="D1196" i="1" l="1"/>
  <c r="A1195" i="1"/>
  <c r="D1197" i="1" l="1"/>
  <c r="A1196" i="1"/>
  <c r="D1198" i="1" l="1"/>
  <c r="A1197" i="1"/>
  <c r="D1199" i="1" l="1"/>
  <c r="A1198" i="1"/>
  <c r="D1200" i="1" l="1"/>
  <c r="A1199" i="1"/>
  <c r="D1201" i="1" l="1"/>
  <c r="A1200" i="1"/>
  <c r="D1202" i="1" l="1"/>
  <c r="A1201" i="1"/>
  <c r="D1203" i="1" l="1"/>
  <c r="A1202" i="1"/>
  <c r="D1204" i="1" l="1"/>
  <c r="A1203" i="1"/>
  <c r="D1205" i="1" l="1"/>
  <c r="A1204" i="1"/>
  <c r="D1206" i="1" l="1"/>
  <c r="A1205" i="1"/>
  <c r="D1207" i="1" l="1"/>
  <c r="A1206" i="1"/>
  <c r="D1208" i="1" l="1"/>
  <c r="A1207" i="1"/>
  <c r="D1209" i="1" l="1"/>
  <c r="A1208" i="1"/>
  <c r="D1210" i="1" l="1"/>
  <c r="A1209" i="1"/>
  <c r="D1211" i="1" l="1"/>
  <c r="A1210" i="1"/>
  <c r="D1212" i="1" l="1"/>
  <c r="A1211" i="1"/>
  <c r="D1213" i="1" l="1"/>
  <c r="A1212" i="1"/>
  <c r="D1214" i="1" l="1"/>
  <c r="A1213" i="1"/>
  <c r="D1215" i="1" l="1"/>
  <c r="A1214" i="1"/>
  <c r="D1216" i="1" l="1"/>
  <c r="A1215" i="1"/>
  <c r="D1217" i="1" l="1"/>
  <c r="A1216" i="1"/>
  <c r="D1218" i="1" l="1"/>
  <c r="A1217" i="1"/>
  <c r="D1219" i="1" l="1"/>
  <c r="A1218" i="1"/>
  <c r="D1220" i="1" l="1"/>
  <c r="A1219" i="1"/>
  <c r="D1221" i="1" l="1"/>
  <c r="A1220" i="1"/>
  <c r="D1222" i="1" l="1"/>
  <c r="A1221" i="1"/>
  <c r="D1223" i="1" l="1"/>
  <c r="A1222" i="1"/>
  <c r="D1224" i="1" l="1"/>
  <c r="A1223" i="1"/>
  <c r="D1225" i="1" l="1"/>
  <c r="A1224" i="1"/>
  <c r="D1226" i="1" l="1"/>
  <c r="A1225" i="1"/>
  <c r="D1227" i="1" l="1"/>
  <c r="A1226" i="1"/>
  <c r="D1228" i="1" l="1"/>
  <c r="A1227" i="1"/>
  <c r="D1229" i="1" l="1"/>
  <c r="A1228" i="1"/>
  <c r="D1230" i="1" l="1"/>
  <c r="A1229" i="1"/>
  <c r="D1231" i="1" l="1"/>
  <c r="A1230" i="1"/>
  <c r="D1232" i="1" l="1"/>
  <c r="A1231" i="1"/>
  <c r="D1233" i="1" l="1"/>
  <c r="A1232" i="1"/>
  <c r="D1234" i="1" l="1"/>
  <c r="A1233" i="1"/>
  <c r="D1235" i="1" l="1"/>
  <c r="A1234" i="1"/>
  <c r="D1236" i="1" l="1"/>
  <c r="A1235" i="1"/>
  <c r="D1237" i="1" l="1"/>
  <c r="A1236" i="1"/>
  <c r="D1238" i="1" l="1"/>
  <c r="A1237" i="1"/>
  <c r="D1239" i="1" l="1"/>
  <c r="A1238" i="1"/>
  <c r="D1240" i="1" l="1"/>
  <c r="A1239" i="1"/>
  <c r="D1241" i="1" l="1"/>
  <c r="A1240" i="1"/>
  <c r="D1242" i="1" l="1"/>
  <c r="A1241" i="1"/>
  <c r="D1243" i="1" l="1"/>
  <c r="A1242" i="1"/>
  <c r="D1244" i="1" l="1"/>
  <c r="A1243" i="1"/>
  <c r="D1245" i="1" l="1"/>
  <c r="A1244" i="1"/>
  <c r="D1246" i="1" l="1"/>
  <c r="A1245" i="1"/>
  <c r="D1247" i="1" l="1"/>
  <c r="A1246" i="1"/>
  <c r="D1248" i="1" l="1"/>
  <c r="A1247" i="1"/>
  <c r="D1249" i="1" l="1"/>
  <c r="A1248" i="1"/>
  <c r="D1250" i="1" l="1"/>
  <c r="A1249" i="1"/>
  <c r="D1251" i="1" l="1"/>
  <c r="A1250" i="1"/>
  <c r="D1252" i="1" l="1"/>
  <c r="A1251" i="1"/>
  <c r="D1253" i="1" l="1"/>
  <c r="A1252" i="1"/>
  <c r="D1254" i="1" l="1"/>
  <c r="A1253" i="1"/>
  <c r="D1255" i="1" l="1"/>
  <c r="A1254" i="1"/>
  <c r="D1256" i="1" l="1"/>
  <c r="A1255" i="1"/>
  <c r="D1257" i="1" l="1"/>
  <c r="A1256" i="1"/>
  <c r="D1258" i="1" l="1"/>
  <c r="A1257" i="1"/>
  <c r="D1259" i="1" l="1"/>
  <c r="A1258" i="1"/>
  <c r="D1260" i="1" l="1"/>
  <c r="A1259" i="1"/>
  <c r="D1261" i="1" l="1"/>
  <c r="A1260" i="1"/>
  <c r="D1262" i="1" l="1"/>
  <c r="A1261" i="1"/>
  <c r="D1263" i="1" l="1"/>
  <c r="A1262" i="1"/>
  <c r="D1264" i="1" l="1"/>
  <c r="A1263" i="1"/>
  <c r="D1265" i="1" l="1"/>
  <c r="A1264" i="1"/>
  <c r="D1266" i="1" l="1"/>
  <c r="A1265" i="1"/>
  <c r="D1267" i="1" l="1"/>
  <c r="A1266" i="1"/>
  <c r="D1268" i="1" l="1"/>
  <c r="A1267" i="1"/>
  <c r="D1269" i="1" l="1"/>
  <c r="A1268" i="1"/>
  <c r="D1270" i="1" l="1"/>
  <c r="A1269" i="1"/>
  <c r="D1271" i="1" l="1"/>
  <c r="A1270" i="1"/>
  <c r="D1272" i="1" l="1"/>
  <c r="A1271" i="1"/>
  <c r="D1273" i="1" l="1"/>
  <c r="A1272" i="1"/>
  <c r="D1274" i="1" l="1"/>
  <c r="A1273" i="1"/>
  <c r="D1275" i="1" l="1"/>
  <c r="A1274" i="1"/>
  <c r="D1276" i="1" l="1"/>
  <c r="A1275" i="1"/>
  <c r="D1277" i="1" l="1"/>
  <c r="A1276" i="1"/>
  <c r="D1278" i="1" l="1"/>
  <c r="A1277" i="1"/>
  <c r="D1279" i="1" l="1"/>
  <c r="A1278" i="1"/>
  <c r="D1280" i="1" l="1"/>
  <c r="A1279" i="1"/>
  <c r="D1281" i="1" l="1"/>
  <c r="A1281" i="1" s="1"/>
  <c r="A1280" i="1"/>
</calcChain>
</file>

<file path=xl/sharedStrings.xml><?xml version="1.0" encoding="utf-8"?>
<sst xmlns="http://schemas.openxmlformats.org/spreadsheetml/2006/main" count="11137" uniqueCount="1557">
  <si>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</si>
  <si>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</si>
  <si>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</si>
  <si>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</si>
  <si>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</si>
  <si>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</si>
  <si>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</si>
  <si>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</si>
  <si>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</si>
  <si>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</si>
  <si>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</si>
  <si>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</si>
  <si>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</si>
  <si>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</si>
  <si>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</si>
  <si>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</si>
  <si>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</si>
  <si>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</si>
  <si>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</si>
  <si>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</si>
  <si>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Confirmado</t>
  </si>
  <si>
    <t>HONDURAS</t>
  </si>
  <si>
    <t>Cortes</t>
  </si>
  <si>
    <t>San Pedro Sula</t>
  </si>
  <si>
    <t xml:space="preserve"> </t>
  </si>
  <si>
    <t>Choloma</t>
  </si>
  <si>
    <t>Femenino</t>
  </si>
  <si>
    <t>Choluteca</t>
  </si>
  <si>
    <t>Comayagua</t>
  </si>
  <si>
    <t>El Paraiso</t>
  </si>
  <si>
    <t>Danli</t>
  </si>
  <si>
    <t>Francisco Morazan</t>
  </si>
  <si>
    <t>Distrito Central</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</si>
  <si>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</si>
  <si>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</si>
  <si>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</si>
  <si>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</si>
  <si>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</si>
  <si>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</si>
  <si>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</si>
  <si>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</si>
  <si>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</si>
  <si>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</si>
  <si>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</si>
  <si>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</si>
  <si>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</si>
  <si>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</si>
  <si>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</si>
  <si>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</si>
  <si>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</si>
  <si>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</si>
  <si>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</si>
  <si>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</si>
  <si>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</si>
  <si>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</si>
  <si>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</si>
  <si>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</si>
  <si>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</si>
  <si>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</si>
  <si>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</si>
  <si>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</si>
  <si>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</si>
  <si>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</si>
  <si>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</si>
  <si>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</si>
  <si>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</si>
  <si>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</si>
  <si>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</si>
  <si>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</si>
  <si>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</si>
  <si>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</si>
  <si>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</si>
  <si>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</si>
  <si>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</si>
  <si>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</si>
  <si>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</si>
  <si>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</si>
  <si>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</si>
  <si>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</si>
  <si>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</si>
  <si>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</si>
  <si>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</si>
  <si>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</si>
  <si>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</si>
  <si>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</si>
  <si>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</si>
  <si>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San Antonio</t>
  </si>
  <si>
    <t>Orocuina</t>
  </si>
  <si>
    <t>Olancho</t>
  </si>
  <si>
    <t>Juticalpa</t>
  </si>
  <si>
    <t>Ocotepeque</t>
  </si>
  <si>
    <t>Hospital Leonardo Martínez</t>
  </si>
  <si>
    <t>Muerte</t>
  </si>
  <si>
    <t>Hospital Mario Catarino Rivas</t>
  </si>
  <si>
    <t>Instituto Hondureño de Seguridad
Social (IHSS)</t>
  </si>
  <si>
    <t>Hospital
Leonardo Martínez</t>
  </si>
  <si>
    <t>Instituto Hondureño de Seguridad Social
(IHSS) en Tegucigalpa</t>
  </si>
  <si>
    <t>No informado.</t>
  </si>
  <si>
    <t>Recuperado</t>
  </si>
  <si>
    <t>El Porvenir</t>
  </si>
  <si>
    <t>CASOS CONFIRMADOS</t>
  </si>
  <si>
    <t>FALLECIDOS</t>
  </si>
  <si>
    <t>RECUPERADOS</t>
  </si>
  <si>
    <t>Etiquetas de fila</t>
  </si>
  <si>
    <t>Cuenta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</si>
  <si>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</si>
  <si>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</si>
  <si>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</si>
  <si>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</si>
  <si>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</si>
  <si>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</si>
  <si>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</si>
  <si>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</si>
  <si>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</si>
  <si>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</si>
  <si>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</si>
  <si>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</si>
  <si>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</si>
  <si>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</si>
  <si>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</si>
  <si>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</si>
  <si>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</si>
  <si>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</si>
  <si>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Atlántida</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</si>
  <si>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</si>
  <si>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</si>
  <si>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</si>
  <si>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</si>
  <si>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</si>
  <si>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</si>
  <si>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</si>
  <si>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</si>
  <si>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</si>
  <si>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</si>
  <si>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</si>
  <si>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</si>
  <si>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</si>
  <si>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</si>
  <si>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</si>
  <si>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</si>
  <si>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</si>
  <si>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</si>
  <si>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</si>
  <si>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</si>
  <si>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</si>
  <si>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</si>
  <si>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</si>
  <si>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</si>
  <si>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</si>
  <si>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</si>
  <si>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</si>
  <si>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</si>
  <si>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</si>
  <si>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</si>
  <si>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</si>
  <si>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</si>
  <si>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</si>
  <si>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</si>
  <si>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</si>
  <si>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</si>
  <si>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Colón</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</si>
  <si>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</si>
  <si>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</si>
  <si>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</si>
  <si>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</si>
  <si>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</si>
  <si>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</si>
  <si>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</si>
  <si>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</si>
  <si>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</si>
  <si>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</si>
  <si>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</si>
  <si>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</si>
  <si>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</si>
  <si>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</si>
  <si>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</si>
  <si>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</si>
  <si>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</si>
  <si>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</si>
  <si>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</si>
  <si>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</si>
  <si>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</si>
  <si>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</si>
  <si>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</si>
  <si>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</si>
  <si>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</si>
  <si>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</si>
  <si>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</si>
  <si>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</si>
  <si>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</si>
  <si>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</si>
  <si>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0207</t>
  </si>
  <si>
    <t>Santa Rosa de Aguan</t>
  </si>
  <si>
    <t>HND-0207</t>
  </si>
  <si>
    <t>Municipio de Santa Rosa de Aguan + Departamento de Colon + Honduras</t>
  </si>
  <si>
    <t>https://www.google.com/maps/place/Municipio de Santa Rosa de Aguan + Departamento de Colon + Honduras</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</si>
  <si>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</si>
  <si>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</si>
  <si>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</si>
  <si>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</si>
  <si>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</si>
  <si>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</si>
  <si>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</si>
  <si>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</si>
  <si>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</si>
  <si>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</si>
  <si>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</si>
  <si>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</si>
  <si>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</si>
  <si>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</si>
  <si>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</si>
  <si>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</si>
  <si>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</si>
  <si>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</si>
  <si>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</si>
  <si>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</si>
  <si>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</si>
  <si>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</si>
  <si>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</si>
  <si>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</si>
  <si>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</si>
  <si>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</si>
  <si>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</si>
  <si>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</si>
  <si>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</si>
  <si>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</si>
  <si>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</si>
  <si>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</si>
  <si>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</si>
  <si>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</si>
  <si>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</si>
  <si>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</si>
  <si>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</si>
  <si>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</si>
  <si>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</si>
  <si>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</si>
  <si>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</si>
  <si>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</si>
  <si>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</si>
  <si>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</si>
  <si>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</si>
  <si>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</si>
  <si>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</si>
  <si>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</si>
  <si>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</si>
  <si>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</si>
  <si>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</si>
  <si>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</si>
  <si>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</si>
  <si>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</si>
  <si>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</si>
  <si>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</si>
  <si>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</si>
  <si>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</si>
  <si>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</si>
  <si>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</si>
  <si>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</si>
  <si>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</si>
  <si>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</si>
  <si>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</si>
  <si>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</si>
  <si>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</si>
  <si>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</si>
  <si>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</si>
  <si>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</si>
  <si>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</si>
  <si>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</si>
  <si>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</si>
  <si>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</si>
  <si>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</si>
  <si>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</si>
  <si>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</si>
  <si>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</si>
  <si>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</si>
  <si>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</si>
  <si>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</si>
  <si>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</si>
  <si>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</si>
  <si>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</si>
  <si>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</si>
  <si>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</si>
  <si>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</si>
  <si>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</si>
  <si>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</si>
  <si>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</si>
  <si>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</si>
  <si>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</si>
  <si>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</si>
  <si>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</si>
  <si>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</si>
  <si>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</si>
  <si>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</si>
  <si>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</si>
  <si>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</si>
  <si>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</si>
  <si>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</si>
  <si>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</si>
  <si>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</si>
  <si>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</si>
  <si>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</si>
  <si>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</si>
  <si>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</si>
  <si>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</si>
  <si>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</si>
  <si>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</si>
  <si>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</si>
  <si>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</si>
  <si>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</si>
  <si>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</si>
  <si>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</si>
  <si>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</si>
  <si>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</si>
  <si>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Copán</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</si>
  <si>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</si>
  <si>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</si>
  <si>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</si>
  <si>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</si>
  <si>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</si>
  <si>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</si>
  <si>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</si>
  <si>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</si>
  <si>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</si>
  <si>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</si>
  <si>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</si>
  <si>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</si>
  <si>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</si>
  <si>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</si>
  <si>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</si>
  <si>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</si>
  <si>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</si>
  <si>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</si>
  <si>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</si>
  <si>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</si>
  <si>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</si>
  <si>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</si>
  <si>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</si>
  <si>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</si>
  <si>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</si>
  <si>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</si>
  <si>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</si>
  <si>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</si>
  <si>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</si>
  <si>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</si>
  <si>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</si>
  <si>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</si>
  <si>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</si>
  <si>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</si>
  <si>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</si>
  <si>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</si>
  <si>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</si>
  <si>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</si>
  <si>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</si>
  <si>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</si>
  <si>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</si>
  <si>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</si>
  <si>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</si>
  <si>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</si>
  <si>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</si>
  <si>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</si>
  <si>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</si>
  <si>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</si>
  <si>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</si>
  <si>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</si>
  <si>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</si>
  <si>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</si>
  <si>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</si>
  <si>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</si>
  <si>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</si>
  <si>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</si>
  <si>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</si>
  <si>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</si>
  <si>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</si>
  <si>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</si>
  <si>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</si>
  <si>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</si>
  <si>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</si>
  <si>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</si>
  <si>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</si>
  <si>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</si>
  <si>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</si>
  <si>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</si>
  <si>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</si>
  <si>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</si>
  <si>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</si>
  <si>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</si>
  <si>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</si>
  <si>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</si>
  <si>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</si>
  <si>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</si>
  <si>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</si>
  <si>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</si>
  <si>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</si>
  <si>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</si>
  <si>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</si>
  <si>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</si>
  <si>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</si>
  <si>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</si>
  <si>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</si>
  <si>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</si>
  <si>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</si>
  <si>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</si>
  <si>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</si>
  <si>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</si>
  <si>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</si>
  <si>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</si>
  <si>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</si>
  <si>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</si>
  <si>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</si>
  <si>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</si>
  <si>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</si>
  <si>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</si>
  <si>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</si>
  <si>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</si>
  <si>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</si>
  <si>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</si>
  <si>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</si>
  <si>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</si>
  <si>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</si>
  <si>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</si>
  <si>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</si>
  <si>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</si>
  <si>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</si>
  <si>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</si>
  <si>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</si>
  <si>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Cortés</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</si>
  <si>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</si>
  <si>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</si>
  <si>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</si>
  <si>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</si>
  <si>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</si>
  <si>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</si>
  <si>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</si>
  <si>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</si>
  <si>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</si>
  <si>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</si>
  <si>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</si>
  <si>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</si>
  <si>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</si>
  <si>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</si>
  <si>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</si>
  <si>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</si>
  <si>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</si>
  <si>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</si>
  <si>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</si>
  <si>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</si>
  <si>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</si>
  <si>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</si>
  <si>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</si>
  <si>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</si>
  <si>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</si>
  <si>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</si>
  <si>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</si>
  <si>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</si>
  <si>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</si>
  <si>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</si>
  <si>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</si>
  <si>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</si>
  <si>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</si>
  <si>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</si>
  <si>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</si>
  <si>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</si>
  <si>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</si>
  <si>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</si>
  <si>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</si>
  <si>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</si>
  <si>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</si>
  <si>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</si>
  <si>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</si>
  <si>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</si>
  <si>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</si>
  <si>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</si>
  <si>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</si>
  <si>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</si>
  <si>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</si>
  <si>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</si>
  <si>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</si>
  <si>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</si>
  <si>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</si>
  <si>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</si>
  <si>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</si>
  <si>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</si>
  <si>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</si>
  <si>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</si>
  <si>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</si>
  <si>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</si>
  <si>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</si>
  <si>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</si>
  <si>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</si>
  <si>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</si>
  <si>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</si>
  <si>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</si>
  <si>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</si>
  <si>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</si>
  <si>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</si>
  <si>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</si>
  <si>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</si>
  <si>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</si>
  <si>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</si>
  <si>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</si>
  <si>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</si>
  <si>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</si>
  <si>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</si>
  <si>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</si>
  <si>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</si>
  <si>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</si>
  <si>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</si>
  <si>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</si>
  <si>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</si>
  <si>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</si>
  <si>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</si>
  <si>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</si>
  <si>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</si>
  <si>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</si>
  <si>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</si>
  <si>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</si>
  <si>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</si>
  <si>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</si>
  <si>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</si>
  <si>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</si>
  <si>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</si>
  <si>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</si>
  <si>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</si>
  <si>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</si>
  <si>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</si>
  <si>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</si>
  <si>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</si>
  <si>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</si>
  <si>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</si>
  <si>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</si>
  <si>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</si>
  <si>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</si>
  <si>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</si>
  <si>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</si>
  <si>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</si>
  <si>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</si>
  <si>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</si>
  <si>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</si>
  <si>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</si>
  <si>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</si>
  <si>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</si>
  <si>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</si>
  <si>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</si>
  <si>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</si>
  <si>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</si>
  <si>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</si>
  <si>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</si>
  <si>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</si>
  <si>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</si>
  <si>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</si>
  <si>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</si>
  <si>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</si>
  <si>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</si>
  <si>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</si>
  <si>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</si>
  <si>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</si>
  <si>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</si>
  <si>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</si>
  <si>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</si>
  <si>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</si>
  <si>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</si>
  <si>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</si>
  <si>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</si>
  <si>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</si>
  <si>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</si>
  <si>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</si>
  <si>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</si>
  <si>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</si>
  <si>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</si>
  <si>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</si>
  <si>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</si>
  <si>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</si>
  <si>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</si>
  <si>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</si>
  <si>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</si>
  <si>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</si>
  <si>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</si>
  <si>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</si>
  <si>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</si>
  <si>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</si>
  <si>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</si>
  <si>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</si>
  <si>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</si>
  <si>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</si>
  <si>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</si>
  <si>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</si>
  <si>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</si>
  <si>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</si>
  <si>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</si>
  <si>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</si>
  <si>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</si>
  <si>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</si>
  <si>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</si>
  <si>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</si>
  <si>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</si>
  <si>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</si>
  <si>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</si>
  <si>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</si>
  <si>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</si>
  <si>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</si>
  <si>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</si>
  <si>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</si>
  <si>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</si>
  <si>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</si>
  <si>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</si>
  <si>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</si>
  <si>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</si>
  <si>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</si>
  <si>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</si>
  <si>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</si>
  <si>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</si>
  <si>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</si>
  <si>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</si>
  <si>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</si>
  <si>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</si>
  <si>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</si>
  <si>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</si>
  <si>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</si>
  <si>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</si>
  <si>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</si>
  <si>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</si>
  <si>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</si>
  <si>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</si>
  <si>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</si>
  <si>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</si>
  <si>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</si>
  <si>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</si>
  <si>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</si>
  <si>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</si>
  <si>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</si>
  <si>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</si>
  <si>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</si>
  <si>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</si>
  <si>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</si>
  <si>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</si>
  <si>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</si>
  <si>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</si>
  <si>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</si>
  <si>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</si>
  <si>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</si>
  <si>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</si>
  <si>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Francisco Morazán</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</si>
  <si>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</si>
  <si>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</si>
  <si>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</si>
  <si>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</si>
  <si>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</si>
  <si>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</si>
  <si>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</si>
  <si>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</si>
  <si>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</si>
  <si>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</si>
  <si>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</si>
  <si>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</si>
  <si>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</si>
  <si>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</si>
  <si>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</si>
  <si>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</si>
  <si>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</si>
  <si>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</si>
  <si>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</si>
  <si>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</si>
  <si>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</si>
  <si>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</si>
  <si>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</si>
  <si>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</si>
  <si>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</si>
  <si>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</si>
  <si>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</si>
  <si>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</si>
  <si>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</si>
  <si>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</si>
  <si>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</si>
  <si>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</si>
  <si>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</si>
  <si>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</si>
  <si>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</si>
  <si>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</si>
  <si>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</si>
  <si>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</si>
  <si>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</si>
  <si>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</si>
  <si>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</si>
  <si>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</si>
  <si>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</si>
  <si>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</si>
  <si>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</si>
  <si>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</si>
  <si>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</si>
  <si>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</si>
  <si>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</si>
  <si>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</si>
  <si>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</si>
  <si>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</si>
  <si>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</si>
  <si>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</si>
  <si>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</si>
  <si>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</si>
  <si>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</si>
  <si>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</si>
  <si>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</si>
  <si>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</si>
  <si>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</si>
  <si>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</si>
  <si>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</si>
  <si>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</si>
  <si>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</si>
  <si>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</si>
  <si>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</si>
  <si>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</si>
  <si>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</si>
  <si>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</si>
  <si>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</si>
  <si>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</si>
  <si>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</si>
  <si>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</si>
  <si>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</si>
  <si>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</si>
  <si>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</si>
  <si>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</si>
  <si>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</si>
  <si>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</si>
  <si>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</si>
  <si>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</si>
  <si>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</si>
  <si>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</si>
  <si>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</si>
  <si>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</si>
  <si>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</si>
  <si>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</si>
  <si>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</si>
  <si>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</si>
  <si>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</si>
  <si>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</si>
  <si>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</si>
  <si>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</si>
  <si>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</si>
  <si>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</si>
  <si>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</si>
  <si>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</si>
  <si>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</si>
  <si>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</si>
  <si>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</si>
  <si>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</si>
  <si>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</si>
  <si>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</si>
  <si>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</si>
  <si>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</si>
  <si>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</si>
  <si>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</si>
  <si>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</si>
  <si>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</si>
  <si>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</si>
  <si>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</si>
  <si>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</si>
  <si>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</si>
  <si>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</si>
  <si>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</si>
  <si>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</si>
  <si>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</si>
  <si>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</si>
  <si>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</si>
  <si>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</si>
  <si>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</si>
  <si>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</si>
  <si>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</si>
  <si>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</si>
  <si>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</si>
  <si>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</si>
  <si>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</si>
  <si>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</si>
  <si>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</si>
  <si>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</si>
  <si>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</si>
  <si>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</si>
  <si>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</si>
  <si>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</si>
  <si>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</si>
  <si>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</si>
  <si>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</si>
  <si>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</si>
  <si>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</si>
  <si>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</si>
  <si>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</si>
  <si>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</si>
  <si>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</si>
  <si>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</si>
  <si>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</si>
  <si>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</si>
  <si>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</si>
  <si>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</si>
  <si>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</si>
  <si>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</si>
  <si>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</si>
  <si>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</si>
  <si>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</si>
  <si>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</si>
  <si>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</si>
  <si>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</si>
  <si>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</si>
  <si>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</si>
  <si>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</si>
  <si>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</si>
  <si>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</si>
  <si>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</si>
  <si>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</si>
  <si>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</si>
  <si>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</si>
  <si>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</si>
  <si>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</si>
  <si>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</si>
  <si>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</si>
  <si>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</si>
  <si>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</si>
  <si>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</si>
  <si>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</si>
  <si>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</si>
  <si>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</si>
  <si>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</si>
  <si>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</si>
  <si>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</si>
  <si>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</si>
  <si>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</si>
  <si>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</si>
  <si>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</si>
  <si>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</si>
  <si>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</si>
  <si>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</si>
  <si>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</si>
  <si>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</si>
  <si>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</si>
  <si>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</si>
  <si>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</si>
  <si>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</si>
  <si>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</si>
  <si>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</si>
  <si>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</si>
  <si>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</si>
  <si>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</si>
  <si>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</si>
  <si>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</si>
  <si>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</si>
  <si>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</si>
  <si>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</si>
  <si>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</si>
  <si>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</si>
  <si>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</si>
  <si>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</si>
  <si>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</si>
  <si>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</si>
  <si>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</si>
  <si>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</si>
  <si>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</si>
  <si>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</si>
  <si>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</si>
  <si>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</si>
  <si>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</si>
  <si>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</si>
  <si>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</si>
  <si>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</si>
  <si>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</si>
  <si>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</si>
  <si>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</si>
  <si>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</si>
  <si>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</si>
  <si>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</si>
  <si>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</si>
  <si>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</si>
  <si>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</si>
  <si>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</si>
  <si>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</si>
  <si>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</si>
  <si>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</si>
  <si>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</si>
  <si>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</si>
  <si>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</si>
  <si>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</si>
  <si>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</si>
  <si>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</si>
  <si>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</si>
  <si>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</si>
  <si>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</si>
  <si>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</si>
  <si>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</si>
  <si>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</si>
  <si>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</si>
  <si>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</si>
  <si>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</si>
  <si>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Islas de La Bahía</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</si>
  <si>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</si>
  <si>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</si>
  <si>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</si>
  <si>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</si>
  <si>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</si>
  <si>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</si>
  <si>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</si>
  <si>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</si>
  <si>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</si>
  <si>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</si>
  <si>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</si>
  <si>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</si>
  <si>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</si>
  <si>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</si>
  <si>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</si>
  <si>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</si>
  <si>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</si>
  <si>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</si>
  <si>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</si>
  <si>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</si>
  <si>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</si>
  <si>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</si>
  <si>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</si>
  <si>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</si>
  <si>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</si>
  <si>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</si>
  <si>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</si>
  <si>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</si>
  <si>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</si>
  <si>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</si>
  <si>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</si>
  <si>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</si>
  <si>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</si>
  <si>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</si>
  <si>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</si>
  <si>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</si>
  <si>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</si>
  <si>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</si>
  <si>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</si>
  <si>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</si>
  <si>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</si>
  <si>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</si>
  <si>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</si>
  <si>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</si>
  <si>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</si>
  <si>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</si>
  <si>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</si>
  <si>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</si>
  <si>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</si>
  <si>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</si>
  <si>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</si>
  <si>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</si>
  <si>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</si>
  <si>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</si>
  <si>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</si>
  <si>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</si>
  <si>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</si>
  <si>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</si>
  <si>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</si>
  <si>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</si>
  <si>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</si>
  <si>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</si>
  <si>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</si>
  <si>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</si>
  <si>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</si>
  <si>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</si>
  <si>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</si>
  <si>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</si>
  <si>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</si>
  <si>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</si>
  <si>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</si>
  <si>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</si>
  <si>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</si>
  <si>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</si>
  <si>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</si>
  <si>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</si>
  <si>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</si>
  <si>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</si>
  <si>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</si>
  <si>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</si>
  <si>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</si>
  <si>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</si>
  <si>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</si>
  <si>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</si>
  <si>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</si>
  <si>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</si>
  <si>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</si>
  <si>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</si>
  <si>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</si>
  <si>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</si>
  <si>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</si>
  <si>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</si>
  <si>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</si>
  <si>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</si>
  <si>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</si>
  <si>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</si>
  <si>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</si>
  <si>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</si>
  <si>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</si>
  <si>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</si>
  <si>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</si>
  <si>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</si>
  <si>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</si>
  <si>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</si>
  <si>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</si>
  <si>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</si>
  <si>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</si>
  <si>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</si>
  <si>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</si>
  <si>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</si>
  <si>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</si>
  <si>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</si>
  <si>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</si>
  <si>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</si>
  <si>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</si>
  <si>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</si>
  <si>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</si>
  <si>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</si>
  <si>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</si>
  <si>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</si>
  <si>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</si>
  <si>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</si>
  <si>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</si>
  <si>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</si>
  <si>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</si>
  <si>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</si>
  <si>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</si>
  <si>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</si>
  <si>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</si>
  <si>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</si>
  <si>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</si>
  <si>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</si>
  <si>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</si>
  <si>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</si>
  <si>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</si>
  <si>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</si>
  <si>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</si>
  <si>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</si>
  <si>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</si>
  <si>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</si>
  <si>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</si>
  <si>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</si>
  <si>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</si>
  <si>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</si>
  <si>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</si>
  <si>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</si>
  <si>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</si>
  <si>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</si>
  <si>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</si>
  <si>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</si>
  <si>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</si>
  <si>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</si>
  <si>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</si>
  <si>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</si>
  <si>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</si>
  <si>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</si>
  <si>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</si>
  <si>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</si>
  <si>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</si>
  <si>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</si>
  <si>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</si>
  <si>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</si>
  <si>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</si>
  <si>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</si>
  <si>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</si>
  <si>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</si>
  <si>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</si>
  <si>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</si>
  <si>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</si>
  <si>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</si>
  <si>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</si>
  <si>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</si>
  <si>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</si>
  <si>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</si>
  <si>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</si>
  <si>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</si>
  <si>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</si>
  <si>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</si>
  <si>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</si>
  <si>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</si>
  <si>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</si>
  <si>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</si>
  <si>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</si>
  <si>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</si>
  <si>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</si>
  <si>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</si>
  <si>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</si>
  <si>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</si>
  <si>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</si>
  <si>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</si>
  <si>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</si>
  <si>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</si>
  <si>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</si>
  <si>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</si>
  <si>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</si>
  <si>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</si>
  <si>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</si>
  <si>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</si>
  <si>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</si>
  <si>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</si>
  <si>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</si>
  <si>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</si>
  <si>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</si>
  <si>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</si>
  <si>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</si>
  <si>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</si>
  <si>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</si>
  <si>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</si>
  <si>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</si>
  <si>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</si>
  <si>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</si>
  <si>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</si>
  <si>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</si>
  <si>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</si>
  <si>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</si>
  <si>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</si>
  <si>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</si>
  <si>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</si>
  <si>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</si>
  <si>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</si>
  <si>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</si>
  <si>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</si>
  <si>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</si>
  <si>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</si>
  <si>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</si>
  <si>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</si>
  <si>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</si>
  <si>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</si>
  <si>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</si>
  <si>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</si>
  <si>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</si>
  <si>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</si>
  <si>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</si>
  <si>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</si>
  <si>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</si>
  <si>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</si>
  <si>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</si>
  <si>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</si>
  <si>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</si>
  <si>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</si>
  <si>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</si>
  <si>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</si>
  <si>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</si>
  <si>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</si>
  <si>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</si>
  <si>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</si>
  <si>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</si>
  <si>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</si>
  <si>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</si>
  <si>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</si>
  <si>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</si>
  <si>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</si>
  <si>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</si>
  <si>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</si>
  <si>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</si>
  <si>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</si>
  <si>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</si>
  <si>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</si>
  <si>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</si>
  <si>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</si>
  <si>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</si>
  <si>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</si>
  <si>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</si>
  <si>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</si>
  <si>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</si>
  <si>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</si>
  <si>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</si>
  <si>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</si>
  <si>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</si>
  <si>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</si>
  <si>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</si>
  <si>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</si>
  <si>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</si>
  <si>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</si>
  <si>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</si>
  <si>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</si>
  <si>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</si>
  <si>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</si>
  <si>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</si>
  <si>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</si>
  <si>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</si>
  <si>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</si>
  <si>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</si>
  <si>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</si>
  <si>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</si>
  <si>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</si>
  <si>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</si>
  <si>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</si>
  <si>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</si>
  <si>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</si>
  <si>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</si>
  <si>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</si>
  <si>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</si>
  <si>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</si>
  <si>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</si>
  <si>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</si>
  <si>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</si>
  <si>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</si>
  <si>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</si>
  <si>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</si>
  <si>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</si>
  <si>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</si>
  <si>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</si>
  <si>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</si>
  <si>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</si>
  <si>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</si>
  <si>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</si>
  <si>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</si>
  <si>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</si>
  <si>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</si>
  <si>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</si>
  <si>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</si>
  <si>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</si>
  <si>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</si>
  <si>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</si>
  <si>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</si>
  <si>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</si>
  <si>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</si>
  <si>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</si>
  <si>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</si>
  <si>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</si>
  <si>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</si>
  <si>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</si>
  <si>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</si>
  <si>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</si>
  <si>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</si>
  <si>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</si>
  <si>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</si>
  <si>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</si>
  <si>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</si>
  <si>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</si>
  <si>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</si>
  <si>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</si>
  <si>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</si>
  <si>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</si>
  <si>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</si>
  <si>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</si>
  <si>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</si>
  <si>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</si>
  <si>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</si>
  <si>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</si>
  <si>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</si>
  <si>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</si>
  <si>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</si>
  <si>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</si>
  <si>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</si>
  <si>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</si>
  <si>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</si>
  <si>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</si>
  <si>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</si>
  <si>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</si>
  <si>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</si>
  <si>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</si>
  <si>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</si>
  <si>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</si>
  <si>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</si>
  <si>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</si>
  <si>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</si>
  <si>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</si>
  <si>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</si>
  <si>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</si>
  <si>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</si>
  <si>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</si>
  <si>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</si>
  <si>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</si>
  <si>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</si>
  <si>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</si>
  <si>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</si>
  <si>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</si>
  <si>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</si>
  <si>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</si>
  <si>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</si>
  <si>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</si>
  <si>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</si>
  <si>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</si>
  <si>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</si>
  <si>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</si>
  <si>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</si>
  <si>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</si>
  <si>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</si>
  <si>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</si>
  <si>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</si>
  <si>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</si>
  <si>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</si>
  <si>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</si>
  <si>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</si>
  <si>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</si>
  <si>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</si>
  <si>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</si>
  <si>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</si>
  <si>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</si>
  <si>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</si>
  <si>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</si>
  <si>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</si>
  <si>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</si>
  <si>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</si>
  <si>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</si>
  <si>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</si>
  <si>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</si>
  <si>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</si>
  <si>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</si>
  <si>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</si>
  <si>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</si>
  <si>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</si>
  <si>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</si>
  <si>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</si>
  <si>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</si>
  <si>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</si>
  <si>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</si>
  <si>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</si>
  <si>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</si>
  <si>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</si>
  <si>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</si>
  <si>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</si>
  <si>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</si>
  <si>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</si>
  <si>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</si>
  <si>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</si>
  <si>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</si>
  <si>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</si>
  <si>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</si>
  <si>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</si>
  <si>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</si>
  <si>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</si>
  <si>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</si>
  <si>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</si>
  <si>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</si>
  <si>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</si>
  <si>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</si>
  <si>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</si>
  <si>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</si>
  <si>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</si>
  <si>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</si>
  <si>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</si>
  <si>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</si>
  <si>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</si>
  <si>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</si>
  <si>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</si>
  <si>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</si>
  <si>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</si>
  <si>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</si>
  <si>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</si>
  <si>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</si>
  <si>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</si>
  <si>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</si>
  <si>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</si>
  <si>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</si>
  <si>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</si>
  <si>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</si>
  <si>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</si>
  <si>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</si>
  <si>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</si>
  <si>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</si>
  <si>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</si>
  <si>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</si>
  <si>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</si>
  <si>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</si>
  <si>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</si>
  <si>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</si>
  <si>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</si>
  <si>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</si>
  <si>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</si>
  <si>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</si>
  <si>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</si>
  <si>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</si>
  <si>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</si>
  <si>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</si>
  <si>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</si>
  <si>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</si>
  <si>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</si>
  <si>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</si>
  <si>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</si>
  <si>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</si>
  <si>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</si>
  <si>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</si>
  <si>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</si>
  <si>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</si>
  <si>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</si>
  <si>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</si>
  <si>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</si>
  <si>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</si>
  <si>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</si>
  <si>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</si>
  <si>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</si>
  <si>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</si>
  <si>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</si>
  <si>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</si>
  <si>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</si>
  <si>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</si>
  <si>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</si>
  <si>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</si>
  <si>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</si>
  <si>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</si>
  <si>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</si>
  <si>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</si>
  <si>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</si>
  <si>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</si>
  <si>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</si>
  <si>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</si>
  <si>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</si>
  <si>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</si>
  <si>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</si>
  <si>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</si>
  <si>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</si>
  <si>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</si>
  <si>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</si>
  <si>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</si>
  <si>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</si>
  <si>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</si>
  <si>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</si>
  <si>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</si>
  <si>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</si>
  <si>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</si>
  <si>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</si>
  <si>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</si>
  <si>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</si>
  <si>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</si>
  <si>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</si>
  <si>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</si>
  <si>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</si>
  <si>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</si>
  <si>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</si>
  <si>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</si>
  <si>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</si>
  <si>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</si>
  <si>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</si>
  <si>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</si>
  <si>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</si>
  <si>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</si>
  <si>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</si>
  <si>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</si>
  <si>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</si>
  <si>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</si>
  <si>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</si>
  <si>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</si>
  <si>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</si>
  <si>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</si>
  <si>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</si>
  <si>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</si>
  <si>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</si>
  <si>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</si>
  <si>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</si>
  <si>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</si>
  <si>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</si>
  <si>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</si>
  <si>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</si>
  <si>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</si>
  <si>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</si>
  <si>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</si>
  <si>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</si>
  <si>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</si>
  <si>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</si>
  <si>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</si>
  <si>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</si>
  <si>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</si>
  <si>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</si>
  <si>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</si>
  <si>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</si>
  <si>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</si>
  <si>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</si>
  <si>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</si>
  <si>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</si>
  <si>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</si>
  <si>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</si>
  <si>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</si>
  <si>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</si>
  <si>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</si>
  <si>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</si>
  <si>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</si>
  <si>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</si>
  <si>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</si>
  <si>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</si>
  <si>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</si>
  <si>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</si>
  <si>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</si>
  <si>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</si>
  <si>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</si>
  <si>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</si>
  <si>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</si>
  <si>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</si>
  <si>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</si>
  <si>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</si>
  <si>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</si>
  <si>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</si>
  <si>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</si>
  <si>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</si>
  <si>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</si>
  <si>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</si>
  <si>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</si>
  <si>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</si>
  <si>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</si>
  <si>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</si>
  <si>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</si>
  <si>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</si>
  <si>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</si>
  <si>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</si>
  <si>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</si>
  <si>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</si>
  <si>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</si>
  <si>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</si>
  <si>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</si>
  <si>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</si>
  <si>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</si>
  <si>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</si>
  <si>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</si>
  <si>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</si>
  <si>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</si>
  <si>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</si>
  <si>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</si>
  <si>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</si>
  <si>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</si>
  <si>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</si>
  <si>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</si>
  <si>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</si>
  <si>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</si>
  <si>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</si>
  <si>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</si>
  <si>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</si>
  <si>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</si>
  <si>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</si>
  <si>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</si>
  <si>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</si>
  <si>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</si>
  <si>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</si>
  <si>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</si>
  <si>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</si>
  <si>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</si>
  <si>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</si>
  <si>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</si>
  <si>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</si>
  <si>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</si>
  <si>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</si>
  <si>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</si>
  <si>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</si>
  <si>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</si>
  <si>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</si>
  <si>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</si>
  <si>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</si>
  <si>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</si>
  <si>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</si>
  <si>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Morazán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</si>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</sst>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0" fontId="6" fillId="0" borderId="1" xfId="0" applyFont="1" applyBorder="1"/>
    <xf numFmtId="14" fontId="12" fillId="2" borderId="1" xfId="0" applyNumberFormat="1" applyFont="1" applyFill="1" applyBorder="1" applyAlignment="1">
      <alignment horizontal="center" vertic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30480</xdr:colOff>
      <xdr:row>0</xdr:row>
      <xdr:rowOff>0</xdr:rowOff>
    </xdr:from>
    <xdr:ext cx="468439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413310182" createdVersion="6" refreshedVersion="6" minRefreshableVersion="3" recordCount="1055" xr:uid="{3D32C8AF-3D6F-4FC2-A7A6-D1E736329FAE}">
  <cacheSource type="worksheet">
    <worksheetSource name="Table_6"/>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055"/>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4">
        <s v="Valle"/>
        <s v="Cortes"/>
        <s v="Choluteca"/>
        <s v="Comayagua"/>
        <s v="El Paraiso"/>
        <s v="Francisco Morazan"/>
        <s v="Yoro"/>
        <s v="Atlantida"/>
        <s v="Lempira"/>
        <s v="Santa Barbara"/>
        <s v="Intibuca"/>
        <s v="La Paz"/>
        <s v="Copan"/>
        <s v="Colon"/>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MixedTypes="1" containsNumber="1" minValue="13.0838" maxValue="15.8467"/>
    </cacheField>
    <cacheField name="Y" numFmtId="0">
      <sharedItems containsMixedTypes="1" containsNumber="1" minValue="-89.036000000000001"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849421295" createdVersion="6" refreshedVersion="6" minRefreshableVersion="3" recordCount="82" xr:uid="{AF25A07C-8831-4E0B-B558-02B9A4E1A519}">
  <cacheSource type="worksheet">
    <worksheetSource name="Table_2"/>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82"/>
    </cacheField>
    <cacheField name="Fecha" numFmtId="14">
      <sharedItems containsSemiMixedTypes="0" containsNonDate="0" containsDate="1" containsString="0" minDate="2020-03-26T00:00:00" maxDate="2020-05-04T00:00:00"/>
    </cacheField>
    <cacheField name="ID_Depto" numFmtId="0">
      <sharedItems containsSemiMixedTypes="0" containsString="0" containsNumber="1" containsInteger="1" minValue="1" maxValue="18"/>
    </cacheField>
    <cacheField name="Departamento" numFmtId="0">
      <sharedItems count="8">
        <s v="Cortes"/>
        <s v="Lempira"/>
        <s v="Francisco Morazan"/>
        <s v="Atlantida"/>
        <s v="Yoro"/>
        <s v="Colon"/>
        <s v="Santa Barbara"/>
        <s v="Intibuc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2263888887" createdVersion="6" refreshedVersion="6" minRefreshableVersion="3" recordCount="118"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18"/>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24"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439091001"/>
    <s v="9999943909"/>
    <s v="Francisco Morazan43909"/>
    <n v="1001"/>
    <d v="2020-03-19T00:00:00"/>
    <n v="8"/>
    <x v="5"/>
    <m/>
    <n v="99999"/>
    <s v="Masculino"/>
    <n v="20"/>
    <s v="No Informado"/>
    <s v="Confirmado"/>
    <s v=""/>
    <s v=""/>
    <s v="HONDURAS"/>
  </r>
  <r>
    <s v="439141002"/>
    <s v="9999943914"/>
    <s v="Cortes43914"/>
    <n v="1002"/>
    <d v="2020-03-24T00:00:00"/>
    <n v="5"/>
    <x v="1"/>
    <m/>
    <n v="99999"/>
    <s v="Masculino"/>
    <n v="57"/>
    <s v="No Informado"/>
    <s v="Confirmado"/>
    <s v=""/>
    <s v=""/>
    <s v="HONDURAS"/>
  </r>
  <r>
    <s v="439141003"/>
    <s v="9999943914"/>
    <s v="Colon43914"/>
    <n v="1003"/>
    <d v="2020-03-24T00:00:00"/>
    <n v="2"/>
    <x v="13"/>
    <m/>
    <n v="99999"/>
    <s v="Femenino"/>
    <n v="41"/>
    <s v="No Informado"/>
    <s v="Confirmado"/>
    <s v=""/>
    <s v=""/>
    <s v="HONDURAS"/>
  </r>
  <r>
    <s v="439141004"/>
    <s v="9999943914"/>
    <s v="Colon43914"/>
    <n v="1004"/>
    <d v="2020-03-24T00:00:00"/>
    <n v="2"/>
    <x v="13"/>
    <m/>
    <n v="99999"/>
    <s v="Femenino"/>
    <n v="25"/>
    <s v="No Informado"/>
    <s v="Confirmado"/>
    <s v=""/>
    <s v=""/>
    <s v="HONDURAS"/>
  </r>
  <r>
    <s v="439141005"/>
    <s v="9999943914"/>
    <s v="Colon43914"/>
    <n v="1005"/>
    <d v="2020-03-24T00:00:00"/>
    <n v="2"/>
    <x v="13"/>
    <m/>
    <n v="99999"/>
    <s v="Femenino"/>
    <n v="36"/>
    <s v="No Informado"/>
    <s v="Confirmado"/>
    <s v=""/>
    <s v=""/>
    <s v="HONDURAS"/>
  </r>
  <r>
    <s v="439141006"/>
    <s v="9999943914"/>
    <s v="Colon43914"/>
    <n v="1006"/>
    <d v="2020-03-24T00:00:00"/>
    <n v="2"/>
    <x v="13"/>
    <m/>
    <n v="99999"/>
    <s v="Masculino"/>
    <n v="36"/>
    <s v="No Informado"/>
    <s v="Confirmado"/>
    <s v=""/>
    <s v=""/>
    <s v="HONDURAS"/>
  </r>
  <r>
    <s v="439141007"/>
    <s v="9999943914"/>
    <s v="Colon43914"/>
    <n v="1007"/>
    <d v="2020-03-24T00:00:00"/>
    <n v="2"/>
    <x v="13"/>
    <m/>
    <n v="99999"/>
    <s v="Masculino"/>
    <n v="41"/>
    <s v="No Informado"/>
    <s v="Confirmado"/>
    <s v=""/>
    <s v=""/>
    <s v="HONDURAS"/>
  </r>
  <r>
    <s v="439181008"/>
    <s v="9999943918"/>
    <s v="Francisco Morazan43918"/>
    <n v="1008"/>
    <d v="2020-03-28T00:00:00"/>
    <n v="8"/>
    <x v="5"/>
    <m/>
    <n v="99999"/>
    <s v="Masculino"/>
    <n v="50"/>
    <s v="No Informado"/>
    <s v="Confirmado"/>
    <s v=""/>
    <s v=""/>
    <s v="HONDURAS"/>
  </r>
  <r>
    <s v="439181009"/>
    <s v="9999943918"/>
    <s v="Cortes43918"/>
    <n v="1009"/>
    <d v="2020-03-28T00:00:00"/>
    <n v="5"/>
    <x v="1"/>
    <m/>
    <n v="99999"/>
    <s v="Masculino"/>
    <n v="72"/>
    <s v="No Informado"/>
    <s v="Confirmado"/>
    <s v=""/>
    <s v=""/>
    <s v="HONDURAS"/>
  </r>
  <r>
    <s v="439181010"/>
    <s v="9999943918"/>
    <s v="Cortes43918"/>
    <n v="1010"/>
    <d v="2020-03-28T00:00:00"/>
    <n v="5"/>
    <x v="1"/>
    <m/>
    <n v="99999"/>
    <s v="Masculino"/>
    <n v="77"/>
    <s v="No Informado"/>
    <s v="Confirmado"/>
    <s v=""/>
    <s v=""/>
    <s v="HONDURAS"/>
  </r>
  <r>
    <s v="439181011"/>
    <s v="9999943918"/>
    <s v="Cortes43918"/>
    <n v="1011"/>
    <d v="2020-03-28T00:00:00"/>
    <n v="5"/>
    <x v="1"/>
    <m/>
    <n v="99999"/>
    <s v="Masculino"/>
    <n v="29"/>
    <s v="No Informado"/>
    <s v="Confirmado"/>
    <s v=""/>
    <s v=""/>
    <s v="HONDURAS"/>
  </r>
  <r>
    <s v="439181012"/>
    <s v="9999943918"/>
    <s v="Cortes43918"/>
    <n v="1012"/>
    <d v="2020-03-28T00:00:00"/>
    <n v="5"/>
    <x v="1"/>
    <m/>
    <n v="99999"/>
    <s v="Masculino"/>
    <n v="57"/>
    <s v="No Informado"/>
    <s v="Confirmado"/>
    <s v=""/>
    <s v=""/>
    <s v="HONDURAS"/>
  </r>
  <r>
    <s v="439181013"/>
    <s v="9999943918"/>
    <s v="Cortes43918"/>
    <n v="1013"/>
    <d v="2020-03-28T00:00:00"/>
    <n v="5"/>
    <x v="1"/>
    <m/>
    <n v="99999"/>
    <s v="Masculino"/>
    <n v="23"/>
    <s v="No Informado"/>
    <s v="Confirmado"/>
    <s v=""/>
    <s v=""/>
    <s v="HONDURAS"/>
  </r>
  <r>
    <s v="439181014"/>
    <s v="9999943918"/>
    <s v="Cortes43918"/>
    <n v="1014"/>
    <d v="2020-03-28T00:00:00"/>
    <n v="5"/>
    <x v="1"/>
    <m/>
    <n v="99999"/>
    <s v="Masculino"/>
    <n v="24"/>
    <s v="No Informado"/>
    <s v="Confirmado"/>
    <s v=""/>
    <s v=""/>
    <s v="HONDURAS"/>
  </r>
  <r>
    <s v="439181015"/>
    <s v="9999943918"/>
    <s v="Cortes43918"/>
    <n v="1015"/>
    <d v="2020-03-28T00:00:00"/>
    <n v="5"/>
    <x v="1"/>
    <m/>
    <n v="99999"/>
    <s v="Masculino"/>
    <n v="46"/>
    <s v="No Informado"/>
    <s v="Confirmado"/>
    <s v=""/>
    <s v=""/>
    <s v="HONDURAS"/>
  </r>
  <r>
    <s v="439181016"/>
    <s v="9999943918"/>
    <s v="Colon43918"/>
    <n v="1016"/>
    <d v="2020-03-28T00:00:00"/>
    <n v="2"/>
    <x v="13"/>
    <m/>
    <n v="99999"/>
    <s v="Femenino"/>
    <n v="35"/>
    <s v="No Informado"/>
    <s v="Confirmado"/>
    <s v=""/>
    <s v=""/>
    <s v="HONDURAS"/>
  </r>
  <r>
    <s v="439181017"/>
    <s v="9999943918"/>
    <s v="Cortes43918"/>
    <n v="1017"/>
    <d v="2020-03-28T00:00:00"/>
    <n v="5"/>
    <x v="1"/>
    <m/>
    <n v="99999"/>
    <s v="Masculino"/>
    <n v="57"/>
    <s v="No Informado"/>
    <s v="Confirmado"/>
    <s v=""/>
    <s v=""/>
    <s v="HONDURAS"/>
  </r>
  <r>
    <s v="439181018"/>
    <s v="9999943918"/>
    <s v="Cortes43918"/>
    <n v="1018"/>
    <d v="2020-03-28T00:00:00"/>
    <n v="5"/>
    <x v="1"/>
    <m/>
    <n v="99999"/>
    <s v="Masculino"/>
    <n v="53"/>
    <s v="No Informado"/>
    <s v="Confirmado"/>
    <s v=""/>
    <s v=""/>
    <s v="HONDURAS"/>
  </r>
  <r>
    <s v="439181019"/>
    <s v="9999943918"/>
    <s v="Colon43918"/>
    <n v="1019"/>
    <d v="2020-03-28T00:00:00"/>
    <n v="2"/>
    <x v="13"/>
    <m/>
    <n v="99999"/>
    <s v="Femenino"/>
    <n v="32"/>
    <s v="No Informado"/>
    <s v="Confirmado"/>
    <s v=""/>
    <s v=""/>
    <s v="HONDURAS"/>
  </r>
  <r>
    <s v="439181020"/>
    <s v="9999943918"/>
    <s v="Santa Barbara43918"/>
    <n v="1020"/>
    <d v="2020-03-28T00:00:00"/>
    <n v="16"/>
    <x v="9"/>
    <m/>
    <n v="99999"/>
    <s v="Masculino"/>
    <n v="45"/>
    <s v="No Informado"/>
    <s v="Confirmado"/>
    <s v=""/>
    <s v=""/>
    <s v="HONDURAS"/>
  </r>
  <r>
    <s v="439181021"/>
    <s v="9999943918"/>
    <s v="Francisco Morazan43918"/>
    <n v="1021"/>
    <d v="2020-03-28T00:00:00"/>
    <n v="8"/>
    <x v="5"/>
    <m/>
    <n v="99999"/>
    <s v="Femenino"/>
    <n v="39"/>
    <s v="No Informado"/>
    <s v="Confirmado"/>
    <s v=""/>
    <s v=""/>
    <s v="HONDURAS"/>
  </r>
  <r>
    <s v="439181022"/>
    <s v="9999943918"/>
    <s v="Francisco Morazan43918"/>
    <n v="1022"/>
    <d v="2020-03-28T00:00:00"/>
    <n v="8"/>
    <x v="5"/>
    <m/>
    <n v="99999"/>
    <s v="Femenino"/>
    <n v="46"/>
    <s v="No Informado"/>
    <s v="Confirmado"/>
    <s v=""/>
    <s v=""/>
    <s v="HONDURAS"/>
  </r>
  <r>
    <s v="439191023"/>
    <s v="9999943919"/>
    <s v="Cortes43919"/>
    <n v="1023"/>
    <d v="2020-03-29T00:00:00"/>
    <n v="5"/>
    <x v="1"/>
    <m/>
    <n v="99999"/>
    <s v="Femenino"/>
    <n v="30"/>
    <s v="No Informado"/>
    <s v="Confirmado"/>
    <s v=""/>
    <s v=""/>
    <s v="HONDURAS"/>
  </r>
  <r>
    <s v="439191024"/>
    <s v="9999943919"/>
    <s v="Cortes43919"/>
    <n v="1024"/>
    <d v="2020-03-29T00:00:00"/>
    <n v="5"/>
    <x v="1"/>
    <m/>
    <n v="99999"/>
    <s v="Masculino"/>
    <n v="39"/>
    <s v="No Informado"/>
    <s v="Confirmado"/>
    <s v=""/>
    <s v=""/>
    <s v="HONDURAS"/>
  </r>
  <r>
    <s v="439191025"/>
    <s v="9999943919"/>
    <s v="Cortes43919"/>
    <n v="1025"/>
    <d v="2020-03-29T00:00:00"/>
    <n v="5"/>
    <x v="1"/>
    <m/>
    <n v="99999"/>
    <s v="Femenino"/>
    <n v="60"/>
    <s v="No Informado"/>
    <s v="Confirmado"/>
    <s v=""/>
    <s v=""/>
    <s v="HONDURAS"/>
  </r>
  <r>
    <s v="439191026"/>
    <s v="9999943919"/>
    <s v="Cortes43919"/>
    <n v="1026"/>
    <d v="2020-03-29T00:00:00"/>
    <n v="5"/>
    <x v="1"/>
    <m/>
    <n v="99999"/>
    <s v="Masculino"/>
    <s v="0.5"/>
    <s v="No Informado"/>
    <s v="Confirmado"/>
    <s v=""/>
    <s v=""/>
    <s v="HONDURAS"/>
  </r>
  <r>
    <s v="439191027"/>
    <s v="9999943919"/>
    <s v="Cortes43919"/>
    <n v="1027"/>
    <d v="2020-03-29T00:00:00"/>
    <n v="5"/>
    <x v="1"/>
    <m/>
    <n v="99999"/>
    <s v="Masculino"/>
    <n v="63"/>
    <s v="No Informado"/>
    <s v="Confirmado"/>
    <s v=""/>
    <s v=""/>
    <s v="HONDURAS"/>
  </r>
  <r>
    <s v="439191028"/>
    <s v="9999943919"/>
    <s v="Cortes43919"/>
    <n v="1028"/>
    <d v="2020-03-29T00:00:00"/>
    <n v="5"/>
    <x v="1"/>
    <m/>
    <n v="99999"/>
    <s v="Femenino"/>
    <n v="34"/>
    <s v="No Informado"/>
    <s v="Confirmado"/>
    <s v=""/>
    <s v=""/>
    <s v="HONDURAS"/>
  </r>
  <r>
    <s v="439191029"/>
    <s v="9999943919"/>
    <s v="Cortes43919"/>
    <n v="1029"/>
    <d v="2020-03-29T00:00:00"/>
    <n v="5"/>
    <x v="1"/>
    <m/>
    <n v="99999"/>
    <s v="Masculino"/>
    <n v="32"/>
    <s v="No Informado"/>
    <s v="Confirmado"/>
    <s v=""/>
    <s v=""/>
    <s v="HONDURAS"/>
  </r>
  <r>
    <s v="439191030"/>
    <s v="9999943919"/>
    <s v="Cortes43919"/>
    <n v="1030"/>
    <d v="2020-03-29T00:00:00"/>
    <n v="5"/>
    <x v="1"/>
    <m/>
    <n v="99999"/>
    <s v="Masculino"/>
    <n v="46"/>
    <s v="No Informado"/>
    <s v="Confirmado"/>
    <s v=""/>
    <s v=""/>
    <s v="HONDURAS"/>
  </r>
  <r>
    <s v="439191031"/>
    <s v="9999943919"/>
    <s v="Cortes43919"/>
    <n v="1031"/>
    <d v="2020-03-29T00:00:00"/>
    <n v="5"/>
    <x v="1"/>
    <m/>
    <n v="99999"/>
    <s v="Masculino"/>
    <n v="61"/>
    <s v="No Informado"/>
    <s v="Confirmado"/>
    <s v=""/>
    <s v=""/>
    <s v="HONDURAS"/>
  </r>
  <r>
    <s v="439191032"/>
    <s v="9999943919"/>
    <s v="Cortes43919"/>
    <n v="1032"/>
    <d v="2020-03-29T00:00:00"/>
    <n v="5"/>
    <x v="1"/>
    <m/>
    <n v="99999"/>
    <s v="Masculino"/>
    <n v="13"/>
    <s v="No Informado"/>
    <s v="Confirmado"/>
    <s v=""/>
    <s v=""/>
    <s v="HONDURAS"/>
  </r>
  <r>
    <s v="439191033"/>
    <s v="9999943919"/>
    <s v="Cortes43919"/>
    <n v="1033"/>
    <d v="2020-03-29T00:00:00"/>
    <n v="5"/>
    <x v="1"/>
    <m/>
    <n v="99999"/>
    <s v="Femenino"/>
    <n v="45"/>
    <s v="No Informado"/>
    <s v="Confirmado"/>
    <s v=""/>
    <s v=""/>
    <s v="HONDURAS"/>
  </r>
  <r>
    <s v="439191034"/>
    <s v="9999943919"/>
    <s v="Cortes43919"/>
    <n v="1034"/>
    <d v="2020-03-29T00:00:00"/>
    <n v="5"/>
    <x v="1"/>
    <m/>
    <n v="99999"/>
    <s v="Femenino"/>
    <n v="31"/>
    <s v="No Informado"/>
    <s v="Confirmado"/>
    <s v=""/>
    <s v=""/>
    <s v="HONDURAS"/>
  </r>
  <r>
    <s v="439191035"/>
    <s v="9999943919"/>
    <s v="Cortes43919"/>
    <n v="1035"/>
    <d v="2020-03-29T00:00:00"/>
    <n v="5"/>
    <x v="1"/>
    <m/>
    <n v="99999"/>
    <s v="Masculino"/>
    <n v="54"/>
    <s v="No Informado"/>
    <s v="Confirmado"/>
    <s v=""/>
    <s v=""/>
    <s v="HONDURAS"/>
  </r>
  <r>
    <s v="439191036"/>
    <s v="9999943919"/>
    <s v="Cortes43919"/>
    <n v="1036"/>
    <d v="2020-03-29T00:00:00"/>
    <n v="5"/>
    <x v="1"/>
    <m/>
    <n v="99999"/>
    <s v="Masculino"/>
    <n v="33"/>
    <s v="No Informado"/>
    <s v="Confirmado"/>
    <s v=""/>
    <s v=""/>
    <s v="HONDURAS"/>
  </r>
  <r>
    <s v="439191037"/>
    <s v="9999943919"/>
    <s v="Cortes43919"/>
    <n v="1037"/>
    <d v="2020-03-29T00:00:00"/>
    <n v="5"/>
    <x v="1"/>
    <m/>
    <n v="99999"/>
    <s v="Masculino"/>
    <n v="17"/>
    <s v="No Informado"/>
    <s v="Confirmado"/>
    <s v=""/>
    <s v=""/>
    <s v="HONDURAS"/>
  </r>
  <r>
    <s v="439191038"/>
    <s v="9999943919"/>
    <s v="Cortes43919"/>
    <n v="1038"/>
    <d v="2020-03-29T00:00:00"/>
    <n v="5"/>
    <x v="1"/>
    <m/>
    <n v="99999"/>
    <s v="Masculino"/>
    <n v="28"/>
    <s v="No Informado"/>
    <s v="Confirmado"/>
    <s v=""/>
    <s v=""/>
    <s v="HONDURAS"/>
  </r>
  <r>
    <s v="439191039"/>
    <s v="9999943919"/>
    <s v="Cortes43919"/>
    <n v="1039"/>
    <d v="2020-03-29T00:00:00"/>
    <n v="5"/>
    <x v="1"/>
    <m/>
    <n v="99999"/>
    <s v="Masculino"/>
    <n v="51"/>
    <s v="No Informado"/>
    <s v="Confirmado"/>
    <s v=""/>
    <s v=""/>
    <s v="HONDURAS"/>
  </r>
  <r>
    <s v="439191040"/>
    <s v="9999943919"/>
    <s v="Cortes43919"/>
    <n v="1040"/>
    <d v="2020-03-29T00:00:00"/>
    <n v="5"/>
    <x v="1"/>
    <m/>
    <n v="99999"/>
    <s v="Femenino"/>
    <n v="51"/>
    <s v="No Informado"/>
    <s v="Confirmado"/>
    <s v=""/>
    <s v=""/>
    <s v="HONDURAS"/>
  </r>
  <r>
    <s v="439191041"/>
    <s v="9999943919"/>
    <s v="Cortes43919"/>
    <n v="1041"/>
    <d v="2020-03-29T00:00:00"/>
    <n v="5"/>
    <x v="1"/>
    <m/>
    <n v="99999"/>
    <s v="Femenino"/>
    <n v="62"/>
    <s v="No Informado"/>
    <s v="Confirmado"/>
    <s v=""/>
    <s v=""/>
    <s v="HONDURAS"/>
  </r>
  <r>
    <s v="439191042"/>
    <s v="9999943919"/>
    <s v="Cortes43919"/>
    <n v="1042"/>
    <d v="2020-03-29T00:00:00"/>
    <n v="5"/>
    <x v="1"/>
    <m/>
    <n v="99999"/>
    <s v="Femenino"/>
    <n v="50"/>
    <s v="No Informado"/>
    <s v="Confirmado"/>
    <s v=""/>
    <s v=""/>
    <s v="HONDURAS"/>
  </r>
  <r>
    <s v="439191043"/>
    <s v="9999943919"/>
    <s v="Cortes43919"/>
    <n v="1043"/>
    <d v="2020-03-29T00:00:00"/>
    <n v="5"/>
    <x v="1"/>
    <m/>
    <n v="99999"/>
    <s v="Masculino"/>
    <n v="29"/>
    <s v="No Informado"/>
    <s v="Confirmado"/>
    <s v=""/>
    <s v=""/>
    <s v="HONDURAS"/>
  </r>
  <r>
    <s v="439191044"/>
    <s v="9999943919"/>
    <s v="Cortes43919"/>
    <n v="1044"/>
    <d v="2020-03-29T00:00:00"/>
    <n v="5"/>
    <x v="1"/>
    <m/>
    <n v="99999"/>
    <s v="Masculino"/>
    <n v="22"/>
    <s v="No Informado"/>
    <s v="Confirmado"/>
    <s v=""/>
    <s v=""/>
    <s v="HONDURAS"/>
  </r>
  <r>
    <s v="439191045"/>
    <s v="9999943919"/>
    <s v="Cortes43919"/>
    <n v="1045"/>
    <d v="2020-03-29T00:00:00"/>
    <n v="5"/>
    <x v="1"/>
    <m/>
    <n v="99999"/>
    <s v="Masculino"/>
    <n v="21"/>
    <s v="No Informado"/>
    <s v="Confirmado"/>
    <s v=""/>
    <s v=""/>
    <s v="HONDURAS"/>
  </r>
  <r>
    <s v="439191046"/>
    <s v="9999943919"/>
    <s v="Cortes43919"/>
    <n v="1046"/>
    <d v="2020-03-29T00:00:00"/>
    <n v="5"/>
    <x v="1"/>
    <m/>
    <n v="99999"/>
    <s v="Femenino"/>
    <n v="42"/>
    <s v="No Informado"/>
    <s v="Confirmado"/>
    <s v=""/>
    <s v=""/>
    <s v="HONDURAS"/>
  </r>
  <r>
    <s v="439191047"/>
    <s v="9999943919"/>
    <s v="Cortes43919"/>
    <n v="1047"/>
    <d v="2020-03-29T00:00:00"/>
    <n v="5"/>
    <x v="1"/>
    <m/>
    <n v="99999"/>
    <s v="Masculino"/>
    <n v="31"/>
    <s v="No Informado"/>
    <s v="Confirmado"/>
    <s v=""/>
    <s v=""/>
    <s v="HONDURAS"/>
  </r>
  <r>
    <s v="439191048"/>
    <s v="9999943919"/>
    <s v="Cortes43919"/>
    <n v="1048"/>
    <d v="2020-03-29T00:00:00"/>
    <n v="5"/>
    <x v="1"/>
    <m/>
    <n v="99999"/>
    <s v="Femenino"/>
    <n v="33"/>
    <s v="No Informado"/>
    <s v="Confirmado"/>
    <s v=""/>
    <s v=""/>
    <s v="HONDURAS"/>
  </r>
  <r>
    <s v="439191049"/>
    <s v="9999943919"/>
    <s v="Cortes43919"/>
    <n v="1049"/>
    <d v="2020-03-29T00:00:00"/>
    <n v="5"/>
    <x v="1"/>
    <m/>
    <n v="99999"/>
    <s v="Masculino"/>
    <n v="68"/>
    <s v="No Informado"/>
    <s v="Confirmado"/>
    <s v=""/>
    <s v=""/>
    <s v="HONDURAS"/>
  </r>
  <r>
    <s v="439191050"/>
    <s v="9999943919"/>
    <s v="Francisco Morazan43919"/>
    <n v="1050"/>
    <d v="2020-03-29T00:00:00"/>
    <n v="8"/>
    <x v="5"/>
    <m/>
    <n v="99999"/>
    <s v="Masculino"/>
    <n v="12"/>
    <s v="No Informado"/>
    <s v="Confirmado"/>
    <s v=""/>
    <s v=""/>
    <s v="HONDURAS"/>
  </r>
  <r>
    <s v="439191051"/>
    <s v="9999943919"/>
    <s v="Francisco Morazan43919"/>
    <n v="1051"/>
    <d v="2020-03-29T00:00:00"/>
    <n v="8"/>
    <x v="5"/>
    <m/>
    <n v="99999"/>
    <s v="Femenino"/>
    <n v="19"/>
    <s v="No Informado"/>
    <s v="Confirmado"/>
    <s v=""/>
    <s v=""/>
    <s v="HONDURAS"/>
  </r>
  <r>
    <s v="439231052"/>
    <s v="9999943923"/>
    <s v="Cortes43923"/>
    <n v="1052"/>
    <d v="2020-04-02T00:00:00"/>
    <n v="5"/>
    <x v="1"/>
    <m/>
    <n v="99999"/>
    <s v="Femenino"/>
    <n v="30"/>
    <s v="No Informado"/>
    <s v="Confirmado"/>
    <s v=""/>
    <s v=""/>
    <s v="HONDURAS"/>
  </r>
  <r>
    <s v="439231053"/>
    <s v="9999943923"/>
    <s v="Francisco Morazan43923"/>
    <n v="1053"/>
    <d v="2020-04-02T00:00:00"/>
    <n v="8"/>
    <x v="5"/>
    <m/>
    <n v="99999"/>
    <s v="Masculino"/>
    <n v="32"/>
    <s v="No Informado"/>
    <s v="Confirmado"/>
    <s v=""/>
    <s v=""/>
    <s v="HONDURAS"/>
  </r>
  <r>
    <s v="439231054"/>
    <s v="9999943923"/>
    <s v="La Paz43923"/>
    <n v="1054"/>
    <d v="2020-04-02T00:00:00"/>
    <n v="12"/>
    <x v="11"/>
    <m/>
    <n v="99999"/>
    <s v="Masculino"/>
    <n v="53"/>
    <s v="No Informado"/>
    <s v="Confirmado"/>
    <s v=""/>
    <s v=""/>
    <s v="HONDURAS"/>
  </r>
  <r>
    <s v="439241055"/>
    <s v="9999943924"/>
    <s v="Yoro43924"/>
    <n v="1055"/>
    <d v="2020-04-03T00:00:00"/>
    <n v="18"/>
    <x v="6"/>
    <m/>
    <n v="99999"/>
    <s v="Masculino"/>
    <n v="47"/>
    <s v="No Informado"/>
    <s v="Confirmado"/>
    <s v=""/>
    <s v=""/>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2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2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19" firstHeaderRow="1" firstDataRow="1" firstDataCol="1"/>
  <pivotFields count="16">
    <pivotField showAll="0"/>
    <pivotField showAll="0"/>
    <pivotField showAll="0"/>
    <pivotField dataField="1" showAll="0"/>
    <pivotField numFmtId="14" showAll="0"/>
    <pivotField showAll="0"/>
    <pivotField axis="axisRow" showAll="0">
      <items count="9">
        <item x="3"/>
        <item x="5"/>
        <item x="0"/>
        <item x="2"/>
        <item x="7"/>
        <item x="1"/>
        <item x="6"/>
        <item x="4"/>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1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5" firstHeaderRow="1" firstDataRow="1" firstDataCol="1"/>
  <pivotFields count="16">
    <pivotField showAll="0"/>
    <pivotField showAll="0"/>
    <pivotField showAll="0"/>
    <pivotField dataField="1" showAll="0"/>
    <pivotField numFmtId="14" showAll="0"/>
    <pivotField showAll="0"/>
    <pivotField axis="axisRow" showAll="0">
      <items count="15">
        <item x="7"/>
        <item x="2"/>
        <item x="13"/>
        <item x="3"/>
        <item x="12"/>
        <item x="1"/>
        <item x="4"/>
        <item x="5"/>
        <item x="10"/>
        <item x="11"/>
        <item x="8"/>
        <item x="9"/>
        <item x="0"/>
        <item x="6"/>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281">
  <autoFilter ref="A11:P1281" xr:uid="{00000000-0009-0000-0100-000006000000}"/>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104">
  <autoFilter ref="A11:P104"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+Table_2[[#This Row],[ID_Municipio]]&amp;Table_2[[#This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+IFERROR(VLOOKUP(Table_2[[#This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+IFERROR(VLOOKUP(Table_2[[#This Row],[ID_Municipio]],Table_4[[CodigoMuni]:[Long_2]],3,0),"")</calculatedColumnFormula>
    </tableColumn>
    <tableColumn id="15" xr3:uid="{00000000-0010-0000-0100-00000F000000}" name="Y">
      <calculatedColumnFormula>+IFERROR(VLOOKUP(Table_2[[#This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31">
  <autoFilter ref="A9:P131"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739"/>
  <sheetViews>
    <sheetView showGridLines="0" workbookViewId="0">
      <pane ySplit="11" topLeftCell="A2479" activePane="bottomLeft" state="frozen"/>
      <selection pane="bottomLeft" activeCell="H1276" sqref="H1276:H1281"/>
    </sheetView>
  </sheetViews>
  <sheetFormatPr defaultColWidth="12.625" defaultRowHeight="15" customHeight="1"/>
  <cols>
    <col min="1" max="1" width="10.75" customWidth="1"/>
    <col min="2" max="2" width="10.875" customWidth="1"/>
    <col min="3" max="3" width="14.75" bestFit="1" customWidth="1"/>
    <col min="4" max="4" width="8.25" bestFit="1"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c r="A12" s="31" t="str">
        <f>+H12&amp;E12&amp;D12</f>
        <v>Aramecina439441</v>
      </c>
      <c r="B12" s="31" t="str">
        <f>+Table_6[[#This Row],[ID_Municipio]]&amp;Table_6[[#This Row],[Fecha]]</f>
        <v>170443944</v>
      </c>
      <c r="C12" s="31" t="str">
        <f>+G12&amp;E12</f>
        <v>Valle43944</v>
      </c>
      <c r="D12" s="32">
        <v>1</v>
      </c>
      <c r="E12" s="33">
        <v>43944</v>
      </c>
      <c r="F12" s="32">
        <f>+VLOOKUP(Table_6[[#This Row],[Departamento]],Table_5[],2,0)</f>
        <v>17</v>
      </c>
      <c r="G12" s="3" t="s">
        <v>16</v>
      </c>
      <c r="H12" s="9" t="s">
        <v>17</v>
      </c>
      <c r="I12" s="32" t="str">
        <f>+IFERROR(VLOOKUP(Table_6[[#This Row],[Municipio]],'LOCALIZA HN'!$B$9:$O$306,8,0),99999)</f>
        <v>1704</v>
      </c>
      <c r="J12" s="5" t="s">
        <v>18</v>
      </c>
      <c r="K12" s="5">
        <v>54</v>
      </c>
      <c r="L12" s="8" t="s">
        <v>19</v>
      </c>
      <c r="M12" s="34" t="s">
        <v>20</v>
      </c>
      <c r="N12" s="36">
        <f>+IFERROR(VLOOKUP(Table_6[[#This Row],[ID_Municipio]],Table_4[[CodigoMuni]:[Long_2]],3,0),"")</f>
        <v>13.733000000000001</v>
      </c>
      <c r="O12" s="36">
        <f>+IFERROR(VLOOKUP(Table_6[[#This Row],[ID_Municipio]],Table_4[[CodigoMuni]:[Long_2]],4,0),"")</f>
        <v>-87.690399999999997</v>
      </c>
      <c r="P12" s="34" t="s">
        <v>21</v>
      </c>
    </row>
    <row r="13" spans="1:17" ht="14.25" customHeight="1">
      <c r="A13" s="31" t="str">
        <f t="shared" ref="A13:A76" si="0">+H13&amp;E13&amp;D13</f>
        <v>San Pedro Sula439452</v>
      </c>
      <c r="B13" s="31" t="str">
        <f>+Table_6[[#This Row],[ID_Municipio]]&amp;Table_6[[#This Row],[Fecha]]</f>
        <v>050143945</v>
      </c>
      <c r="C13" s="31" t="str">
        <f t="shared" ref="C13:C76" si="1">+G13&amp;E13</f>
        <v>Cortes43945</v>
      </c>
      <c r="D13" s="32">
        <f t="shared" ref="D13:D76" si="2">+D12+1</f>
        <v>2</v>
      </c>
      <c r="E13" s="33">
        <v>43945</v>
      </c>
      <c r="F13" s="32">
        <f>+VLOOKUP(Table_6[[#This Row],[Departamento]],Table_5[],2,0)</f>
        <v>5</v>
      </c>
      <c r="G13" s="3" t="s">
        <v>22</v>
      </c>
      <c r="H13" s="9" t="s">
        <v>23</v>
      </c>
      <c r="I13" s="32" t="str">
        <f>+IFERROR(VLOOKUP(Table_6[[#This Row],[Municipio]],'LOCALIZA HN'!$B$9:$O$306,8,0),99999)</f>
        <v>0501</v>
      </c>
      <c r="J13" s="5" t="s">
        <v>18</v>
      </c>
      <c r="K13" s="5">
        <v>47</v>
      </c>
      <c r="L13" s="8" t="s">
        <v>19</v>
      </c>
      <c r="M13" s="34" t="s">
        <v>20</v>
      </c>
      <c r="N13" s="36">
        <f>+IFERROR(VLOOKUP(Table_6[[#This Row],[ID_Municipio]],Table_4[[CodigoMuni]:[Long_2]],3,0),"")</f>
        <v>15.5151</v>
      </c>
      <c r="O13" s="36">
        <f>+IFERROR(VLOOKUP(Table_6[[#This Row],[ID_Municipio]],Table_4[[CodigoMuni]:[Long_2]],4,0),"")</f>
        <v>-88.114599999999996</v>
      </c>
      <c r="P13" s="34" t="s">
        <v>21</v>
      </c>
      <c r="Q13" s="11" t="s">
        <v>24</v>
      </c>
    </row>
    <row r="14" spans="1:17" ht="14.25" customHeight="1">
      <c r="A14" s="31" t="str">
        <f t="shared" si="0"/>
        <v>Choloma439153</v>
      </c>
      <c r="B14" s="31" t="str">
        <f>+Table_6[[#This Row],[ID_Municipio]]&amp;Table_6[[#This Row],[Fecha]]</f>
        <v>050243915</v>
      </c>
      <c r="C14" s="31" t="str">
        <f t="shared" si="1"/>
        <v>Cortes43915</v>
      </c>
      <c r="D14" s="32">
        <f t="shared" si="2"/>
        <v>3</v>
      </c>
      <c r="E14" s="33">
        <v>43915</v>
      </c>
      <c r="F14" s="32">
        <f>+VLOOKUP(Table_6[[#This Row],[Departamento]],Table_5[],2,0)</f>
        <v>5</v>
      </c>
      <c r="G14" s="3" t="s">
        <v>22</v>
      </c>
      <c r="H14" s="9" t="s">
        <v>25</v>
      </c>
      <c r="I14" s="32" t="str">
        <f>+IFERROR(VLOOKUP(Table_6[[#This Row],[Municipio]],'LOCALIZA HN'!$B$9:$O$306,8,0),99999)</f>
        <v>0502</v>
      </c>
      <c r="J14" s="5" t="s">
        <v>18</v>
      </c>
      <c r="K14" s="5">
        <v>40</v>
      </c>
      <c r="L14" s="8" t="s">
        <v>19</v>
      </c>
      <c r="M14" s="34" t="s">
        <v>20</v>
      </c>
      <c r="N14" s="36">
        <f>+IFERROR(VLOOKUP(Table_6[[#This Row],[ID_Municipio]],Table_4[[CodigoMuni]:[Long_2]],3,0),"")</f>
        <v>15.6435</v>
      </c>
      <c r="O14" s="36">
        <f>+IFERROR(VLOOKUP(Table_6[[#This Row],[ID_Municipio]],Table_4[[CodigoMuni]:[Long_2]],4,0),"")</f>
        <v>-87.933999999999997</v>
      </c>
      <c r="P14" s="34" t="s">
        <v>21</v>
      </c>
    </row>
    <row r="15" spans="1:17" ht="14.25" customHeight="1">
      <c r="A15" s="31" t="str">
        <f t="shared" si="0"/>
        <v>Choloma439174</v>
      </c>
      <c r="B15" s="31" t="str">
        <f>+Table_6[[#This Row],[ID_Municipio]]&amp;Table_6[[#This Row],[Fecha]]</f>
        <v>050243917</v>
      </c>
      <c r="C15" s="31" t="str">
        <f t="shared" si="1"/>
        <v>Cortes43917</v>
      </c>
      <c r="D15" s="32">
        <f t="shared" si="2"/>
        <v>4</v>
      </c>
      <c r="E15" s="33">
        <v>43917</v>
      </c>
      <c r="F15" s="32">
        <f>+VLOOKUP(Table_6[[#This Row],[Departamento]],Table_5[],2,0)</f>
        <v>5</v>
      </c>
      <c r="G15" s="3" t="s">
        <v>22</v>
      </c>
      <c r="H15" s="9" t="s">
        <v>25</v>
      </c>
      <c r="I15" s="32" t="str">
        <f>+IFERROR(VLOOKUP(Table_6[[#This Row],[Municipio]],'LOCALIZA HN'!$B$9:$O$306,8,0),99999)</f>
        <v>0502</v>
      </c>
      <c r="J15" s="5" t="s">
        <v>18</v>
      </c>
      <c r="K15" s="5">
        <v>16</v>
      </c>
      <c r="L15" s="8" t="s">
        <v>19</v>
      </c>
      <c r="M15" s="34" t="s">
        <v>20</v>
      </c>
      <c r="N15" s="36">
        <f>+IFERROR(VLOOKUP(Table_6[[#This Row],[ID_Municipio]],Table_4[[CodigoMuni]:[Long_2]],3,0),"")</f>
        <v>15.6435</v>
      </c>
      <c r="O15" s="36">
        <f>+IFERROR(VLOOKUP(Table_6[[#This Row],[ID_Municipio]],Table_4[[CodigoMuni]:[Long_2]],4,0),"")</f>
        <v>-87.933999999999997</v>
      </c>
      <c r="P15" s="34" t="s">
        <v>21</v>
      </c>
    </row>
    <row r="16" spans="1:17" ht="14.25" customHeight="1">
      <c r="A16" s="31" t="str">
        <f t="shared" si="0"/>
        <v>Choloma439225</v>
      </c>
      <c r="B16" s="31" t="str">
        <f>+Table_6[[#This Row],[ID_Municipio]]&amp;Table_6[[#This Row],[Fecha]]</f>
        <v>050243922</v>
      </c>
      <c r="C16" s="31" t="str">
        <f t="shared" si="1"/>
        <v>Cortes43922</v>
      </c>
      <c r="D16" s="32">
        <f t="shared" si="2"/>
        <v>5</v>
      </c>
      <c r="E16" s="33">
        <v>43922</v>
      </c>
      <c r="F16" s="32">
        <f>+VLOOKUP(Table_6[[#This Row],[Departamento]],Table_5[],2,0)</f>
        <v>5</v>
      </c>
      <c r="G16" s="3" t="s">
        <v>22</v>
      </c>
      <c r="H16" s="9" t="s">
        <v>25</v>
      </c>
      <c r="I16" s="32" t="str">
        <f>+IFERROR(VLOOKUP(Table_6[[#This Row],[Municipio]],'LOCALIZA HN'!$B$9:$O$306,8,0),99999)</f>
        <v>0502</v>
      </c>
      <c r="J16" s="5" t="s">
        <v>26</v>
      </c>
      <c r="K16" s="5">
        <v>71</v>
      </c>
      <c r="L16" s="8" t="s">
        <v>19</v>
      </c>
      <c r="M16" s="34" t="s">
        <v>20</v>
      </c>
      <c r="N16" s="36">
        <f>+IFERROR(VLOOKUP(Table_6[[#This Row],[ID_Municipio]],Table_4[[CodigoMuni]:[Long_2]],3,0),"")</f>
        <v>15.6435</v>
      </c>
      <c r="O16" s="36">
        <f>+IFERROR(VLOOKUP(Table_6[[#This Row],[ID_Municipio]],Table_4[[CodigoMuni]:[Long_2]],4,0),"")</f>
        <v>-87.933999999999997</v>
      </c>
      <c r="P16" s="34" t="s">
        <v>21</v>
      </c>
    </row>
    <row r="17" spans="1:16" ht="14.25" customHeight="1">
      <c r="A17" s="31" t="str">
        <f t="shared" si="0"/>
        <v>Choloma439246</v>
      </c>
      <c r="B17" s="31" t="str">
        <f>+Table_6[[#This Row],[ID_Municipio]]&amp;Table_6[[#This Row],[Fecha]]</f>
        <v>050243924</v>
      </c>
      <c r="C17" s="31" t="str">
        <f t="shared" si="1"/>
        <v>Cortes43924</v>
      </c>
      <c r="D17" s="32">
        <f t="shared" si="2"/>
        <v>6</v>
      </c>
      <c r="E17" s="33">
        <v>43924</v>
      </c>
      <c r="F17" s="32">
        <f>+VLOOKUP(Table_6[[#This Row],[Departamento]],Table_5[],2,0)</f>
        <v>5</v>
      </c>
      <c r="G17" s="3" t="s">
        <v>22</v>
      </c>
      <c r="H17" s="37" t="s">
        <v>25</v>
      </c>
      <c r="I17" s="32" t="str">
        <f>+IFERROR(VLOOKUP(Table_6[[#This Row],[Municipio]],'LOCALIZA HN'!$B$9:$O$306,8,0),99999)</f>
        <v>0502</v>
      </c>
      <c r="J17" s="5" t="s">
        <v>26</v>
      </c>
      <c r="K17" s="5">
        <v>69</v>
      </c>
      <c r="L17" s="8" t="s">
        <v>19</v>
      </c>
      <c r="M17" s="34" t="s">
        <v>20</v>
      </c>
      <c r="N17" s="36">
        <f>+IFERROR(VLOOKUP(Table_6[[#This Row],[ID_Municipio]],Table_4[[CodigoMuni]:[Long_2]],3,0),"")</f>
        <v>15.6435</v>
      </c>
      <c r="O17" s="36">
        <f>+IFERROR(VLOOKUP(Table_6[[#This Row],[ID_Municipio]],Table_4[[CodigoMuni]:[Long_2]],4,0),"")</f>
        <v>-87.933999999999997</v>
      </c>
      <c r="P17" s="34" t="s">
        <v>21</v>
      </c>
    </row>
    <row r="18" spans="1:16" ht="14.25" customHeight="1">
      <c r="A18" s="31" t="str">
        <f t="shared" si="0"/>
        <v>Choloma439247</v>
      </c>
      <c r="B18" s="31" t="str">
        <f>+Table_6[[#This Row],[ID_Municipio]]&amp;Table_6[[#This Row],[Fecha]]</f>
        <v>050243924</v>
      </c>
      <c r="C18" s="31" t="str">
        <f t="shared" si="1"/>
        <v>Cortes43924</v>
      </c>
      <c r="D18" s="32">
        <f t="shared" si="2"/>
        <v>7</v>
      </c>
      <c r="E18" s="33">
        <v>43924</v>
      </c>
      <c r="F18" s="32">
        <f>+VLOOKUP(Table_6[[#This Row],[Departamento]],Table_5[],2,0)</f>
        <v>5</v>
      </c>
      <c r="G18" s="3" t="s">
        <v>22</v>
      </c>
      <c r="H18" s="9" t="s">
        <v>25</v>
      </c>
      <c r="I18" s="32" t="str">
        <f>+IFERROR(VLOOKUP(Table_6[[#This Row],[Municipio]],'LOCALIZA HN'!$B$9:$O$306,8,0),99999)</f>
        <v>0502</v>
      </c>
      <c r="J18" s="5" t="s">
        <v>18</v>
      </c>
      <c r="K18" s="5">
        <v>48</v>
      </c>
      <c r="L18" s="8" t="s">
        <v>19</v>
      </c>
      <c r="M18" s="34" t="s">
        <v>20</v>
      </c>
      <c r="N18" s="36">
        <f>+IFERROR(VLOOKUP(Table_6[[#This Row],[ID_Municipio]],Table_4[[CodigoMuni]:[Long_2]],3,0),"")</f>
        <v>15.6435</v>
      </c>
      <c r="O18" s="36">
        <f>+IFERROR(VLOOKUP(Table_6[[#This Row],[ID_Municipio]],Table_4[[CodigoMuni]:[Long_2]],4,0),"")</f>
        <v>-87.933999999999997</v>
      </c>
      <c r="P18" s="34" t="s">
        <v>21</v>
      </c>
    </row>
    <row r="19" spans="1:16" ht="14.25" customHeight="1">
      <c r="A19" s="31" t="str">
        <f t="shared" si="0"/>
        <v>Choloma439308</v>
      </c>
      <c r="B19" s="31" t="str">
        <f>+Table_6[[#This Row],[ID_Municipio]]&amp;Table_6[[#This Row],[Fecha]]</f>
        <v>050243930</v>
      </c>
      <c r="C19" s="31" t="str">
        <f t="shared" si="1"/>
        <v>Cortes43930</v>
      </c>
      <c r="D19" s="32">
        <f t="shared" si="2"/>
        <v>8</v>
      </c>
      <c r="E19" s="33">
        <v>43930</v>
      </c>
      <c r="F19" s="32">
        <f>+VLOOKUP(Table_6[[#This Row],[Departamento]],Table_5[],2,0)</f>
        <v>5</v>
      </c>
      <c r="G19" s="3" t="s">
        <v>22</v>
      </c>
      <c r="H19" s="9" t="s">
        <v>25</v>
      </c>
      <c r="I19" s="32" t="str">
        <f>+IFERROR(VLOOKUP(Table_6[[#This Row],[Municipio]],'LOCALIZA HN'!$B$9:$O$306,8,0),99999)</f>
        <v>0502</v>
      </c>
      <c r="J19" s="5" t="s">
        <v>26</v>
      </c>
      <c r="K19" s="5">
        <v>59</v>
      </c>
      <c r="L19" s="8" t="s">
        <v>19</v>
      </c>
      <c r="M19" s="34" t="s">
        <v>20</v>
      </c>
      <c r="N19" s="36">
        <f>+IFERROR(VLOOKUP(Table_6[[#This Row],[ID_Municipio]],Table_4[[CodigoMuni]:[Long_2]],3,0),"")</f>
        <v>15.6435</v>
      </c>
      <c r="O19" s="36">
        <f>+IFERROR(VLOOKUP(Table_6[[#This Row],[ID_Municipio]],Table_4[[CodigoMuni]:[Long_2]],4,0),"")</f>
        <v>-87.933999999999997</v>
      </c>
      <c r="P19" s="34" t="s">
        <v>21</v>
      </c>
    </row>
    <row r="20" spans="1:16" ht="14.25" customHeight="1">
      <c r="A20" s="31" t="str">
        <f t="shared" si="0"/>
        <v>Choloma439319</v>
      </c>
      <c r="B20" s="31" t="str">
        <f>+Table_6[[#This Row],[ID_Municipio]]&amp;Table_6[[#This Row],[Fecha]]</f>
        <v>050243931</v>
      </c>
      <c r="C20" s="31" t="str">
        <f t="shared" si="1"/>
        <v>Cortes43931</v>
      </c>
      <c r="D20" s="32">
        <f t="shared" si="2"/>
        <v>9</v>
      </c>
      <c r="E20" s="33">
        <v>43931</v>
      </c>
      <c r="F20" s="32">
        <f>+VLOOKUP(Table_6[[#This Row],[Departamento]],Table_5[],2,0)</f>
        <v>5</v>
      </c>
      <c r="G20" s="3" t="s">
        <v>22</v>
      </c>
      <c r="H20" s="9" t="s">
        <v>25</v>
      </c>
      <c r="I20" s="32" t="str">
        <f>+IFERROR(VLOOKUP(Table_6[[#This Row],[Municipio]],'LOCALIZA HN'!$B$9:$O$306,8,0),99999)</f>
        <v>0502</v>
      </c>
      <c r="J20" s="5" t="s">
        <v>26</v>
      </c>
      <c r="K20" s="5">
        <v>21</v>
      </c>
      <c r="L20" s="8" t="s">
        <v>19</v>
      </c>
      <c r="M20" s="34" t="s">
        <v>20</v>
      </c>
      <c r="N20" s="36">
        <f>+IFERROR(VLOOKUP(Table_6[[#This Row],[ID_Municipio]],Table_4[[CodigoMuni]:[Long_2]],3,0),"")</f>
        <v>15.6435</v>
      </c>
      <c r="O20" s="36">
        <f>+IFERROR(VLOOKUP(Table_6[[#This Row],[ID_Municipio]],Table_4[[CodigoMuni]:[Long_2]],4,0),"")</f>
        <v>-87.933999999999997</v>
      </c>
      <c r="P20" s="34" t="s">
        <v>21</v>
      </c>
    </row>
    <row r="21" spans="1:16" ht="14.25" customHeight="1">
      <c r="A21" s="31" t="str">
        <f t="shared" si="0"/>
        <v>Choloma4393110</v>
      </c>
      <c r="B21" s="31" t="str">
        <f>+Table_6[[#This Row],[ID_Municipio]]&amp;Table_6[[#This Row],[Fecha]]</f>
        <v>050243931</v>
      </c>
      <c r="C21" s="31" t="str">
        <f t="shared" si="1"/>
        <v>Cortes43931</v>
      </c>
      <c r="D21" s="32">
        <f t="shared" si="2"/>
        <v>10</v>
      </c>
      <c r="E21" s="33">
        <v>43931</v>
      </c>
      <c r="F21" s="32">
        <f>+VLOOKUP(Table_6[[#This Row],[Departamento]],Table_5[],2,0)</f>
        <v>5</v>
      </c>
      <c r="G21" s="3" t="s">
        <v>22</v>
      </c>
      <c r="H21" s="9" t="s">
        <v>25</v>
      </c>
      <c r="I21" s="32" t="str">
        <f>+IFERROR(VLOOKUP(Table_6[[#This Row],[Municipio]],'LOCALIZA HN'!$B$9:$O$306,8,0),99999)</f>
        <v>0502</v>
      </c>
      <c r="J21" s="5" t="s">
        <v>26</v>
      </c>
      <c r="K21" s="5">
        <v>61</v>
      </c>
      <c r="L21" s="8" t="s">
        <v>19</v>
      </c>
      <c r="M21" s="34" t="s">
        <v>20</v>
      </c>
      <c r="N21" s="36">
        <f>+IFERROR(VLOOKUP(Table_6[[#This Row],[ID_Municipio]],Table_4[[CodigoMuni]:[Long_2]],3,0),"")</f>
        <v>15.6435</v>
      </c>
      <c r="O21" s="36">
        <f>+IFERROR(VLOOKUP(Table_6[[#This Row],[ID_Municipio]],Table_4[[CodigoMuni]:[Long_2]],4,0),"")</f>
        <v>-87.933999999999997</v>
      </c>
      <c r="P21" s="34" t="s">
        <v>21</v>
      </c>
    </row>
    <row r="22" spans="1:16" ht="14.25" customHeight="1">
      <c r="A22" s="31" t="str">
        <f t="shared" si="0"/>
        <v>Choloma4393111</v>
      </c>
      <c r="B22" s="31" t="str">
        <f>+Table_6[[#This Row],[ID_Municipio]]&amp;Table_6[[#This Row],[Fecha]]</f>
        <v>050243931</v>
      </c>
      <c r="C22" s="31" t="str">
        <f t="shared" si="1"/>
        <v>Cortes43931</v>
      </c>
      <c r="D22" s="32">
        <f t="shared" si="2"/>
        <v>11</v>
      </c>
      <c r="E22" s="33">
        <v>43931</v>
      </c>
      <c r="F22" s="32">
        <f>+VLOOKUP(Table_6[[#This Row],[Departamento]],Table_5[],2,0)</f>
        <v>5</v>
      </c>
      <c r="G22" s="3" t="s">
        <v>22</v>
      </c>
      <c r="H22" s="9" t="s">
        <v>25</v>
      </c>
      <c r="I22" s="32" t="str">
        <f>+IFERROR(VLOOKUP(Table_6[[#This Row],[Municipio]],'LOCALIZA HN'!$B$9:$O$306,8,0),99999)</f>
        <v>0502</v>
      </c>
      <c r="J22" s="5" t="s">
        <v>26</v>
      </c>
      <c r="K22" s="5">
        <v>59</v>
      </c>
      <c r="L22" s="8" t="s">
        <v>19</v>
      </c>
      <c r="M22" s="34" t="s">
        <v>20</v>
      </c>
      <c r="N22" s="36">
        <f>+IFERROR(VLOOKUP(Table_6[[#This Row],[ID_Municipio]],Table_4[[CodigoMuni]:[Long_2]],3,0),"")</f>
        <v>15.6435</v>
      </c>
      <c r="O22" s="36">
        <f>+IFERROR(VLOOKUP(Table_6[[#This Row],[ID_Municipio]],Table_4[[CodigoMuni]:[Long_2]],4,0),"")</f>
        <v>-87.933999999999997</v>
      </c>
      <c r="P22" s="34" t="s">
        <v>21</v>
      </c>
    </row>
    <row r="23" spans="1:16" ht="14.25" customHeight="1">
      <c r="A23" s="31" t="str">
        <f t="shared" si="0"/>
        <v>Choloma4393112</v>
      </c>
      <c r="B23" s="31" t="str">
        <f>+Table_6[[#This Row],[ID_Municipio]]&amp;Table_6[[#This Row],[Fecha]]</f>
        <v>050243931</v>
      </c>
      <c r="C23" s="31" t="str">
        <f t="shared" si="1"/>
        <v>Cortes43931</v>
      </c>
      <c r="D23" s="32">
        <f t="shared" si="2"/>
        <v>12</v>
      </c>
      <c r="E23" s="33">
        <v>43931</v>
      </c>
      <c r="F23" s="32">
        <f>+VLOOKUP(Table_6[[#This Row],[Departamento]],Table_5[],2,0)</f>
        <v>5</v>
      </c>
      <c r="G23" s="3" t="s">
        <v>22</v>
      </c>
      <c r="H23" s="9" t="s">
        <v>25</v>
      </c>
      <c r="I23" s="32" t="str">
        <f>+IFERROR(VLOOKUP(Table_6[[#This Row],[Municipio]],'LOCALIZA HN'!$B$9:$O$306,8,0),99999)</f>
        <v>0502</v>
      </c>
      <c r="J23" s="5" t="s">
        <v>26</v>
      </c>
      <c r="K23" s="5">
        <v>48</v>
      </c>
      <c r="L23" s="8" t="s">
        <v>19</v>
      </c>
      <c r="M23" s="34" t="s">
        <v>20</v>
      </c>
      <c r="N23" s="36">
        <f>+IFERROR(VLOOKUP(Table_6[[#This Row],[ID_Municipio]],Table_4[[CodigoMuni]:[Long_2]],3,0),"")</f>
        <v>15.6435</v>
      </c>
      <c r="O23" s="36">
        <f>+IFERROR(VLOOKUP(Table_6[[#This Row],[ID_Municipio]],Table_4[[CodigoMuni]:[Long_2]],4,0),"")</f>
        <v>-87.933999999999997</v>
      </c>
      <c r="P23" s="34" t="s">
        <v>21</v>
      </c>
    </row>
    <row r="24" spans="1:16" ht="14.25" customHeight="1">
      <c r="A24" s="31" t="str">
        <f t="shared" si="0"/>
        <v>Choloma4393413</v>
      </c>
      <c r="B24" s="31" t="str">
        <f>+Table_6[[#This Row],[ID_Municipio]]&amp;Table_6[[#This Row],[Fecha]]</f>
        <v>050243934</v>
      </c>
      <c r="C24" s="31" t="str">
        <f t="shared" si="1"/>
        <v>Cortes43934</v>
      </c>
      <c r="D24" s="32">
        <f t="shared" si="2"/>
        <v>13</v>
      </c>
      <c r="E24" s="33">
        <v>43934</v>
      </c>
      <c r="F24" s="32">
        <f>+VLOOKUP(Table_6[[#This Row],[Departamento]],Table_5[],2,0)</f>
        <v>5</v>
      </c>
      <c r="G24" s="3" t="s">
        <v>22</v>
      </c>
      <c r="H24" s="9" t="s">
        <v>25</v>
      </c>
      <c r="I24" s="32" t="str">
        <f>+IFERROR(VLOOKUP(Table_6[[#This Row],[Municipio]],'LOCALIZA HN'!$B$9:$O$306,8,0),99999)</f>
        <v>0502</v>
      </c>
      <c r="J24" s="5" t="s">
        <v>26</v>
      </c>
      <c r="K24" s="5">
        <v>56</v>
      </c>
      <c r="L24" s="8" t="s">
        <v>19</v>
      </c>
      <c r="M24" s="34" t="s">
        <v>20</v>
      </c>
      <c r="N24" s="36">
        <f>+IFERROR(VLOOKUP(Table_6[[#This Row],[ID_Municipio]],Table_4[[CodigoMuni]:[Long_2]],3,0),"")</f>
        <v>15.6435</v>
      </c>
      <c r="O24" s="36">
        <f>+IFERROR(VLOOKUP(Table_6[[#This Row],[ID_Municipio]],Table_4[[CodigoMuni]:[Long_2]],4,0),"")</f>
        <v>-87.933999999999997</v>
      </c>
      <c r="P24" s="34" t="s">
        <v>21</v>
      </c>
    </row>
    <row r="25" spans="1:16" ht="14.25" customHeight="1">
      <c r="A25" s="31" t="str">
        <f t="shared" si="0"/>
        <v>Choloma4393414</v>
      </c>
      <c r="B25" s="31" t="str">
        <f>+Table_6[[#This Row],[ID_Municipio]]&amp;Table_6[[#This Row],[Fecha]]</f>
        <v>050243934</v>
      </c>
      <c r="C25" s="31" t="str">
        <f t="shared" si="1"/>
        <v>Cortes43934</v>
      </c>
      <c r="D25" s="32">
        <f t="shared" si="2"/>
        <v>14</v>
      </c>
      <c r="E25" s="33">
        <v>43934</v>
      </c>
      <c r="F25" s="32">
        <f>+VLOOKUP(Table_6[[#This Row],[Departamento]],Table_5[],2,0)</f>
        <v>5</v>
      </c>
      <c r="G25" s="3" t="s">
        <v>22</v>
      </c>
      <c r="H25" s="9" t="s">
        <v>25</v>
      </c>
      <c r="I25" s="32" t="str">
        <f>+IFERROR(VLOOKUP(Table_6[[#This Row],[Municipio]],'LOCALIZA HN'!$B$9:$O$306,8,0),99999)</f>
        <v>0502</v>
      </c>
      <c r="J25" s="5" t="s">
        <v>26</v>
      </c>
      <c r="K25" s="5">
        <v>58</v>
      </c>
      <c r="L25" s="8" t="s">
        <v>19</v>
      </c>
      <c r="M25" s="34" t="s">
        <v>20</v>
      </c>
      <c r="N25" s="36">
        <f>+IFERROR(VLOOKUP(Table_6[[#This Row],[ID_Municipio]],Table_4[[CodigoMuni]:[Long_2]],3,0),"")</f>
        <v>15.6435</v>
      </c>
      <c r="O25" s="36">
        <f>+IFERROR(VLOOKUP(Table_6[[#This Row],[ID_Municipio]],Table_4[[CodigoMuni]:[Long_2]],4,0),"")</f>
        <v>-87.933999999999997</v>
      </c>
      <c r="P25" s="34" t="s">
        <v>21</v>
      </c>
    </row>
    <row r="26" spans="1:16" ht="14.25" customHeight="1">
      <c r="A26" s="31" t="str">
        <f t="shared" si="0"/>
        <v>Choloma4393515</v>
      </c>
      <c r="B26" s="31" t="str">
        <f>+Table_6[[#This Row],[ID_Municipio]]&amp;Table_6[[#This Row],[Fecha]]</f>
        <v>050243935</v>
      </c>
      <c r="C26" s="31" t="str">
        <f t="shared" si="1"/>
        <v>Cortes43935</v>
      </c>
      <c r="D26" s="32">
        <f t="shared" si="2"/>
        <v>15</v>
      </c>
      <c r="E26" s="33">
        <v>43935</v>
      </c>
      <c r="F26" s="32">
        <f>+VLOOKUP(Table_6[[#This Row],[Departamento]],Table_5[],2,0)</f>
        <v>5</v>
      </c>
      <c r="G26" s="3" t="s">
        <v>22</v>
      </c>
      <c r="H26" s="37" t="s">
        <v>25</v>
      </c>
      <c r="I26" s="32" t="str">
        <f>+IFERROR(VLOOKUP(Table_6[[#This Row],[Municipio]],'LOCALIZA HN'!$B$9:$O$306,8,0),99999)</f>
        <v>0502</v>
      </c>
      <c r="J26" s="5" t="s">
        <v>26</v>
      </c>
      <c r="K26" s="5">
        <v>67</v>
      </c>
      <c r="L26" s="8" t="s">
        <v>19</v>
      </c>
      <c r="M26" s="34" t="s">
        <v>20</v>
      </c>
      <c r="N26" s="36">
        <f>+IFERROR(VLOOKUP(Table_6[[#This Row],[ID_Municipio]],Table_4[[CodigoMuni]:[Long_2]],3,0),"")</f>
        <v>15.6435</v>
      </c>
      <c r="O26" s="36">
        <f>+IFERROR(VLOOKUP(Table_6[[#This Row],[ID_Municipio]],Table_4[[CodigoMuni]:[Long_2]],4,0),"")</f>
        <v>-87.933999999999997</v>
      </c>
      <c r="P26" s="34" t="s">
        <v>21</v>
      </c>
    </row>
    <row r="27" spans="1:16" ht="14.25" customHeight="1">
      <c r="A27" s="31" t="str">
        <f t="shared" si="0"/>
        <v>Choloma4393516</v>
      </c>
      <c r="B27" s="31" t="str">
        <f>+Table_6[[#This Row],[ID_Municipio]]&amp;Table_6[[#This Row],[Fecha]]</f>
        <v>050243935</v>
      </c>
      <c r="C27" s="31" t="str">
        <f t="shared" si="1"/>
        <v>Cortes43935</v>
      </c>
      <c r="D27" s="32">
        <f t="shared" si="2"/>
        <v>16</v>
      </c>
      <c r="E27" s="33">
        <v>43935</v>
      </c>
      <c r="F27" s="32">
        <f>+VLOOKUP(Table_6[[#This Row],[Departamento]],Table_5[],2,0)</f>
        <v>5</v>
      </c>
      <c r="G27" s="3" t="s">
        <v>22</v>
      </c>
      <c r="H27" s="37" t="s">
        <v>25</v>
      </c>
      <c r="I27" s="32" t="str">
        <f>+IFERROR(VLOOKUP(Table_6[[#This Row],[Municipio]],'LOCALIZA HN'!$B$9:$O$306,8,0),99999)</f>
        <v>0502</v>
      </c>
      <c r="J27" s="5" t="s">
        <v>18</v>
      </c>
      <c r="K27" s="5">
        <v>51</v>
      </c>
      <c r="L27" s="8" t="s">
        <v>19</v>
      </c>
      <c r="M27" s="34" t="s">
        <v>20</v>
      </c>
      <c r="N27" s="36">
        <f>+IFERROR(VLOOKUP(Table_6[[#This Row],[ID_Municipio]],Table_4[[CodigoMuni]:[Long_2]],3,0),"")</f>
        <v>15.6435</v>
      </c>
      <c r="O27" s="36">
        <f>+IFERROR(VLOOKUP(Table_6[[#This Row],[ID_Municipio]],Table_4[[CodigoMuni]:[Long_2]],4,0),"")</f>
        <v>-87.933999999999997</v>
      </c>
      <c r="P27" s="34" t="s">
        <v>21</v>
      </c>
    </row>
    <row r="28" spans="1:16" ht="14.25" customHeight="1">
      <c r="A28" s="31" t="str">
        <f t="shared" si="0"/>
        <v>Choloma4393917</v>
      </c>
      <c r="B28" s="31" t="str">
        <f>+Table_6[[#This Row],[ID_Municipio]]&amp;Table_6[[#This Row],[Fecha]]</f>
        <v>050243939</v>
      </c>
      <c r="C28" s="31" t="str">
        <f t="shared" si="1"/>
        <v>Cortes43939</v>
      </c>
      <c r="D28" s="32">
        <f t="shared" si="2"/>
        <v>17</v>
      </c>
      <c r="E28" s="33">
        <v>43939</v>
      </c>
      <c r="F28" s="32">
        <f>+VLOOKUP(Table_6[[#This Row],[Departamento]],Table_5[],2,0)</f>
        <v>5</v>
      </c>
      <c r="G28" s="3" t="s">
        <v>22</v>
      </c>
      <c r="H28" s="9" t="s">
        <v>25</v>
      </c>
      <c r="I28" s="32" t="str">
        <f>+IFERROR(VLOOKUP(Table_6[[#This Row],[Municipio]],'LOCALIZA HN'!$B$9:$O$306,8,0),99999)</f>
        <v>0502</v>
      </c>
      <c r="J28" s="5" t="s">
        <v>26</v>
      </c>
      <c r="K28" s="5">
        <v>36</v>
      </c>
      <c r="L28" s="8" t="s">
        <v>19</v>
      </c>
      <c r="M28" s="34" t="s">
        <v>20</v>
      </c>
      <c r="N28" s="36">
        <f>+IFERROR(VLOOKUP(Table_6[[#This Row],[ID_Municipio]],Table_4[[CodigoMuni]:[Long_2]],3,0),"")</f>
        <v>15.6435</v>
      </c>
      <c r="O28" s="36">
        <f>+IFERROR(VLOOKUP(Table_6[[#This Row],[ID_Municipio]],Table_4[[CodigoMuni]:[Long_2]],4,0),"")</f>
        <v>-87.933999999999997</v>
      </c>
      <c r="P28" s="34" t="s">
        <v>21</v>
      </c>
    </row>
    <row r="29" spans="1:16" ht="14.25" customHeight="1">
      <c r="A29" s="31" t="str">
        <f t="shared" si="0"/>
        <v>Choloma4393918</v>
      </c>
      <c r="B29" s="31" t="str">
        <f>+Table_6[[#This Row],[ID_Municipio]]&amp;Table_6[[#This Row],[Fecha]]</f>
        <v>050243939</v>
      </c>
      <c r="C29" s="31" t="str">
        <f t="shared" si="1"/>
        <v>Cortes43939</v>
      </c>
      <c r="D29" s="32">
        <f t="shared" si="2"/>
        <v>18</v>
      </c>
      <c r="E29" s="33">
        <v>43939</v>
      </c>
      <c r="F29" s="32">
        <f>+VLOOKUP(Table_6[[#This Row],[Departamento]],Table_5[],2,0)</f>
        <v>5</v>
      </c>
      <c r="G29" s="3" t="s">
        <v>22</v>
      </c>
      <c r="H29" s="37" t="s">
        <v>25</v>
      </c>
      <c r="I29" s="32" t="str">
        <f>+IFERROR(VLOOKUP(Table_6[[#This Row],[Municipio]],'LOCALIZA HN'!$B$9:$O$306,8,0),99999)</f>
        <v>0502</v>
      </c>
      <c r="J29" s="5" t="s">
        <v>26</v>
      </c>
      <c r="K29" s="5">
        <v>36</v>
      </c>
      <c r="L29" s="8" t="s">
        <v>19</v>
      </c>
      <c r="M29" s="34" t="s">
        <v>20</v>
      </c>
      <c r="N29" s="36">
        <f>+IFERROR(VLOOKUP(Table_6[[#This Row],[ID_Municipio]],Table_4[[CodigoMuni]:[Long_2]],3,0),"")</f>
        <v>15.6435</v>
      </c>
      <c r="O29" s="36">
        <f>+IFERROR(VLOOKUP(Table_6[[#This Row],[ID_Municipio]],Table_4[[CodigoMuni]:[Long_2]],4,0),"")</f>
        <v>-87.933999999999997</v>
      </c>
      <c r="P29" s="34" t="s">
        <v>21</v>
      </c>
    </row>
    <row r="30" spans="1:16" ht="14.25" customHeight="1">
      <c r="A30" s="31" t="str">
        <f t="shared" si="0"/>
        <v>Choloma4393919</v>
      </c>
      <c r="B30" s="31" t="str">
        <f>+Table_6[[#This Row],[ID_Municipio]]&amp;Table_6[[#This Row],[Fecha]]</f>
        <v>050243939</v>
      </c>
      <c r="C30" s="31" t="str">
        <f t="shared" si="1"/>
        <v>Cortes43939</v>
      </c>
      <c r="D30" s="32">
        <f t="shared" si="2"/>
        <v>19</v>
      </c>
      <c r="E30" s="33">
        <v>43939</v>
      </c>
      <c r="F30" s="32">
        <f>+VLOOKUP(Table_6[[#This Row],[Departamento]],Table_5[],2,0)</f>
        <v>5</v>
      </c>
      <c r="G30" s="3" t="s">
        <v>22</v>
      </c>
      <c r="H30" s="9" t="s">
        <v>25</v>
      </c>
      <c r="I30" s="32" t="str">
        <f>+IFERROR(VLOOKUP(Table_6[[#This Row],[Municipio]],'LOCALIZA HN'!$B$9:$O$306,8,0),99999)</f>
        <v>0502</v>
      </c>
      <c r="J30" s="5" t="s">
        <v>18</v>
      </c>
      <c r="K30" s="5">
        <v>26</v>
      </c>
      <c r="L30" s="8" t="s">
        <v>19</v>
      </c>
      <c r="M30" s="34" t="s">
        <v>20</v>
      </c>
      <c r="N30" s="36">
        <f>+IFERROR(VLOOKUP(Table_6[[#This Row],[ID_Municipio]],Table_4[[CodigoMuni]:[Long_2]],3,0),"")</f>
        <v>15.6435</v>
      </c>
      <c r="O30" s="36">
        <f>+IFERROR(VLOOKUP(Table_6[[#This Row],[ID_Municipio]],Table_4[[CodigoMuni]:[Long_2]],4,0),"")</f>
        <v>-87.933999999999997</v>
      </c>
      <c r="P30" s="34" t="s">
        <v>21</v>
      </c>
    </row>
    <row r="31" spans="1:16" ht="14.25" customHeight="1">
      <c r="A31" s="31" t="str">
        <f t="shared" si="0"/>
        <v>Choloma4394420</v>
      </c>
      <c r="B31" s="31" t="str">
        <f>+Table_6[[#This Row],[ID_Municipio]]&amp;Table_6[[#This Row],[Fecha]]</f>
        <v>050243944</v>
      </c>
      <c r="C31" s="31" t="str">
        <f t="shared" si="1"/>
        <v>Cortes43944</v>
      </c>
      <c r="D31" s="32">
        <f t="shared" si="2"/>
        <v>20</v>
      </c>
      <c r="E31" s="33">
        <v>43944</v>
      </c>
      <c r="F31" s="32">
        <f>+VLOOKUP(Table_6[[#This Row],[Departamento]],Table_5[],2,0)</f>
        <v>5</v>
      </c>
      <c r="G31" s="3" t="s">
        <v>22</v>
      </c>
      <c r="H31" s="9" t="s">
        <v>25</v>
      </c>
      <c r="I31" s="32" t="str">
        <f>+IFERROR(VLOOKUP(Table_6[[#This Row],[Municipio]],'LOCALIZA HN'!$B$9:$O$306,8,0),99999)</f>
        <v>0502</v>
      </c>
      <c r="J31" s="5" t="s">
        <v>18</v>
      </c>
      <c r="K31" s="5">
        <v>77</v>
      </c>
      <c r="L31" s="8" t="s">
        <v>19</v>
      </c>
      <c r="M31" s="34" t="s">
        <v>20</v>
      </c>
      <c r="N31" s="36">
        <f>+IFERROR(VLOOKUP(Table_6[[#This Row],[ID_Municipio]],Table_4[[CodigoMuni]:[Long_2]],3,0),"")</f>
        <v>15.6435</v>
      </c>
      <c r="O31" s="36">
        <f>+IFERROR(VLOOKUP(Table_6[[#This Row],[ID_Municipio]],Table_4[[CodigoMuni]:[Long_2]],4,0),"")</f>
        <v>-87.933999999999997</v>
      </c>
      <c r="P31" s="34" t="s">
        <v>21</v>
      </c>
    </row>
    <row r="32" spans="1:16" ht="14.25" customHeight="1">
      <c r="A32" s="31" t="str">
        <f t="shared" si="0"/>
        <v>Choloma4394521</v>
      </c>
      <c r="B32" s="31" t="str">
        <f>+Table_6[[#This Row],[ID_Municipio]]&amp;Table_6[[#This Row],[Fecha]]</f>
        <v>050243945</v>
      </c>
      <c r="C32" s="31" t="str">
        <f t="shared" si="1"/>
        <v>Cortes43945</v>
      </c>
      <c r="D32" s="32">
        <f t="shared" si="2"/>
        <v>21</v>
      </c>
      <c r="E32" s="33">
        <v>43945</v>
      </c>
      <c r="F32" s="32">
        <f>+VLOOKUP(Table_6[[#This Row],[Departamento]],Table_5[],2,0)</f>
        <v>5</v>
      </c>
      <c r="G32" s="3" t="s">
        <v>22</v>
      </c>
      <c r="H32" s="9" t="s">
        <v>25</v>
      </c>
      <c r="I32" s="32" t="str">
        <f>+IFERROR(VLOOKUP(Table_6[[#This Row],[Municipio]],'LOCALIZA HN'!$B$9:$O$306,8,0),99999)</f>
        <v>0502</v>
      </c>
      <c r="J32" s="5" t="s">
        <v>26</v>
      </c>
      <c r="K32" s="5">
        <v>28</v>
      </c>
      <c r="L32" s="8" t="s">
        <v>19</v>
      </c>
      <c r="M32" s="34" t="s">
        <v>20</v>
      </c>
      <c r="N32" s="36">
        <f>+IFERROR(VLOOKUP(Table_6[[#This Row],[ID_Municipio]],Table_4[[CodigoMuni]:[Long_2]],3,0),"")</f>
        <v>15.6435</v>
      </c>
      <c r="O32" s="36">
        <f>+IFERROR(VLOOKUP(Table_6[[#This Row],[ID_Municipio]],Table_4[[CodigoMuni]:[Long_2]],4,0),"")</f>
        <v>-87.933999999999997</v>
      </c>
      <c r="P32" s="34" t="s">
        <v>21</v>
      </c>
    </row>
    <row r="33" spans="1:16" ht="14.25" customHeight="1">
      <c r="A33" s="31" t="str">
        <f t="shared" si="0"/>
        <v>Choloma4394722</v>
      </c>
      <c r="B33" s="31" t="str">
        <f>+Table_6[[#This Row],[ID_Municipio]]&amp;Table_6[[#This Row],[Fecha]]</f>
        <v>050243947</v>
      </c>
      <c r="C33" s="31" t="str">
        <f t="shared" si="1"/>
        <v>Cortes43947</v>
      </c>
      <c r="D33" s="32">
        <f t="shared" si="2"/>
        <v>22</v>
      </c>
      <c r="E33" s="33">
        <v>43947</v>
      </c>
      <c r="F33" s="32">
        <f>+VLOOKUP(Table_6[[#This Row],[Departamento]],Table_5[],2,0)</f>
        <v>5</v>
      </c>
      <c r="G33" s="3" t="s">
        <v>22</v>
      </c>
      <c r="H33" s="9" t="s">
        <v>25</v>
      </c>
      <c r="I33" s="32" t="str">
        <f>+IFERROR(VLOOKUP(Table_6[[#This Row],[Municipio]],'LOCALIZA HN'!$B$9:$O$306,8,0),99999)</f>
        <v>0502</v>
      </c>
      <c r="J33" s="5" t="s">
        <v>18</v>
      </c>
      <c r="K33" s="5">
        <v>48</v>
      </c>
      <c r="L33" s="8" t="s">
        <v>19</v>
      </c>
      <c r="M33" s="34" t="s">
        <v>20</v>
      </c>
      <c r="N33" s="36">
        <f>+IFERROR(VLOOKUP(Table_6[[#This Row],[ID_Municipio]],Table_4[[CodigoMuni]:[Long_2]],3,0),"")</f>
        <v>15.6435</v>
      </c>
      <c r="O33" s="36">
        <f>+IFERROR(VLOOKUP(Table_6[[#This Row],[ID_Municipio]],Table_4[[CodigoMuni]:[Long_2]],4,0),"")</f>
        <v>-87.933999999999997</v>
      </c>
      <c r="P33" s="34" t="s">
        <v>21</v>
      </c>
    </row>
    <row r="34" spans="1:16" ht="14.25" customHeight="1">
      <c r="A34" s="31" t="str">
        <f t="shared" si="0"/>
        <v>Choloma4394723</v>
      </c>
      <c r="B34" s="31" t="str">
        <f>+Table_6[[#This Row],[ID_Municipio]]&amp;Table_6[[#This Row],[Fecha]]</f>
        <v>050243947</v>
      </c>
      <c r="C34" s="31" t="str">
        <f t="shared" si="1"/>
        <v>Cortes43947</v>
      </c>
      <c r="D34" s="32">
        <f t="shared" si="2"/>
        <v>23</v>
      </c>
      <c r="E34" s="33">
        <v>43947</v>
      </c>
      <c r="F34" s="32">
        <f>+VLOOKUP(Table_6[[#This Row],[Departamento]],Table_5[],2,0)</f>
        <v>5</v>
      </c>
      <c r="G34" s="3" t="s">
        <v>22</v>
      </c>
      <c r="H34" s="9" t="s">
        <v>25</v>
      </c>
      <c r="I34" s="32" t="str">
        <f>+IFERROR(VLOOKUP(Table_6[[#This Row],[Municipio]],'LOCALIZA HN'!$B$9:$O$306,8,0),99999)</f>
        <v>0502</v>
      </c>
      <c r="J34" s="5" t="s">
        <v>18</v>
      </c>
      <c r="K34" s="5">
        <v>49</v>
      </c>
      <c r="L34" s="8" t="s">
        <v>19</v>
      </c>
      <c r="M34" s="34" t="s">
        <v>20</v>
      </c>
      <c r="N34" s="36">
        <f>+IFERROR(VLOOKUP(Table_6[[#This Row],[ID_Municipio]],Table_4[[CodigoMuni]:[Long_2]],3,0),"")</f>
        <v>15.6435</v>
      </c>
      <c r="O34" s="36">
        <f>+IFERROR(VLOOKUP(Table_6[[#This Row],[ID_Municipio]],Table_4[[CodigoMuni]:[Long_2]],4,0),"")</f>
        <v>-87.933999999999997</v>
      </c>
      <c r="P34" s="34" t="s">
        <v>21</v>
      </c>
    </row>
    <row r="35" spans="1:16" ht="14.25" customHeight="1">
      <c r="A35" s="31" t="str">
        <f t="shared" si="0"/>
        <v>Choloma4394824</v>
      </c>
      <c r="B35" s="31" t="str">
        <f>+Table_6[[#This Row],[ID_Municipio]]&amp;Table_6[[#This Row],[Fecha]]</f>
        <v>050243948</v>
      </c>
      <c r="C35" s="31" t="str">
        <f t="shared" si="1"/>
        <v>Cortes43948</v>
      </c>
      <c r="D35" s="32">
        <f t="shared" si="2"/>
        <v>24</v>
      </c>
      <c r="E35" s="33">
        <v>43948</v>
      </c>
      <c r="F35" s="32">
        <f>+VLOOKUP(Table_6[[#This Row],[Departamento]],Table_5[],2,0)</f>
        <v>5</v>
      </c>
      <c r="G35" s="3" t="s">
        <v>22</v>
      </c>
      <c r="H35" s="20" t="s">
        <v>25</v>
      </c>
      <c r="I35" s="32" t="str">
        <f>+IFERROR(VLOOKUP(Table_6[[#This Row],[Municipio]],'LOCALIZA HN'!$B$9:$O$306,8,0),99999)</f>
        <v>0502</v>
      </c>
      <c r="J35" s="5" t="s">
        <v>18</v>
      </c>
      <c r="K35" s="21">
        <v>84</v>
      </c>
      <c r="L35" s="25" t="s">
        <v>19</v>
      </c>
      <c r="M35" s="34" t="s">
        <v>20</v>
      </c>
      <c r="N35" s="36">
        <f>+IFERROR(VLOOKUP(Table_6[[#This Row],[ID_Municipio]],Table_4[[CodigoMuni]:[Long_2]],3,0),"")</f>
        <v>15.6435</v>
      </c>
      <c r="O35" s="36">
        <f>+IFERROR(VLOOKUP(Table_6[[#This Row],[ID_Municipio]],Table_4[[CodigoMuni]:[Long_2]],4,0),"")</f>
        <v>-87.933999999999997</v>
      </c>
      <c r="P35" s="34" t="s">
        <v>21</v>
      </c>
    </row>
    <row r="36" spans="1:16" ht="14.25" customHeight="1">
      <c r="A36" s="31" t="str">
        <f t="shared" si="0"/>
        <v>Choloma4394925</v>
      </c>
      <c r="B36" s="31" t="str">
        <f>+Table_6[[#This Row],[ID_Municipio]]&amp;Table_6[[#This Row],[Fecha]]</f>
        <v>050243949</v>
      </c>
      <c r="C36" s="31" t="str">
        <f t="shared" si="1"/>
        <v>Cortes43949</v>
      </c>
      <c r="D36" s="32">
        <f t="shared" si="2"/>
        <v>25</v>
      </c>
      <c r="E36" s="33">
        <v>43949</v>
      </c>
      <c r="F36" s="32">
        <f>+VLOOKUP(Table_6[[#This Row],[Departamento]],Table_5[],2,0)</f>
        <v>5</v>
      </c>
      <c r="G36" s="3" t="s">
        <v>22</v>
      </c>
      <c r="H36" s="9" t="s">
        <v>25</v>
      </c>
      <c r="I36" s="32" t="str">
        <f>+IFERROR(VLOOKUP(Table_6[[#This Row],[Municipio]],'LOCALIZA HN'!$B$9:$O$306,8,0),99999)</f>
        <v>0502</v>
      </c>
      <c r="J36" s="5" t="s">
        <v>26</v>
      </c>
      <c r="K36" s="5">
        <v>55</v>
      </c>
      <c r="L36" s="25" t="s">
        <v>19</v>
      </c>
      <c r="M36" s="34" t="s">
        <v>20</v>
      </c>
      <c r="N36" s="36">
        <f>+IFERROR(VLOOKUP(Table_6[[#This Row],[ID_Municipio]],Table_4[[CodigoMuni]:[Long_2]],3,0),"")</f>
        <v>15.6435</v>
      </c>
      <c r="O36" s="36">
        <f>+IFERROR(VLOOKUP(Table_6[[#This Row],[ID_Municipio]],Table_4[[CodigoMuni]:[Long_2]],4,0),"")</f>
        <v>-87.933999999999997</v>
      </c>
      <c r="P36" s="34" t="s">
        <v>21</v>
      </c>
    </row>
    <row r="37" spans="1:16" ht="14.25" customHeight="1">
      <c r="A37" s="31" t="str">
        <f t="shared" si="0"/>
        <v>Choloma4395126</v>
      </c>
      <c r="B37" s="31" t="str">
        <f>+Table_6[[#This Row],[ID_Municipio]]&amp;Table_6[[#This Row],[Fecha]]</f>
        <v>050243951</v>
      </c>
      <c r="C37" s="31" t="str">
        <f t="shared" si="1"/>
        <v>Cortes43951</v>
      </c>
      <c r="D37" s="32">
        <f t="shared" si="2"/>
        <v>26</v>
      </c>
      <c r="E37" s="33">
        <v>43951</v>
      </c>
      <c r="F37" s="32">
        <f>+VLOOKUP(Table_6[[#This Row],[Departamento]],Table_5[],2,0)</f>
        <v>5</v>
      </c>
      <c r="G37" s="3" t="s">
        <v>22</v>
      </c>
      <c r="H37" s="9" t="s">
        <v>25</v>
      </c>
      <c r="I37" s="32" t="str">
        <f>+IFERROR(VLOOKUP(Table_6[[#This Row],[Municipio]],'LOCALIZA HN'!$B$9:$O$306,8,0),99999)</f>
        <v>0502</v>
      </c>
      <c r="J37" s="5" t="s">
        <v>18</v>
      </c>
      <c r="K37" s="5">
        <v>76</v>
      </c>
      <c r="L37" s="25" t="s">
        <v>19</v>
      </c>
      <c r="M37" s="34" t="s">
        <v>20</v>
      </c>
      <c r="N37" s="36">
        <f>+IFERROR(VLOOKUP(Table_6[[#This Row],[ID_Municipio]],Table_4[[CodigoMuni]:[Long_2]],3,0),"")</f>
        <v>15.6435</v>
      </c>
      <c r="O37" s="36">
        <f>+IFERROR(VLOOKUP(Table_6[[#This Row],[ID_Municipio]],Table_4[[CodigoMuni]:[Long_2]],4,0),"")</f>
        <v>-87.933999999999997</v>
      </c>
      <c r="P37" s="34" t="s">
        <v>21</v>
      </c>
    </row>
    <row r="38" spans="1:16" ht="14.25" customHeight="1">
      <c r="A38" s="31" t="str">
        <f t="shared" si="0"/>
        <v>Choloma4395227</v>
      </c>
      <c r="B38" s="31" t="str">
        <f>+Table_6[[#This Row],[ID_Municipio]]&amp;Table_6[[#This Row],[Fecha]]</f>
        <v>050243952</v>
      </c>
      <c r="C38" s="31" t="str">
        <f t="shared" si="1"/>
        <v>Cortes43952</v>
      </c>
      <c r="D38" s="32">
        <f t="shared" si="2"/>
        <v>27</v>
      </c>
      <c r="E38" s="33">
        <v>43952</v>
      </c>
      <c r="F38" s="32">
        <f>+VLOOKUP(Table_6[[#This Row],[Departamento]],Table_5[],2,0)</f>
        <v>5</v>
      </c>
      <c r="G38" s="3" t="s">
        <v>22</v>
      </c>
      <c r="H38" s="37" t="s">
        <v>25</v>
      </c>
      <c r="I38" s="32" t="str">
        <f>+IFERROR(VLOOKUP(Table_6[[#This Row],[Municipio]],'LOCALIZA HN'!$B$9:$O$306,8,0),99999)</f>
        <v>0502</v>
      </c>
      <c r="J38" s="5" t="s">
        <v>18</v>
      </c>
      <c r="K38" s="5">
        <v>60</v>
      </c>
      <c r="L38" s="25" t="s">
        <v>19</v>
      </c>
      <c r="M38" s="34" t="s">
        <v>20</v>
      </c>
      <c r="N38" s="36">
        <f>+IFERROR(VLOOKUP(Table_6[[#This Row],[ID_Municipio]],Table_4[[CodigoMuni]:[Long_2]],3,0),"")</f>
        <v>15.6435</v>
      </c>
      <c r="O38" s="36">
        <f>+IFERROR(VLOOKUP(Table_6[[#This Row],[ID_Municipio]],Table_4[[CodigoMuni]:[Long_2]],4,0),"")</f>
        <v>-87.933999999999997</v>
      </c>
      <c r="P38" s="34" t="s">
        <v>21</v>
      </c>
    </row>
    <row r="39" spans="1:16" ht="14.25" customHeight="1">
      <c r="A39" s="31" t="str">
        <f t="shared" si="0"/>
        <v>Choloma4395228</v>
      </c>
      <c r="B39" s="31" t="str">
        <f>+Table_6[[#This Row],[ID_Municipio]]&amp;Table_6[[#This Row],[Fecha]]</f>
        <v>050243952</v>
      </c>
      <c r="C39" s="31" t="str">
        <f t="shared" si="1"/>
        <v>Cortes43952</v>
      </c>
      <c r="D39" s="32">
        <f t="shared" si="2"/>
        <v>28</v>
      </c>
      <c r="E39" s="33">
        <v>43952</v>
      </c>
      <c r="F39" s="32">
        <f>+VLOOKUP(Table_6[[#This Row],[Departamento]],Table_5[],2,0)</f>
        <v>5</v>
      </c>
      <c r="G39" s="3" t="s">
        <v>22</v>
      </c>
      <c r="H39" s="9" t="s">
        <v>25</v>
      </c>
      <c r="I39" s="32" t="str">
        <f>+IFERROR(VLOOKUP(Table_6[[#This Row],[Municipio]],'LOCALIZA HN'!$B$9:$O$306,8,0),99999)</f>
        <v>0502</v>
      </c>
      <c r="J39" s="5" t="s">
        <v>18</v>
      </c>
      <c r="K39" s="5">
        <v>47</v>
      </c>
      <c r="L39" s="25" t="s">
        <v>19</v>
      </c>
      <c r="M39" s="34" t="s">
        <v>20</v>
      </c>
      <c r="N39" s="36">
        <f>+IFERROR(VLOOKUP(Table_6[[#This Row],[ID_Municipio]],Table_4[[CodigoMuni]:[Long_2]],3,0),"")</f>
        <v>15.6435</v>
      </c>
      <c r="O39" s="36">
        <f>+IFERROR(VLOOKUP(Table_6[[#This Row],[ID_Municipio]],Table_4[[CodigoMuni]:[Long_2]],4,0),"")</f>
        <v>-87.933999999999997</v>
      </c>
      <c r="P39" s="34" t="s">
        <v>21</v>
      </c>
    </row>
    <row r="40" spans="1:16" ht="14.25" customHeight="1">
      <c r="A40" s="31" t="str">
        <f t="shared" si="0"/>
        <v>Choloma4395229</v>
      </c>
      <c r="B40" s="31" t="str">
        <f>+Table_6[[#This Row],[ID_Municipio]]&amp;Table_6[[#This Row],[Fecha]]</f>
        <v>050243952</v>
      </c>
      <c r="C40" s="31" t="str">
        <f t="shared" si="1"/>
        <v>Cortes43952</v>
      </c>
      <c r="D40" s="32">
        <f t="shared" si="2"/>
        <v>29</v>
      </c>
      <c r="E40" s="33">
        <v>43952</v>
      </c>
      <c r="F40" s="32">
        <f>+VLOOKUP(Table_6[[#This Row],[Departamento]],Table_5[],2,0)</f>
        <v>5</v>
      </c>
      <c r="G40" s="3" t="s">
        <v>22</v>
      </c>
      <c r="H40" s="9" t="s">
        <v>25</v>
      </c>
      <c r="I40" s="32" t="str">
        <f>+IFERROR(VLOOKUP(Table_6[[#This Row],[Municipio]],'LOCALIZA HN'!$B$9:$O$306,8,0),99999)</f>
        <v>0502</v>
      </c>
      <c r="J40" s="5" t="s">
        <v>18</v>
      </c>
      <c r="K40" s="5">
        <v>25</v>
      </c>
      <c r="L40" s="25" t="s">
        <v>19</v>
      </c>
      <c r="M40" s="34" t="s">
        <v>20</v>
      </c>
      <c r="N40" s="36">
        <f>+IFERROR(VLOOKUP(Table_6[[#This Row],[ID_Municipio]],Table_4[[CodigoMuni]:[Long_2]],3,0),"")</f>
        <v>15.6435</v>
      </c>
      <c r="O40" s="36">
        <f>+IFERROR(VLOOKUP(Table_6[[#This Row],[ID_Municipio]],Table_4[[CodigoMuni]:[Long_2]],4,0),"")</f>
        <v>-87.933999999999997</v>
      </c>
      <c r="P40" s="34" t="s">
        <v>21</v>
      </c>
    </row>
    <row r="41" spans="1:16" ht="14.25" customHeight="1">
      <c r="A41" s="31" t="str">
        <f t="shared" si="0"/>
        <v>Choloma4395230</v>
      </c>
      <c r="B41" s="31" t="str">
        <f>+Table_6[[#This Row],[ID_Municipio]]&amp;Table_6[[#This Row],[Fecha]]</f>
        <v>050243952</v>
      </c>
      <c r="C41" s="31" t="str">
        <f t="shared" si="1"/>
        <v>Cortes43952</v>
      </c>
      <c r="D41" s="32">
        <f t="shared" si="2"/>
        <v>30</v>
      </c>
      <c r="E41" s="33">
        <v>43952</v>
      </c>
      <c r="F41" s="32">
        <f>+VLOOKUP(Table_6[[#This Row],[Departamento]],Table_5[],2,0)</f>
        <v>5</v>
      </c>
      <c r="G41" s="3" t="s">
        <v>22</v>
      </c>
      <c r="H41" s="9" t="s">
        <v>25</v>
      </c>
      <c r="I41" s="32" t="str">
        <f>+IFERROR(VLOOKUP(Table_6[[#This Row],[Municipio]],'LOCALIZA HN'!$B$9:$O$306,8,0),99999)</f>
        <v>0502</v>
      </c>
      <c r="J41" s="5" t="s">
        <v>18</v>
      </c>
      <c r="K41" s="5">
        <v>53</v>
      </c>
      <c r="L41" s="25" t="s">
        <v>19</v>
      </c>
      <c r="M41" s="34" t="s">
        <v>20</v>
      </c>
      <c r="N41" s="36">
        <f>+IFERROR(VLOOKUP(Table_6[[#This Row],[ID_Municipio]],Table_4[[CodigoMuni]:[Long_2]],3,0),"")</f>
        <v>15.6435</v>
      </c>
      <c r="O41" s="36">
        <f>+IFERROR(VLOOKUP(Table_6[[#This Row],[ID_Municipio]],Table_4[[CodigoMuni]:[Long_2]],4,0),"")</f>
        <v>-87.933999999999997</v>
      </c>
      <c r="P41" s="34" t="s">
        <v>21</v>
      </c>
    </row>
    <row r="42" spans="1:16" ht="14.25" customHeight="1">
      <c r="A42" s="31" t="str">
        <f t="shared" si="0"/>
        <v>Choloma4395331</v>
      </c>
      <c r="B42" s="31" t="str">
        <f>+Table_6[[#This Row],[ID_Municipio]]&amp;Table_6[[#This Row],[Fecha]]</f>
        <v>050243953</v>
      </c>
      <c r="C42" s="31" t="str">
        <f t="shared" si="1"/>
        <v>Cortes43953</v>
      </c>
      <c r="D42" s="32">
        <f t="shared" si="2"/>
        <v>31</v>
      </c>
      <c r="E42" s="33">
        <v>43953</v>
      </c>
      <c r="F42" s="32">
        <f>+VLOOKUP(Table_6[[#This Row],[Departamento]],Table_5[],2,0)</f>
        <v>5</v>
      </c>
      <c r="G42" s="3" t="s">
        <v>22</v>
      </c>
      <c r="H42" s="37" t="s">
        <v>25</v>
      </c>
      <c r="I42" s="32" t="str">
        <f>+IFERROR(VLOOKUP(Table_6[[#This Row],[Municipio]],'LOCALIZA HN'!$B$9:$O$306,8,0),99999)</f>
        <v>0502</v>
      </c>
      <c r="J42" s="5" t="s">
        <v>26</v>
      </c>
      <c r="K42" s="5">
        <v>34</v>
      </c>
      <c r="L42" s="25" t="s">
        <v>19</v>
      </c>
      <c r="M42" s="34" t="s">
        <v>20</v>
      </c>
      <c r="N42" s="36">
        <f>+IFERROR(VLOOKUP(Table_6[[#This Row],[ID_Municipio]],Table_4[[CodigoMuni]:[Long_2]],3,0),"")</f>
        <v>15.6435</v>
      </c>
      <c r="O42" s="36">
        <f>+IFERROR(VLOOKUP(Table_6[[#This Row],[ID_Municipio]],Table_4[[CodigoMuni]:[Long_2]],4,0),"")</f>
        <v>-87.933999999999997</v>
      </c>
      <c r="P42" s="34" t="s">
        <v>21</v>
      </c>
    </row>
    <row r="43" spans="1:16" ht="14.25" customHeight="1">
      <c r="A43" s="31" t="str">
        <f t="shared" si="0"/>
        <v>Choloma4395332</v>
      </c>
      <c r="B43" s="31" t="str">
        <f>+Table_6[[#This Row],[ID_Municipio]]&amp;Table_6[[#This Row],[Fecha]]</f>
        <v>050243953</v>
      </c>
      <c r="C43" s="31" t="str">
        <f t="shared" si="1"/>
        <v>Cortes43953</v>
      </c>
      <c r="D43" s="32">
        <f t="shared" si="2"/>
        <v>32</v>
      </c>
      <c r="E43" s="33">
        <v>43953</v>
      </c>
      <c r="F43" s="32">
        <f>+VLOOKUP(Table_6[[#This Row],[Departamento]],Table_5[],2,0)</f>
        <v>5</v>
      </c>
      <c r="G43" s="3" t="s">
        <v>22</v>
      </c>
      <c r="H43" s="37" t="s">
        <v>25</v>
      </c>
      <c r="I43" s="32" t="str">
        <f>+IFERROR(VLOOKUP(Table_6[[#This Row],[Municipio]],'LOCALIZA HN'!$B$9:$O$306,8,0),99999)</f>
        <v>0502</v>
      </c>
      <c r="J43" s="5" t="s">
        <v>18</v>
      </c>
      <c r="K43" s="5">
        <v>23</v>
      </c>
      <c r="L43" s="25" t="s">
        <v>19</v>
      </c>
      <c r="M43" s="34" t="s">
        <v>20</v>
      </c>
      <c r="N43" s="36">
        <f>+IFERROR(VLOOKUP(Table_6[[#This Row],[ID_Municipio]],Table_4[[CodigoMuni]:[Long_2]],3,0),"")</f>
        <v>15.6435</v>
      </c>
      <c r="O43" s="36">
        <f>+IFERROR(VLOOKUP(Table_6[[#This Row],[ID_Municipio]],Table_4[[CodigoMuni]:[Long_2]],4,0),"")</f>
        <v>-87.933999999999997</v>
      </c>
      <c r="P43" s="34" t="s">
        <v>21</v>
      </c>
    </row>
    <row r="44" spans="1:16" ht="14.25" customHeight="1">
      <c r="A44" s="31" t="str">
        <f t="shared" si="0"/>
        <v>Choloma4395433</v>
      </c>
      <c r="B44" s="31" t="str">
        <f>+Table_6[[#This Row],[ID_Municipio]]&amp;Table_6[[#This Row],[Fecha]]</f>
        <v>050243954</v>
      </c>
      <c r="C44" s="31" t="str">
        <f t="shared" si="1"/>
        <v>Cortes43954</v>
      </c>
      <c r="D44" s="32">
        <f t="shared" si="2"/>
        <v>33</v>
      </c>
      <c r="E44" s="33">
        <v>43954</v>
      </c>
      <c r="F44" s="32">
        <f>+VLOOKUP(Table_6[[#This Row],[Departamento]],Table_5[],2,0)</f>
        <v>5</v>
      </c>
      <c r="G44" s="3" t="s">
        <v>22</v>
      </c>
      <c r="H44" s="37" t="s">
        <v>25</v>
      </c>
      <c r="I44" s="32" t="str">
        <f>+IFERROR(VLOOKUP(Table_6[[#This Row],[Municipio]],'LOCALIZA HN'!$B$9:$O$306,8,0),99999)</f>
        <v>0502</v>
      </c>
      <c r="J44" s="5" t="s">
        <v>26</v>
      </c>
      <c r="K44" s="5">
        <v>37</v>
      </c>
      <c r="L44" s="25" t="s">
        <v>19</v>
      </c>
      <c r="M44" s="34" t="s">
        <v>20</v>
      </c>
      <c r="N44" s="36">
        <f>+IFERROR(VLOOKUP(Table_6[[#This Row],[ID_Municipio]],Table_4[[CodigoMuni]:[Long_2]],3,0),"")</f>
        <v>15.6435</v>
      </c>
      <c r="O44" s="36">
        <f>+IFERROR(VLOOKUP(Table_6[[#This Row],[ID_Municipio]],Table_4[[CodigoMuni]:[Long_2]],4,0),"")</f>
        <v>-87.933999999999997</v>
      </c>
      <c r="P44" s="34" t="s">
        <v>21</v>
      </c>
    </row>
    <row r="45" spans="1:16" ht="14.25" customHeight="1">
      <c r="A45" s="31" t="str">
        <f t="shared" si="0"/>
        <v>Choloma4395434</v>
      </c>
      <c r="B45" s="31" t="str">
        <f>+Table_6[[#This Row],[ID_Municipio]]&amp;Table_6[[#This Row],[Fecha]]</f>
        <v>050243954</v>
      </c>
      <c r="C45" s="31" t="str">
        <f t="shared" si="1"/>
        <v>Cortes43954</v>
      </c>
      <c r="D45" s="32">
        <f t="shared" si="2"/>
        <v>34</v>
      </c>
      <c r="E45" s="33">
        <v>43954</v>
      </c>
      <c r="F45" s="32">
        <f>+VLOOKUP(Table_6[[#This Row],[Departamento]],Table_5[],2,0)</f>
        <v>5</v>
      </c>
      <c r="G45" s="3" t="s">
        <v>22</v>
      </c>
      <c r="H45" s="37" t="s">
        <v>25</v>
      </c>
      <c r="I45" s="32" t="str">
        <f>+IFERROR(VLOOKUP(Table_6[[#This Row],[Municipio]],'LOCALIZA HN'!$B$9:$O$306,8,0),99999)</f>
        <v>0502</v>
      </c>
      <c r="J45" s="5" t="s">
        <v>18</v>
      </c>
      <c r="K45" s="5">
        <v>24</v>
      </c>
      <c r="L45" s="25" t="s">
        <v>19</v>
      </c>
      <c r="M45" s="34" t="s">
        <v>20</v>
      </c>
      <c r="N45" s="36">
        <f>+IFERROR(VLOOKUP(Table_6[[#This Row],[ID_Municipio]],Table_4[[CodigoMuni]:[Long_2]],3,0),"")</f>
        <v>15.6435</v>
      </c>
      <c r="O45" s="36">
        <f>+IFERROR(VLOOKUP(Table_6[[#This Row],[ID_Municipio]],Table_4[[CodigoMuni]:[Long_2]],4,0),"")</f>
        <v>-87.933999999999997</v>
      </c>
      <c r="P45" s="34" t="s">
        <v>21</v>
      </c>
    </row>
    <row r="46" spans="1:16" ht="14.25" customHeight="1">
      <c r="A46" s="31" t="str">
        <f t="shared" si="0"/>
        <v>Choluteca4390535</v>
      </c>
      <c r="B46" s="31" t="str">
        <f>+Table_6[[#This Row],[ID_Municipio]]&amp;Table_6[[#This Row],[Fecha]]</f>
        <v>060143905</v>
      </c>
      <c r="C46" s="31" t="str">
        <f t="shared" si="1"/>
        <v>Choluteca43905</v>
      </c>
      <c r="D46" s="32">
        <f t="shared" si="2"/>
        <v>35</v>
      </c>
      <c r="E46" s="33">
        <v>43905</v>
      </c>
      <c r="F46" s="32">
        <f>+VLOOKUP(Table_6[[#This Row],[Departamento]],Table_5[],2,0)</f>
        <v>6</v>
      </c>
      <c r="G46" s="3" t="s">
        <v>27</v>
      </c>
      <c r="H46" s="37" t="s">
        <v>27</v>
      </c>
      <c r="I46" s="32" t="str">
        <f>+IFERROR(VLOOKUP(Table_6[[#This Row],[Municipio]],'LOCALIZA HN'!$B$9:$O$306,8,0),99999)</f>
        <v>0601</v>
      </c>
      <c r="J46" s="5" t="s">
        <v>26</v>
      </c>
      <c r="K46" s="5">
        <v>30</v>
      </c>
      <c r="L46" s="8" t="s">
        <v>19</v>
      </c>
      <c r="M46" s="34" t="s">
        <v>20</v>
      </c>
      <c r="N46" s="36">
        <f>+IFERROR(VLOOKUP(Table_6[[#This Row],[ID_Municipio]],Table_4[[CodigoMuni]:[Long_2]],3,0),"")</f>
        <v>13.260899999999999</v>
      </c>
      <c r="O46" s="36">
        <f>+IFERROR(VLOOKUP(Table_6[[#This Row],[ID_Municipio]],Table_4[[CodigoMuni]:[Long_2]],4,0),"")</f>
        <v>-87.231700000000004</v>
      </c>
      <c r="P46" s="34" t="s">
        <v>21</v>
      </c>
    </row>
    <row r="47" spans="1:16" ht="14.25" customHeight="1">
      <c r="A47" s="31" t="str">
        <f t="shared" si="0"/>
        <v>Choluteca4395336</v>
      </c>
      <c r="B47" s="31" t="str">
        <f>+Table_6[[#This Row],[ID_Municipio]]&amp;Table_6[[#This Row],[Fecha]]</f>
        <v>060143953</v>
      </c>
      <c r="C47" s="31" t="str">
        <f t="shared" si="1"/>
        <v>Choluteca43953</v>
      </c>
      <c r="D47" s="32">
        <f t="shared" si="2"/>
        <v>36</v>
      </c>
      <c r="E47" s="33">
        <v>43953</v>
      </c>
      <c r="F47" s="32">
        <f>+VLOOKUP(Table_6[[#This Row],[Departamento]],Table_5[],2,0)</f>
        <v>6</v>
      </c>
      <c r="G47" s="3" t="s">
        <v>27</v>
      </c>
      <c r="H47" s="37" t="s">
        <v>27</v>
      </c>
      <c r="I47" s="32" t="str">
        <f>+IFERROR(VLOOKUP(Table_6[[#This Row],[Municipio]],'LOCALIZA HN'!$B$9:$O$306,8,0),99999)</f>
        <v>0601</v>
      </c>
      <c r="J47" s="5" t="s">
        <v>26</v>
      </c>
      <c r="K47" s="5">
        <v>16</v>
      </c>
      <c r="L47" s="25" t="s">
        <v>19</v>
      </c>
      <c r="M47" s="34" t="s">
        <v>20</v>
      </c>
      <c r="N47" s="36">
        <f>+IFERROR(VLOOKUP(Table_6[[#This Row],[ID_Municipio]],Table_4[[CodigoMuni]:[Long_2]],3,0),"")</f>
        <v>13.260899999999999</v>
      </c>
      <c r="O47" s="36">
        <f>+IFERROR(VLOOKUP(Table_6[[#This Row],[ID_Municipio]],Table_4[[CodigoMuni]:[Long_2]],4,0),"")</f>
        <v>-87.231700000000004</v>
      </c>
      <c r="P47" s="34" t="s">
        <v>21</v>
      </c>
    </row>
    <row r="48" spans="1:16" ht="14.25" customHeight="1">
      <c r="A48" s="31" t="str">
        <f t="shared" si="0"/>
        <v>San Pedro Sula4395237</v>
      </c>
      <c r="B48" s="31" t="str">
        <f>+Table_6[[#This Row],[ID_Municipio]]&amp;Table_6[[#This Row],[Fecha]]</f>
        <v>050143952</v>
      </c>
      <c r="C48" s="31" t="str">
        <f t="shared" si="1"/>
        <v>Cortes43952</v>
      </c>
      <c r="D48" s="32">
        <f t="shared" si="2"/>
        <v>37</v>
      </c>
      <c r="E48" s="33">
        <v>43952</v>
      </c>
      <c r="F48" s="32">
        <f>+VLOOKUP(Table_6[[#This Row],[Departamento]],Table_5[],2,0)</f>
        <v>5</v>
      </c>
      <c r="G48" s="3" t="s">
        <v>22</v>
      </c>
      <c r="H48" s="9" t="s">
        <v>23</v>
      </c>
      <c r="I48" s="32" t="str">
        <f>+IFERROR(VLOOKUP(Table_6[[#This Row],[Municipio]],'LOCALIZA HN'!$B$9:$O$306,8,0),99999)</f>
        <v>0501</v>
      </c>
      <c r="J48" s="5" t="s">
        <v>18</v>
      </c>
      <c r="K48" s="5">
        <v>45</v>
      </c>
      <c r="L48" s="25" t="s">
        <v>19</v>
      </c>
      <c r="M48" s="34" t="s">
        <v>20</v>
      </c>
      <c r="N48" s="36">
        <f>+IFERROR(VLOOKUP(Table_6[[#This Row],[ID_Municipio]],Table_4[[CodigoMuni]:[Long_2]],3,0),"")</f>
        <v>15.5151</v>
      </c>
      <c r="O48" s="36">
        <f>+IFERROR(VLOOKUP(Table_6[[#This Row],[ID_Municipio]],Table_4[[CodigoMuni]:[Long_2]],4,0),"")</f>
        <v>-88.114599999999996</v>
      </c>
      <c r="P48" s="34" t="s">
        <v>21</v>
      </c>
    </row>
    <row r="49" spans="1:16" ht="14.25" customHeight="1">
      <c r="A49" s="31" t="str">
        <f t="shared" si="0"/>
        <v>Comayagua4394438</v>
      </c>
      <c r="B49" s="31" t="str">
        <f>+Table_6[[#This Row],[ID_Municipio]]&amp;Table_6[[#This Row],[Fecha]]</f>
        <v>030143944</v>
      </c>
      <c r="C49" s="31" t="str">
        <f t="shared" si="1"/>
        <v>Comayagua43944</v>
      </c>
      <c r="D49" s="32">
        <f t="shared" si="2"/>
        <v>38</v>
      </c>
      <c r="E49" s="33">
        <v>43944</v>
      </c>
      <c r="F49" s="32">
        <f>+VLOOKUP(Table_6[[#This Row],[Departamento]],Table_5[],2,0)</f>
        <v>3</v>
      </c>
      <c r="G49" s="3" t="s">
        <v>28</v>
      </c>
      <c r="H49" s="9" t="s">
        <v>28</v>
      </c>
      <c r="I49" s="32" t="str">
        <f>+IFERROR(VLOOKUP(Table_6[[#This Row],[Municipio]],'LOCALIZA HN'!$B$9:$O$306,8,0),99999)</f>
        <v>0301</v>
      </c>
      <c r="J49" s="5" t="s">
        <v>26</v>
      </c>
      <c r="K49" s="5">
        <v>51</v>
      </c>
      <c r="L49" s="8" t="s">
        <v>19</v>
      </c>
      <c r="M49" s="34" t="s">
        <v>20</v>
      </c>
      <c r="N49" s="36">
        <f>+IFERROR(VLOOKUP(Table_6[[#This Row],[ID_Municipio]],Table_4[[CodigoMuni]:[Long_2]],3,0),"")</f>
        <v>14.470800000000001</v>
      </c>
      <c r="O49" s="36">
        <f>+IFERROR(VLOOKUP(Table_6[[#This Row],[ID_Municipio]],Table_4[[CodigoMuni]:[Long_2]],4,0),"")</f>
        <v>-87.624200000000002</v>
      </c>
      <c r="P49" s="34" t="s">
        <v>21</v>
      </c>
    </row>
    <row r="50" spans="1:16" ht="14.25" customHeight="1">
      <c r="A50" s="31" t="str">
        <f t="shared" si="0"/>
        <v>Comayagua4395339</v>
      </c>
      <c r="B50" s="31" t="str">
        <f>+Table_6[[#This Row],[ID_Municipio]]&amp;Table_6[[#This Row],[Fecha]]</f>
        <v>030143953</v>
      </c>
      <c r="C50" s="31" t="str">
        <f t="shared" si="1"/>
        <v>Comayagua43953</v>
      </c>
      <c r="D50" s="32">
        <f t="shared" si="2"/>
        <v>39</v>
      </c>
      <c r="E50" s="33">
        <v>43953</v>
      </c>
      <c r="F50" s="32">
        <f>+VLOOKUP(Table_6[[#This Row],[Departamento]],Table_5[],2,0)</f>
        <v>3</v>
      </c>
      <c r="G50" s="3" t="s">
        <v>28</v>
      </c>
      <c r="H50" s="9" t="s">
        <v>28</v>
      </c>
      <c r="I50" s="32" t="str">
        <f>+IFERROR(VLOOKUP(Table_6[[#This Row],[Municipio]],'LOCALIZA HN'!$B$9:$O$306,8,0),99999)</f>
        <v>0301</v>
      </c>
      <c r="J50" s="5" t="s">
        <v>26</v>
      </c>
      <c r="K50" s="5">
        <v>35</v>
      </c>
      <c r="L50" s="25" t="s">
        <v>19</v>
      </c>
      <c r="M50" s="34" t="s">
        <v>20</v>
      </c>
      <c r="N50" s="36">
        <f>+IFERROR(VLOOKUP(Table_6[[#This Row],[ID_Municipio]],Table_4[[CodigoMuni]:[Long_2]],3,0),"")</f>
        <v>14.470800000000001</v>
      </c>
      <c r="O50" s="36">
        <f>+IFERROR(VLOOKUP(Table_6[[#This Row],[ID_Municipio]],Table_4[[CodigoMuni]:[Long_2]],4,0),"")</f>
        <v>-87.624200000000002</v>
      </c>
      <c r="P50" s="34" t="s">
        <v>21</v>
      </c>
    </row>
    <row r="51" spans="1:16" ht="14.25" customHeight="1">
      <c r="A51" s="31" t="str">
        <f t="shared" si="0"/>
        <v>Danli4394840</v>
      </c>
      <c r="B51" s="31" t="str">
        <f>+Table_6[[#This Row],[ID_Municipio]]&amp;Table_6[[#This Row],[Fecha]]</f>
        <v>070343948</v>
      </c>
      <c r="C51" s="31" t="str">
        <f t="shared" si="1"/>
        <v>El Paraiso43948</v>
      </c>
      <c r="D51" s="32">
        <f t="shared" si="2"/>
        <v>40</v>
      </c>
      <c r="E51" s="33">
        <v>43948</v>
      </c>
      <c r="F51" s="32">
        <f>+VLOOKUP(Table_6[[#This Row],[Departamento]],Table_5[],2,0)</f>
        <v>7</v>
      </c>
      <c r="G51" s="3" t="s">
        <v>29</v>
      </c>
      <c r="H51" s="20" t="s">
        <v>30</v>
      </c>
      <c r="I51" s="32" t="str">
        <f>+IFERROR(VLOOKUP(Table_6[[#This Row],[Municipio]],'LOCALIZA HN'!$B$9:$O$306,8,0),99999)</f>
        <v>0703</v>
      </c>
      <c r="J51" s="5" t="s">
        <v>18</v>
      </c>
      <c r="K51" s="21">
        <v>58</v>
      </c>
      <c r="L51" s="25" t="s">
        <v>19</v>
      </c>
      <c r="M51" s="34" t="s">
        <v>20</v>
      </c>
      <c r="N51" s="36">
        <f>+IFERROR(VLOOKUP(Table_6[[#This Row],[ID_Municipio]],Table_4[[CodigoMuni]:[Long_2]],3,0),"")</f>
        <v>14.096500000000001</v>
      </c>
      <c r="O51" s="36">
        <f>+IFERROR(VLOOKUP(Table_6[[#This Row],[ID_Municipio]],Table_4[[CodigoMuni]:[Long_2]],4,0),"")</f>
        <v>-86.3767</v>
      </c>
      <c r="P51" s="34" t="s">
        <v>21</v>
      </c>
    </row>
    <row r="52" spans="1:16" ht="14.25" customHeight="1">
      <c r="A52" s="31" t="str">
        <f t="shared" si="0"/>
        <v>Danli4395341</v>
      </c>
      <c r="B52" s="31" t="str">
        <f>+Table_6[[#This Row],[ID_Municipio]]&amp;Table_6[[#This Row],[Fecha]]</f>
        <v>070343953</v>
      </c>
      <c r="C52" s="31" t="str">
        <f t="shared" si="1"/>
        <v>El Paraiso43953</v>
      </c>
      <c r="D52" s="32">
        <f t="shared" si="2"/>
        <v>41</v>
      </c>
      <c r="E52" s="33">
        <v>43953</v>
      </c>
      <c r="F52" s="32">
        <f>+VLOOKUP(Table_6[[#This Row],[Departamento]],Table_5[],2,0)</f>
        <v>7</v>
      </c>
      <c r="G52" s="3" t="s">
        <v>29</v>
      </c>
      <c r="H52" s="9" t="s">
        <v>30</v>
      </c>
      <c r="I52" s="32" t="str">
        <f>+IFERROR(VLOOKUP(Table_6[[#This Row],[Municipio]],'LOCALIZA HN'!$B$9:$O$306,8,0),99999)</f>
        <v>0703</v>
      </c>
      <c r="J52" s="5" t="s">
        <v>18</v>
      </c>
      <c r="K52" s="5">
        <v>27</v>
      </c>
      <c r="L52" s="25" t="s">
        <v>19</v>
      </c>
      <c r="M52" s="34" t="s">
        <v>20</v>
      </c>
      <c r="N52" s="36">
        <f>+IFERROR(VLOOKUP(Table_6[[#This Row],[ID_Municipio]],Table_4[[CodigoMuni]:[Long_2]],3,0),"")</f>
        <v>14.096500000000001</v>
      </c>
      <c r="O52" s="36">
        <f>+IFERROR(VLOOKUP(Table_6[[#This Row],[ID_Municipio]],Table_4[[CodigoMuni]:[Long_2]],4,0),"")</f>
        <v>-86.3767</v>
      </c>
      <c r="P52" s="34" t="s">
        <v>21</v>
      </c>
    </row>
    <row r="53" spans="1:16" ht="14.25" customHeight="1">
      <c r="A53" s="31" t="str">
        <f t="shared" si="0"/>
        <v>Distrito Central4390042</v>
      </c>
      <c r="B53" s="31" t="str">
        <f>+Table_6[[#This Row],[ID_Municipio]]&amp;Table_6[[#This Row],[Fecha]]</f>
        <v>080143900</v>
      </c>
      <c r="C53" s="31" t="str">
        <f t="shared" si="1"/>
        <v>Francisco Morazan43900</v>
      </c>
      <c r="D53" s="32">
        <f t="shared" si="2"/>
        <v>42</v>
      </c>
      <c r="E53" s="33">
        <v>43900</v>
      </c>
      <c r="F53" s="32">
        <f>+VLOOKUP(Table_6[[#This Row],[Departamento]],Table_5[],2,0)</f>
        <v>8</v>
      </c>
      <c r="G53" s="3" t="s">
        <v>31</v>
      </c>
      <c r="H53" s="11" t="s">
        <v>32</v>
      </c>
      <c r="I53" s="32" t="str">
        <f>+IFERROR(VLOOKUP(Table_6[[#This Row],[Municipio]],'LOCALIZA HN'!$B$9:$O$306,8,0),99999)</f>
        <v>0801</v>
      </c>
      <c r="J53" s="5" t="s">
        <v>26</v>
      </c>
      <c r="K53" s="5">
        <v>42</v>
      </c>
      <c r="L53" s="8" t="s">
        <v>19</v>
      </c>
      <c r="M53" s="34" t="s">
        <v>20</v>
      </c>
      <c r="N53" s="36">
        <f>+IFERROR(VLOOKUP(Table_6[[#This Row],[ID_Municipio]],Table_4[[CodigoMuni]:[Long_2]],3,0),"")</f>
        <v>14.175800000000001</v>
      </c>
      <c r="O53" s="36">
        <f>+IFERROR(VLOOKUP(Table_6[[#This Row],[ID_Municipio]],Table_4[[CodigoMuni]:[Long_2]],4,0),"")</f>
        <v>-87.251099999999994</v>
      </c>
      <c r="P53" s="34" t="s">
        <v>21</v>
      </c>
    </row>
    <row r="54" spans="1:16" ht="14.25" customHeight="1">
      <c r="A54" s="31" t="str">
        <f t="shared" si="0"/>
        <v>Distrito Central4390343</v>
      </c>
      <c r="B54" s="31" t="str">
        <f>+Table_6[[#This Row],[ID_Municipio]]&amp;Table_6[[#This Row],[Fecha]]</f>
        <v>080143903</v>
      </c>
      <c r="C54" s="31" t="str">
        <f t="shared" si="1"/>
        <v>Francisco Morazan43903</v>
      </c>
      <c r="D54" s="32">
        <f t="shared" si="2"/>
        <v>43</v>
      </c>
      <c r="E54" s="33">
        <v>43903</v>
      </c>
      <c r="F54" s="32">
        <f>+VLOOKUP(Table_6[[#This Row],[Departamento]],Table_5[],2,0)</f>
        <v>8</v>
      </c>
      <c r="G54" s="3" t="s">
        <v>31</v>
      </c>
      <c r="H54" s="11" t="s">
        <v>32</v>
      </c>
      <c r="I54" s="32" t="str">
        <f>+IFERROR(VLOOKUP(Table_6[[#This Row],[Municipio]],'LOCALIZA HN'!$B$9:$O$306,8,0),99999)</f>
        <v>0801</v>
      </c>
      <c r="J54" s="5" t="s">
        <v>26</v>
      </c>
      <c r="K54" s="5">
        <v>64</v>
      </c>
      <c r="L54" s="8" t="s">
        <v>19</v>
      </c>
      <c r="M54" s="34" t="s">
        <v>20</v>
      </c>
      <c r="N54" s="36">
        <f>+IFERROR(VLOOKUP(Table_6[[#This Row],[ID_Municipio]],Table_4[[CodigoMuni]:[Long_2]],3,0),"")</f>
        <v>14.175800000000001</v>
      </c>
      <c r="O54" s="36">
        <f>+IFERROR(VLOOKUP(Table_6[[#This Row],[ID_Municipio]],Table_4[[CodigoMuni]:[Long_2]],4,0),"")</f>
        <v>-87.251099999999994</v>
      </c>
      <c r="P54" s="34" t="s">
        <v>21</v>
      </c>
    </row>
    <row r="55" spans="1:16" ht="14.25" customHeight="1">
      <c r="A55" s="31" t="str">
        <f t="shared" si="0"/>
        <v>Distrito Central4390544</v>
      </c>
      <c r="B55" s="31" t="str">
        <f>+Table_6[[#This Row],[ID_Municipio]]&amp;Table_6[[#This Row],[Fecha]]</f>
        <v>080143905</v>
      </c>
      <c r="C55" s="31" t="str">
        <f t="shared" si="1"/>
        <v>Francisco Morazan43905</v>
      </c>
      <c r="D55" s="32">
        <f t="shared" si="2"/>
        <v>44</v>
      </c>
      <c r="E55" s="33">
        <v>43905</v>
      </c>
      <c r="F55" s="32">
        <f>+VLOOKUP(Table_6[[#This Row],[Departamento]],Table_5[],2,0)</f>
        <v>8</v>
      </c>
      <c r="G55" s="3" t="s">
        <v>31</v>
      </c>
      <c r="H55" s="11" t="s">
        <v>32</v>
      </c>
      <c r="I55" s="32" t="str">
        <f>+IFERROR(VLOOKUP(Table_6[[#This Row],[Municipio]],'LOCALIZA HN'!$B$9:$O$306,8,0),99999)</f>
        <v>0801</v>
      </c>
      <c r="J55" s="5" t="s">
        <v>26</v>
      </c>
      <c r="K55" s="5" t="s">
        <v>33</v>
      </c>
      <c r="L55" s="8" t="s">
        <v>19</v>
      </c>
      <c r="M55" s="34" t="s">
        <v>20</v>
      </c>
      <c r="N55" s="36">
        <f>+IFERROR(VLOOKUP(Table_6[[#This Row],[ID_Municipio]],Table_4[[CodigoMuni]:[Long_2]],3,0),"")</f>
        <v>14.175800000000001</v>
      </c>
      <c r="O55" s="36">
        <f>+IFERROR(VLOOKUP(Table_6[[#This Row],[ID_Municipio]],Table_4[[CodigoMuni]:[Long_2]],4,0),"")</f>
        <v>-87.251099999999994</v>
      </c>
      <c r="P55" s="34" t="s">
        <v>21</v>
      </c>
    </row>
    <row r="56" spans="1:16" ht="14.25" customHeight="1">
      <c r="A56" s="31" t="str">
        <f t="shared" si="0"/>
        <v>Distrito Central4390545</v>
      </c>
      <c r="B56" s="31" t="str">
        <f>+Table_6[[#This Row],[ID_Municipio]]&amp;Table_6[[#This Row],[Fecha]]</f>
        <v>080143905</v>
      </c>
      <c r="C56" s="31" t="str">
        <f t="shared" si="1"/>
        <v>Francisco Morazan43905</v>
      </c>
      <c r="D56" s="32">
        <f t="shared" si="2"/>
        <v>45</v>
      </c>
      <c r="E56" s="33">
        <v>43905</v>
      </c>
      <c r="F56" s="32">
        <f>+VLOOKUP(Table_6[[#This Row],[Departamento]],Table_5[],2,0)</f>
        <v>8</v>
      </c>
      <c r="G56" s="3" t="s">
        <v>31</v>
      </c>
      <c r="H56" s="11" t="s">
        <v>32</v>
      </c>
      <c r="I56" s="32" t="str">
        <f>+IFERROR(VLOOKUP(Table_6[[#This Row],[Municipio]],'LOCALIZA HN'!$B$9:$O$306,8,0),99999)</f>
        <v>0801</v>
      </c>
      <c r="J56" s="5" t="s">
        <v>18</v>
      </c>
      <c r="K56" s="5">
        <v>44</v>
      </c>
      <c r="L56" s="8" t="s">
        <v>19</v>
      </c>
      <c r="M56" s="34" t="s">
        <v>20</v>
      </c>
      <c r="N56" s="36">
        <f>+IFERROR(VLOOKUP(Table_6[[#This Row],[ID_Municipio]],Table_4[[CodigoMuni]:[Long_2]],3,0),"")</f>
        <v>14.175800000000001</v>
      </c>
      <c r="O56" s="36">
        <f>+IFERROR(VLOOKUP(Table_6[[#This Row],[ID_Municipio]],Table_4[[CodigoMuni]:[Long_2]],4,0),"")</f>
        <v>-87.251099999999994</v>
      </c>
      <c r="P56" s="34" t="s">
        <v>21</v>
      </c>
    </row>
    <row r="57" spans="1:16" ht="14.25" customHeight="1">
      <c r="A57" s="31" t="str">
        <f t="shared" si="0"/>
        <v>Distrito Central4390646</v>
      </c>
      <c r="B57" s="31" t="str">
        <f>+Table_6[[#This Row],[ID_Municipio]]&amp;Table_6[[#This Row],[Fecha]]</f>
        <v>080143906</v>
      </c>
      <c r="C57" s="31" t="str">
        <f t="shared" si="1"/>
        <v>Francisco Morazan43906</v>
      </c>
      <c r="D57" s="32">
        <f t="shared" si="2"/>
        <v>46</v>
      </c>
      <c r="E57" s="33">
        <v>43906</v>
      </c>
      <c r="F57" s="32">
        <f>+VLOOKUP(Table_6[[#This Row],[Departamento]],Table_5[],2,0)</f>
        <v>8</v>
      </c>
      <c r="G57" s="3" t="s">
        <v>31</v>
      </c>
      <c r="H57" s="11" t="s">
        <v>32</v>
      </c>
      <c r="I57" s="32" t="str">
        <f>+IFERROR(VLOOKUP(Table_6[[#This Row],[Municipio]],'LOCALIZA HN'!$B$9:$O$306,8,0),99999)</f>
        <v>0801</v>
      </c>
      <c r="J57" s="5" t="s">
        <v>26</v>
      </c>
      <c r="K57" s="5">
        <v>15</v>
      </c>
      <c r="L57" s="8" t="s">
        <v>19</v>
      </c>
      <c r="M57" s="34" t="s">
        <v>20</v>
      </c>
      <c r="N57" s="36">
        <f>+IFERROR(VLOOKUP(Table_6[[#This Row],[ID_Municipio]],Table_4[[CodigoMuni]:[Long_2]],3,0),"")</f>
        <v>14.175800000000001</v>
      </c>
      <c r="O57" s="36">
        <f>+IFERROR(VLOOKUP(Table_6[[#This Row],[ID_Municipio]],Table_4[[CodigoMuni]:[Long_2]],4,0),"")</f>
        <v>-87.251099999999994</v>
      </c>
      <c r="P57" s="34" t="s">
        <v>21</v>
      </c>
    </row>
    <row r="58" spans="1:16" ht="14.25" customHeight="1">
      <c r="A58" s="31" t="str">
        <f t="shared" si="0"/>
        <v>Distrito Central4390647</v>
      </c>
      <c r="B58" s="31" t="str">
        <f>+Table_6[[#This Row],[ID_Municipio]]&amp;Table_6[[#This Row],[Fecha]]</f>
        <v>080143906</v>
      </c>
      <c r="C58" s="31" t="str">
        <f t="shared" si="1"/>
        <v>Francisco Morazan43906</v>
      </c>
      <c r="D58" s="32">
        <f t="shared" si="2"/>
        <v>47</v>
      </c>
      <c r="E58" s="33">
        <v>43906</v>
      </c>
      <c r="F58" s="32">
        <f>+VLOOKUP(Table_6[[#This Row],[Departamento]],Table_5[],2,0)</f>
        <v>8</v>
      </c>
      <c r="G58" s="3" t="s">
        <v>31</v>
      </c>
      <c r="H58" s="11" t="s">
        <v>32</v>
      </c>
      <c r="I58" s="32" t="str">
        <f>+IFERROR(VLOOKUP(Table_6[[#This Row],[Municipio]],'LOCALIZA HN'!$B$9:$O$306,8,0),99999)</f>
        <v>0801</v>
      </c>
      <c r="J58" s="5" t="s">
        <v>26</v>
      </c>
      <c r="K58" s="5">
        <v>28</v>
      </c>
      <c r="L58" s="8" t="s">
        <v>19</v>
      </c>
      <c r="M58" s="34" t="s">
        <v>20</v>
      </c>
      <c r="N58" s="36">
        <f>+IFERROR(VLOOKUP(Table_6[[#This Row],[ID_Municipio]],Table_4[[CodigoMuni]:[Long_2]],3,0),"")</f>
        <v>14.175800000000001</v>
      </c>
      <c r="O58" s="36">
        <f>+IFERROR(VLOOKUP(Table_6[[#This Row],[ID_Municipio]],Table_4[[CodigoMuni]:[Long_2]],4,0),"")</f>
        <v>-87.251099999999994</v>
      </c>
      <c r="P58" s="34" t="s">
        <v>21</v>
      </c>
    </row>
    <row r="59" spans="1:16" ht="14.25" customHeight="1">
      <c r="A59" s="31" t="str">
        <f t="shared" si="0"/>
        <v>Distrito Central4390848</v>
      </c>
      <c r="B59" s="31" t="str">
        <f>+Table_6[[#This Row],[ID_Municipio]]&amp;Table_6[[#This Row],[Fecha]]</f>
        <v>080143908</v>
      </c>
      <c r="C59" s="31" t="str">
        <f t="shared" si="1"/>
        <v>Francisco Morazan43908</v>
      </c>
      <c r="D59" s="32">
        <f t="shared" si="2"/>
        <v>48</v>
      </c>
      <c r="E59" s="33">
        <v>43908</v>
      </c>
      <c r="F59" s="32">
        <f>+VLOOKUP(Table_6[[#This Row],[Departamento]],Table_5[],2,0)</f>
        <v>8</v>
      </c>
      <c r="G59" s="3" t="s">
        <v>31</v>
      </c>
      <c r="H59" s="54" t="s">
        <v>32</v>
      </c>
      <c r="I59" s="32" t="str">
        <f>+IFERROR(VLOOKUP(Table_6[[#This Row],[Municipio]],'LOCALIZA HN'!$B$9:$O$306,8,0),99999)</f>
        <v>0801</v>
      </c>
      <c r="J59" s="5" t="s">
        <v>18</v>
      </c>
      <c r="K59" s="5">
        <v>43</v>
      </c>
      <c r="L59" s="8" t="s">
        <v>19</v>
      </c>
      <c r="M59" s="34" t="s">
        <v>20</v>
      </c>
      <c r="N59" s="36">
        <f>+IFERROR(VLOOKUP(Table_6[[#This Row],[ID_Municipio]],Table_4[[CodigoMuni]:[Long_2]],3,0),"")</f>
        <v>14.175800000000001</v>
      </c>
      <c r="O59" s="36">
        <f>+IFERROR(VLOOKUP(Table_6[[#This Row],[ID_Municipio]],Table_4[[CodigoMuni]:[Long_2]],4,0),"")</f>
        <v>-87.251099999999994</v>
      </c>
      <c r="P59" s="34" t="s">
        <v>21</v>
      </c>
    </row>
    <row r="60" spans="1:16" ht="14.25" customHeight="1">
      <c r="A60" s="31" t="str">
        <f t="shared" si="0"/>
        <v>Distrito Central4390949</v>
      </c>
      <c r="B60" s="31" t="str">
        <f>+Table_6[[#This Row],[ID_Municipio]]&amp;Table_6[[#This Row],[Fecha]]</f>
        <v>080143909</v>
      </c>
      <c r="C60" s="31" t="str">
        <f t="shared" si="1"/>
        <v>Francisco Morazan43909</v>
      </c>
      <c r="D60" s="32">
        <f t="shared" si="2"/>
        <v>49</v>
      </c>
      <c r="E60" s="33">
        <v>43909</v>
      </c>
      <c r="F60" s="32">
        <f>+VLOOKUP(Table_6[[#This Row],[Departamento]],Table_5[],2,0)</f>
        <v>8</v>
      </c>
      <c r="G60" s="3" t="s">
        <v>31</v>
      </c>
      <c r="H60" s="11" t="s">
        <v>32</v>
      </c>
      <c r="I60" s="32" t="str">
        <f>+IFERROR(VLOOKUP(Table_6[[#This Row],[Municipio]],'LOCALIZA HN'!$B$9:$O$306,8,0),99999)</f>
        <v>0801</v>
      </c>
      <c r="J60" s="5" t="s">
        <v>26</v>
      </c>
      <c r="K60" s="5">
        <v>15</v>
      </c>
      <c r="L60" s="8" t="s">
        <v>19</v>
      </c>
      <c r="M60" s="34" t="s">
        <v>20</v>
      </c>
      <c r="N60" s="36">
        <f>+IFERROR(VLOOKUP(Table_6[[#This Row],[ID_Municipio]],Table_4[[CodigoMuni]:[Long_2]],3,0),"")</f>
        <v>14.175800000000001</v>
      </c>
      <c r="O60" s="36">
        <f>+IFERROR(VLOOKUP(Table_6[[#This Row],[ID_Municipio]],Table_4[[CodigoMuni]:[Long_2]],4,0),"")</f>
        <v>-87.251099999999994</v>
      </c>
      <c r="P60" s="34" t="s">
        <v>21</v>
      </c>
    </row>
    <row r="61" spans="1:16" ht="14.25" customHeight="1">
      <c r="A61" s="31" t="str">
        <f t="shared" si="0"/>
        <v>Distrito Central4390950</v>
      </c>
      <c r="B61" s="31" t="str">
        <f>+Table_6[[#This Row],[ID_Municipio]]&amp;Table_6[[#This Row],[Fecha]]</f>
        <v>080143909</v>
      </c>
      <c r="C61" s="31" t="str">
        <f t="shared" si="1"/>
        <v>Francisco Morazan43909</v>
      </c>
      <c r="D61" s="32">
        <f t="shared" si="2"/>
        <v>50</v>
      </c>
      <c r="E61" s="33">
        <v>43909</v>
      </c>
      <c r="F61" s="32">
        <f>+VLOOKUP(Table_6[[#This Row],[Departamento]],Table_5[],2,0)</f>
        <v>8</v>
      </c>
      <c r="G61" s="3" t="s">
        <v>31</v>
      </c>
      <c r="H61" s="11" t="s">
        <v>32</v>
      </c>
      <c r="I61" s="32" t="str">
        <f>+IFERROR(VLOOKUP(Table_6[[#This Row],[Municipio]],'LOCALIZA HN'!$B$9:$O$306,8,0),99999)</f>
        <v>0801</v>
      </c>
      <c r="J61" s="5" t="s">
        <v>26</v>
      </c>
      <c r="K61" s="5">
        <v>59</v>
      </c>
      <c r="L61" s="8" t="s">
        <v>19</v>
      </c>
      <c r="M61" s="34" t="s">
        <v>20</v>
      </c>
      <c r="N61" s="36">
        <f>+IFERROR(VLOOKUP(Table_6[[#This Row],[ID_Municipio]],Table_4[[CodigoMuni]:[Long_2]],3,0),"")</f>
        <v>14.175800000000001</v>
      </c>
      <c r="O61" s="36">
        <f>+IFERROR(VLOOKUP(Table_6[[#This Row],[ID_Municipio]],Table_4[[CodigoMuni]:[Long_2]],4,0),"")</f>
        <v>-87.251099999999994</v>
      </c>
      <c r="P61" s="34" t="s">
        <v>21</v>
      </c>
    </row>
    <row r="62" spans="1:16" ht="14.25" customHeight="1">
      <c r="A62" s="31" t="str">
        <f t="shared" si="0"/>
        <v>Distrito Central4390951</v>
      </c>
      <c r="B62" s="31" t="str">
        <f>+Table_6[[#This Row],[ID_Municipio]]&amp;Table_6[[#This Row],[Fecha]]</f>
        <v>080143909</v>
      </c>
      <c r="C62" s="31" t="str">
        <f t="shared" si="1"/>
        <v>Francisco Morazan43909</v>
      </c>
      <c r="D62" s="32">
        <f t="shared" si="2"/>
        <v>51</v>
      </c>
      <c r="E62" s="33">
        <v>43909</v>
      </c>
      <c r="F62" s="32">
        <f>+VLOOKUP(Table_6[[#This Row],[Departamento]],Table_5[],2,0)</f>
        <v>8</v>
      </c>
      <c r="G62" s="3" t="s">
        <v>31</v>
      </c>
      <c r="H62" s="37" t="s">
        <v>32</v>
      </c>
      <c r="I62" s="32" t="str">
        <f>+IFERROR(VLOOKUP(Table_6[[#This Row],[Municipio]],'LOCALIZA HN'!$B$9:$O$306,8,0),99999)</f>
        <v>0801</v>
      </c>
      <c r="J62" s="5" t="s">
        <v>26</v>
      </c>
      <c r="K62" s="5">
        <v>27</v>
      </c>
      <c r="L62" s="8" t="s">
        <v>19</v>
      </c>
      <c r="M62" s="34" t="s">
        <v>20</v>
      </c>
      <c r="N62" s="36">
        <f>+IFERROR(VLOOKUP(Table_6[[#This Row],[ID_Municipio]],Table_4[[CodigoMuni]:[Long_2]],3,0),"")</f>
        <v>14.175800000000001</v>
      </c>
      <c r="O62" s="36">
        <f>+IFERROR(VLOOKUP(Table_6[[#This Row],[ID_Municipio]],Table_4[[CodigoMuni]:[Long_2]],4,0),"")</f>
        <v>-87.251099999999994</v>
      </c>
      <c r="P62" s="34" t="s">
        <v>21</v>
      </c>
    </row>
    <row r="63" spans="1:16" ht="14.25" customHeight="1">
      <c r="A63" s="31" t="str">
        <f t="shared" si="0"/>
        <v>Distrito Central4390952</v>
      </c>
      <c r="B63" s="31" t="str">
        <f>+Table_6[[#This Row],[ID_Municipio]]&amp;Table_6[[#This Row],[Fecha]]</f>
        <v>080143909</v>
      </c>
      <c r="C63" s="31" t="str">
        <f t="shared" si="1"/>
        <v>Francisco Morazan43909</v>
      </c>
      <c r="D63" s="32">
        <f t="shared" si="2"/>
        <v>52</v>
      </c>
      <c r="E63" s="33">
        <v>43909</v>
      </c>
      <c r="F63" s="32">
        <f>+VLOOKUP(Table_6[[#This Row],[Departamento]],Table_5[],2,0)</f>
        <v>8</v>
      </c>
      <c r="G63" s="3" t="s">
        <v>31</v>
      </c>
      <c r="H63" s="54" t="s">
        <v>32</v>
      </c>
      <c r="I63" s="32" t="str">
        <f>+IFERROR(VLOOKUP(Table_6[[#This Row],[Municipio]],'LOCALIZA HN'!$B$9:$O$306,8,0),99999)</f>
        <v>0801</v>
      </c>
      <c r="J63" s="5" t="s">
        <v>26</v>
      </c>
      <c r="K63" s="5">
        <v>25</v>
      </c>
      <c r="L63" s="8" t="s">
        <v>19</v>
      </c>
      <c r="M63" s="34" t="s">
        <v>20</v>
      </c>
      <c r="N63" s="36">
        <f>+IFERROR(VLOOKUP(Table_6[[#This Row],[ID_Municipio]],Table_4[[CodigoMuni]:[Long_2]],3,0),"")</f>
        <v>14.175800000000001</v>
      </c>
      <c r="O63" s="36">
        <f>+IFERROR(VLOOKUP(Table_6[[#This Row],[ID_Municipio]],Table_4[[CodigoMuni]:[Long_2]],4,0),"")</f>
        <v>-87.251099999999994</v>
      </c>
      <c r="P63" s="34" t="s">
        <v>21</v>
      </c>
    </row>
    <row r="64" spans="1:16" ht="14.25" customHeight="1">
      <c r="A64" s="31" t="str">
        <f t="shared" si="0"/>
        <v>Distrito Central4390953</v>
      </c>
      <c r="B64" s="31" t="str">
        <f>+Table_6[[#This Row],[ID_Municipio]]&amp;Table_6[[#This Row],[Fecha]]</f>
        <v>080143909</v>
      </c>
      <c r="C64" s="31" t="str">
        <f t="shared" si="1"/>
        <v>Francisco Morazan43909</v>
      </c>
      <c r="D64" s="32">
        <f t="shared" si="2"/>
        <v>53</v>
      </c>
      <c r="E64" s="33">
        <v>43909</v>
      </c>
      <c r="F64" s="32">
        <f>+VLOOKUP(Table_6[[#This Row],[Departamento]],Table_5[],2,0)</f>
        <v>8</v>
      </c>
      <c r="G64" s="3" t="s">
        <v>31</v>
      </c>
      <c r="H64" s="37" t="s">
        <v>32</v>
      </c>
      <c r="I64" s="32" t="str">
        <f>+IFERROR(VLOOKUP(Table_6[[#This Row],[Municipio]],'LOCALIZA HN'!$B$9:$O$306,8,0),99999)</f>
        <v>0801</v>
      </c>
      <c r="J64" s="5" t="s">
        <v>26</v>
      </c>
      <c r="K64" s="5">
        <v>15</v>
      </c>
      <c r="L64" s="8" t="s">
        <v>19</v>
      </c>
      <c r="M64" s="34" t="s">
        <v>20</v>
      </c>
      <c r="N64" s="36">
        <f>+IFERROR(VLOOKUP(Table_6[[#This Row],[ID_Municipio]],Table_4[[CodigoMuni]:[Long_2]],3,0),"")</f>
        <v>14.175800000000001</v>
      </c>
      <c r="O64" s="36">
        <f>+IFERROR(VLOOKUP(Table_6[[#This Row],[ID_Municipio]],Table_4[[CodigoMuni]:[Long_2]],4,0),"")</f>
        <v>-87.251099999999994</v>
      </c>
      <c r="P64" s="34" t="s">
        <v>21</v>
      </c>
    </row>
    <row r="65" spans="1:16" ht="14.25" customHeight="1">
      <c r="A65" s="31" t="str">
        <f t="shared" si="0"/>
        <v>Distrito Central4390954</v>
      </c>
      <c r="B65" s="31" t="str">
        <f>+Table_6[[#This Row],[ID_Municipio]]&amp;Table_6[[#This Row],[Fecha]]</f>
        <v>080143909</v>
      </c>
      <c r="C65" s="31" t="str">
        <f t="shared" si="1"/>
        <v>Francisco Morazan43909</v>
      </c>
      <c r="D65" s="32">
        <f t="shared" si="2"/>
        <v>54</v>
      </c>
      <c r="E65" s="33">
        <v>43909</v>
      </c>
      <c r="F65" s="32">
        <f>+VLOOKUP(Table_6[[#This Row],[Departamento]],Table_5[],2,0)</f>
        <v>8</v>
      </c>
      <c r="G65" s="3" t="s">
        <v>31</v>
      </c>
      <c r="H65" s="11" t="s">
        <v>32</v>
      </c>
      <c r="I65" s="32" t="str">
        <f>+IFERROR(VLOOKUP(Table_6[[#This Row],[Municipio]],'LOCALIZA HN'!$B$9:$O$306,8,0),99999)</f>
        <v>0801</v>
      </c>
      <c r="J65" s="5" t="s">
        <v>26</v>
      </c>
      <c r="K65" s="5">
        <v>17</v>
      </c>
      <c r="L65" s="8" t="s">
        <v>19</v>
      </c>
      <c r="M65" s="34" t="s">
        <v>20</v>
      </c>
      <c r="N65" s="36">
        <f>+IFERROR(VLOOKUP(Table_6[[#This Row],[ID_Municipio]],Table_4[[CodigoMuni]:[Long_2]],3,0),"")</f>
        <v>14.175800000000001</v>
      </c>
      <c r="O65" s="36">
        <f>+IFERROR(VLOOKUP(Table_6[[#This Row],[ID_Municipio]],Table_4[[CodigoMuni]:[Long_2]],4,0),"")</f>
        <v>-87.251099999999994</v>
      </c>
      <c r="P65" s="34" t="s">
        <v>21</v>
      </c>
    </row>
    <row r="66" spans="1:16" ht="14.25" customHeight="1">
      <c r="A66" s="31" t="str">
        <f t="shared" si="0"/>
        <v>Distrito Central4391355</v>
      </c>
      <c r="B66" s="31" t="str">
        <f>+Table_6[[#This Row],[ID_Municipio]]&amp;Table_6[[#This Row],[Fecha]]</f>
        <v>080143913</v>
      </c>
      <c r="C66" s="31" t="str">
        <f t="shared" si="1"/>
        <v>Francisco Morazan43913</v>
      </c>
      <c r="D66" s="32">
        <f t="shared" si="2"/>
        <v>55</v>
      </c>
      <c r="E66" s="33">
        <v>43913</v>
      </c>
      <c r="F66" s="32">
        <f>+VLOOKUP(Table_6[[#This Row],[Departamento]],Table_5[],2,0)</f>
        <v>8</v>
      </c>
      <c r="G66" s="3" t="s">
        <v>31</v>
      </c>
      <c r="H66" s="11" t="s">
        <v>32</v>
      </c>
      <c r="I66" s="32" t="str">
        <f>+IFERROR(VLOOKUP(Table_6[[#This Row],[Municipio]],'LOCALIZA HN'!$B$9:$O$306,8,0),99999)</f>
        <v>0801</v>
      </c>
      <c r="J66" s="5" t="s">
        <v>26</v>
      </c>
      <c r="K66" s="5">
        <v>50</v>
      </c>
      <c r="L66" s="8" t="s">
        <v>19</v>
      </c>
      <c r="M66" s="34" t="s">
        <v>20</v>
      </c>
      <c r="N66" s="36">
        <f>+IFERROR(VLOOKUP(Table_6[[#This Row],[ID_Municipio]],Table_4[[CodigoMuni]:[Long_2]],3,0),"")</f>
        <v>14.175800000000001</v>
      </c>
      <c r="O66" s="36">
        <f>+IFERROR(VLOOKUP(Table_6[[#This Row],[ID_Municipio]],Table_4[[CodigoMuni]:[Long_2]],4,0),"")</f>
        <v>-87.251099999999994</v>
      </c>
      <c r="P66" s="34" t="s">
        <v>21</v>
      </c>
    </row>
    <row r="67" spans="1:16" ht="14.25" customHeight="1">
      <c r="A67" s="31" t="str">
        <f t="shared" si="0"/>
        <v>Distrito Central4391356</v>
      </c>
      <c r="B67" s="31" t="str">
        <f>+Table_6[[#This Row],[ID_Municipio]]&amp;Table_6[[#This Row],[Fecha]]</f>
        <v>080143913</v>
      </c>
      <c r="C67" s="31" t="str">
        <f t="shared" si="1"/>
        <v>Francisco Morazan43913</v>
      </c>
      <c r="D67" s="32">
        <f t="shared" si="2"/>
        <v>56</v>
      </c>
      <c r="E67" s="33">
        <v>43913</v>
      </c>
      <c r="F67" s="32">
        <f>+VLOOKUP(Table_6[[#This Row],[Departamento]],Table_5[],2,0)</f>
        <v>8</v>
      </c>
      <c r="G67" s="3" t="s">
        <v>31</v>
      </c>
      <c r="H67" s="11" t="s">
        <v>32</v>
      </c>
      <c r="I67" s="32" t="str">
        <f>+IFERROR(VLOOKUP(Table_6[[#This Row],[Municipio]],'LOCALIZA HN'!$B$9:$O$306,8,0),99999)</f>
        <v>0801</v>
      </c>
      <c r="J67" s="5" t="s">
        <v>26</v>
      </c>
      <c r="K67" s="5">
        <v>38</v>
      </c>
      <c r="L67" s="8" t="s">
        <v>19</v>
      </c>
      <c r="M67" s="34" t="s">
        <v>20</v>
      </c>
      <c r="N67" s="36">
        <f>+IFERROR(VLOOKUP(Table_6[[#This Row],[ID_Municipio]],Table_4[[CodigoMuni]:[Long_2]],3,0),"")</f>
        <v>14.175800000000001</v>
      </c>
      <c r="O67" s="36">
        <f>+IFERROR(VLOOKUP(Table_6[[#This Row],[ID_Municipio]],Table_4[[CodigoMuni]:[Long_2]],4,0),"")</f>
        <v>-87.251099999999994</v>
      </c>
      <c r="P67" s="34" t="s">
        <v>21</v>
      </c>
    </row>
    <row r="68" spans="1:16" ht="14.25" customHeight="1">
      <c r="A68" s="31" t="str">
        <f t="shared" si="0"/>
        <v>Distrito Central4391657</v>
      </c>
      <c r="B68" s="31" t="str">
        <f>+Table_6[[#This Row],[ID_Municipio]]&amp;Table_6[[#This Row],[Fecha]]</f>
        <v>080143916</v>
      </c>
      <c r="C68" s="31" t="str">
        <f t="shared" si="1"/>
        <v>Francisco Morazan43916</v>
      </c>
      <c r="D68" s="32">
        <f t="shared" si="2"/>
        <v>57</v>
      </c>
      <c r="E68" s="33">
        <v>43916</v>
      </c>
      <c r="F68" s="32">
        <f>+VLOOKUP(Table_6[[#This Row],[Departamento]],Table_5[],2,0)</f>
        <v>8</v>
      </c>
      <c r="G68" s="3" t="s">
        <v>31</v>
      </c>
      <c r="H68" s="11" t="s">
        <v>32</v>
      </c>
      <c r="I68" s="32" t="str">
        <f>+IFERROR(VLOOKUP(Table_6[[#This Row],[Municipio]],'LOCALIZA HN'!$B$9:$O$306,8,0),99999)</f>
        <v>0801</v>
      </c>
      <c r="J68" s="5" t="s">
        <v>26</v>
      </c>
      <c r="K68" s="5">
        <v>66</v>
      </c>
      <c r="L68" s="8" t="s">
        <v>19</v>
      </c>
      <c r="M68" s="34" t="s">
        <v>20</v>
      </c>
      <c r="N68" s="36">
        <f>+IFERROR(VLOOKUP(Table_6[[#This Row],[ID_Municipio]],Table_4[[CodigoMuni]:[Long_2]],3,0),"")</f>
        <v>14.175800000000001</v>
      </c>
      <c r="O68" s="36">
        <f>+IFERROR(VLOOKUP(Table_6[[#This Row],[ID_Municipio]],Table_4[[CodigoMuni]:[Long_2]],4,0),"")</f>
        <v>-87.251099999999994</v>
      </c>
      <c r="P68" s="34" t="s">
        <v>21</v>
      </c>
    </row>
    <row r="69" spans="1:16" ht="14.25" customHeight="1">
      <c r="A69" s="31" t="str">
        <f t="shared" si="0"/>
        <v>Distrito Central4391658</v>
      </c>
      <c r="B69" s="31" t="str">
        <f>+Table_6[[#This Row],[ID_Municipio]]&amp;Table_6[[#This Row],[Fecha]]</f>
        <v>080143916</v>
      </c>
      <c r="C69" s="31" t="str">
        <f t="shared" si="1"/>
        <v>Francisco Morazan43916</v>
      </c>
      <c r="D69" s="32">
        <f t="shared" si="2"/>
        <v>58</v>
      </c>
      <c r="E69" s="33">
        <v>43916</v>
      </c>
      <c r="F69" s="32">
        <f>+VLOOKUP(Table_6[[#This Row],[Departamento]],Table_5[],2,0)</f>
        <v>8</v>
      </c>
      <c r="G69" s="3" t="s">
        <v>31</v>
      </c>
      <c r="H69" s="11" t="s">
        <v>32</v>
      </c>
      <c r="I69" s="32" t="str">
        <f>+IFERROR(VLOOKUP(Table_6[[#This Row],[Municipio]],'LOCALIZA HN'!$B$9:$O$306,8,0),99999)</f>
        <v>0801</v>
      </c>
      <c r="J69" s="5" t="s">
        <v>18</v>
      </c>
      <c r="K69" s="5">
        <v>62</v>
      </c>
      <c r="L69" s="8" t="s">
        <v>19</v>
      </c>
      <c r="M69" s="34" t="s">
        <v>20</v>
      </c>
      <c r="N69" s="36">
        <f>+IFERROR(VLOOKUP(Table_6[[#This Row],[ID_Municipio]],Table_4[[CodigoMuni]:[Long_2]],3,0),"")</f>
        <v>14.175800000000001</v>
      </c>
      <c r="O69" s="36">
        <f>+IFERROR(VLOOKUP(Table_6[[#This Row],[ID_Municipio]],Table_4[[CodigoMuni]:[Long_2]],4,0),"")</f>
        <v>-87.251099999999994</v>
      </c>
      <c r="P69" s="34" t="s">
        <v>21</v>
      </c>
    </row>
    <row r="70" spans="1:16" ht="14.25" customHeight="1">
      <c r="A70" s="31" t="str">
        <f t="shared" si="0"/>
        <v>Distrito Central4391659</v>
      </c>
      <c r="B70" s="31" t="str">
        <f>+Table_6[[#This Row],[ID_Municipio]]&amp;Table_6[[#This Row],[Fecha]]</f>
        <v>080143916</v>
      </c>
      <c r="C70" s="31" t="str">
        <f t="shared" si="1"/>
        <v>Francisco Morazan43916</v>
      </c>
      <c r="D70" s="32">
        <f t="shared" si="2"/>
        <v>59</v>
      </c>
      <c r="E70" s="33">
        <v>43916</v>
      </c>
      <c r="F70" s="32">
        <f>+VLOOKUP(Table_6[[#This Row],[Departamento]],Table_5[],2,0)</f>
        <v>8</v>
      </c>
      <c r="G70" s="3" t="s">
        <v>31</v>
      </c>
      <c r="H70" s="11" t="s">
        <v>32</v>
      </c>
      <c r="I70" s="32" t="str">
        <f>+IFERROR(VLOOKUP(Table_6[[#This Row],[Municipio]],'LOCALIZA HN'!$B$9:$O$306,8,0),99999)</f>
        <v>0801</v>
      </c>
      <c r="J70" s="5" t="s">
        <v>18</v>
      </c>
      <c r="K70" s="5">
        <v>35</v>
      </c>
      <c r="L70" s="8" t="s">
        <v>19</v>
      </c>
      <c r="M70" s="34" t="s">
        <v>20</v>
      </c>
      <c r="N70" s="36">
        <f>+IFERROR(VLOOKUP(Table_6[[#This Row],[ID_Municipio]],Table_4[[CodigoMuni]:[Long_2]],3,0),"")</f>
        <v>14.175800000000001</v>
      </c>
      <c r="O70" s="36">
        <f>+IFERROR(VLOOKUP(Table_6[[#This Row],[ID_Municipio]],Table_4[[CodigoMuni]:[Long_2]],4,0),"")</f>
        <v>-87.251099999999994</v>
      </c>
      <c r="P70" s="34" t="s">
        <v>21</v>
      </c>
    </row>
    <row r="71" spans="1:16" ht="14.25" customHeight="1">
      <c r="A71" s="31" t="str">
        <f t="shared" si="0"/>
        <v>Distrito Central4391660</v>
      </c>
      <c r="B71" s="31" t="str">
        <f>+Table_6[[#This Row],[ID_Municipio]]&amp;Table_6[[#This Row],[Fecha]]</f>
        <v>080143916</v>
      </c>
      <c r="C71" s="31" t="str">
        <f t="shared" si="1"/>
        <v>Francisco Morazan43916</v>
      </c>
      <c r="D71" s="32">
        <f t="shared" si="2"/>
        <v>60</v>
      </c>
      <c r="E71" s="33">
        <v>43916</v>
      </c>
      <c r="F71" s="32">
        <f>+VLOOKUP(Table_6[[#This Row],[Departamento]],Table_5[],2,0)</f>
        <v>8</v>
      </c>
      <c r="G71" s="3" t="s">
        <v>31</v>
      </c>
      <c r="H71" s="11" t="s">
        <v>32</v>
      </c>
      <c r="I71" s="32" t="str">
        <f>+IFERROR(VLOOKUP(Table_6[[#This Row],[Municipio]],'LOCALIZA HN'!$B$9:$O$306,8,0),99999)</f>
        <v>0801</v>
      </c>
      <c r="J71" s="5" t="s">
        <v>18</v>
      </c>
      <c r="K71" s="5">
        <v>62</v>
      </c>
      <c r="L71" s="8" t="s">
        <v>19</v>
      </c>
      <c r="M71" s="34" t="s">
        <v>20</v>
      </c>
      <c r="N71" s="36">
        <f>+IFERROR(VLOOKUP(Table_6[[#This Row],[ID_Municipio]],Table_4[[CodigoMuni]:[Long_2]],3,0),"")</f>
        <v>14.175800000000001</v>
      </c>
      <c r="O71" s="36">
        <f>+IFERROR(VLOOKUP(Table_6[[#This Row],[ID_Municipio]],Table_4[[CodigoMuni]:[Long_2]],4,0),"")</f>
        <v>-87.251099999999994</v>
      </c>
      <c r="P71" s="34" t="s">
        <v>21</v>
      </c>
    </row>
    <row r="72" spans="1:16" ht="14.25" customHeight="1">
      <c r="A72" s="31" t="str">
        <f t="shared" si="0"/>
        <v>Distrito Central4391661</v>
      </c>
      <c r="B72" s="31" t="str">
        <f>+Table_6[[#This Row],[ID_Municipio]]&amp;Table_6[[#This Row],[Fecha]]</f>
        <v>080143916</v>
      </c>
      <c r="C72" s="31" t="str">
        <f t="shared" si="1"/>
        <v>Francisco Morazan43916</v>
      </c>
      <c r="D72" s="32">
        <f t="shared" si="2"/>
        <v>61</v>
      </c>
      <c r="E72" s="33">
        <v>43916</v>
      </c>
      <c r="F72" s="32">
        <f>+VLOOKUP(Table_6[[#This Row],[Departamento]],Table_5[],2,0)</f>
        <v>8</v>
      </c>
      <c r="G72" s="3" t="s">
        <v>31</v>
      </c>
      <c r="H72" s="11" t="s">
        <v>32</v>
      </c>
      <c r="I72" s="32" t="str">
        <f>+IFERROR(VLOOKUP(Table_6[[#This Row],[Municipio]],'LOCALIZA HN'!$B$9:$O$306,8,0),99999)</f>
        <v>0801</v>
      </c>
      <c r="J72" s="5" t="s">
        <v>26</v>
      </c>
      <c r="K72" s="5">
        <v>58</v>
      </c>
      <c r="L72" s="8" t="s">
        <v>19</v>
      </c>
      <c r="M72" s="34" t="s">
        <v>20</v>
      </c>
      <c r="N72" s="36">
        <f>+IFERROR(VLOOKUP(Table_6[[#This Row],[ID_Municipio]],Table_4[[CodigoMuni]:[Long_2]],3,0),"")</f>
        <v>14.175800000000001</v>
      </c>
      <c r="O72" s="36">
        <f>+IFERROR(VLOOKUP(Table_6[[#This Row],[ID_Municipio]],Table_4[[CodigoMuni]:[Long_2]],4,0),"")</f>
        <v>-87.251099999999994</v>
      </c>
      <c r="P72" s="34" t="s">
        <v>21</v>
      </c>
    </row>
    <row r="73" spans="1:16" ht="14.25" customHeight="1">
      <c r="A73" s="31" t="str">
        <f t="shared" si="0"/>
        <v>Distrito Central4391662</v>
      </c>
      <c r="B73" s="31" t="str">
        <f>+Table_6[[#This Row],[ID_Municipio]]&amp;Table_6[[#This Row],[Fecha]]</f>
        <v>080143916</v>
      </c>
      <c r="C73" s="31" t="str">
        <f t="shared" si="1"/>
        <v>Francisco Morazan43916</v>
      </c>
      <c r="D73" s="32">
        <f t="shared" si="2"/>
        <v>62</v>
      </c>
      <c r="E73" s="33">
        <v>43916</v>
      </c>
      <c r="F73" s="32">
        <f>+VLOOKUP(Table_6[[#This Row],[Departamento]],Table_5[],2,0)</f>
        <v>8</v>
      </c>
      <c r="G73" s="3" t="s">
        <v>31</v>
      </c>
      <c r="H73" s="11" t="s">
        <v>32</v>
      </c>
      <c r="I73" s="32" t="str">
        <f>+IFERROR(VLOOKUP(Table_6[[#This Row],[Municipio]],'LOCALIZA HN'!$B$9:$O$306,8,0),99999)</f>
        <v>0801</v>
      </c>
      <c r="J73" s="5" t="s">
        <v>18</v>
      </c>
      <c r="K73" s="5">
        <v>12</v>
      </c>
      <c r="L73" s="8" t="s">
        <v>19</v>
      </c>
      <c r="M73" s="34" t="s">
        <v>20</v>
      </c>
      <c r="N73" s="36">
        <f>+IFERROR(VLOOKUP(Table_6[[#This Row],[ID_Municipio]],Table_4[[CodigoMuni]:[Long_2]],3,0),"")</f>
        <v>14.175800000000001</v>
      </c>
      <c r="O73" s="36">
        <f>+IFERROR(VLOOKUP(Table_6[[#This Row],[ID_Municipio]],Table_4[[CodigoMuni]:[Long_2]],4,0),"")</f>
        <v>-87.251099999999994</v>
      </c>
      <c r="P73" s="34" t="s">
        <v>21</v>
      </c>
    </row>
    <row r="74" spans="1:16" ht="14.25" customHeight="1">
      <c r="A74" s="31" t="str">
        <f t="shared" si="0"/>
        <v>Distrito Central4391663</v>
      </c>
      <c r="B74" s="31" t="str">
        <f>+Table_6[[#This Row],[ID_Municipio]]&amp;Table_6[[#This Row],[Fecha]]</f>
        <v>080143916</v>
      </c>
      <c r="C74" s="31" t="str">
        <f t="shared" si="1"/>
        <v>Francisco Morazan43916</v>
      </c>
      <c r="D74" s="32">
        <f t="shared" si="2"/>
        <v>63</v>
      </c>
      <c r="E74" s="33">
        <v>43916</v>
      </c>
      <c r="F74" s="32">
        <f>+VLOOKUP(Table_6[[#This Row],[Departamento]],Table_5[],2,0)</f>
        <v>8</v>
      </c>
      <c r="G74" s="3" t="s">
        <v>31</v>
      </c>
      <c r="H74" s="11" t="s">
        <v>32</v>
      </c>
      <c r="I74" s="32" t="str">
        <f>+IFERROR(VLOOKUP(Table_6[[#This Row],[Municipio]],'LOCALIZA HN'!$B$9:$O$306,8,0),99999)</f>
        <v>0801</v>
      </c>
      <c r="J74" s="5" t="s">
        <v>18</v>
      </c>
      <c r="K74" s="5"/>
      <c r="L74" s="8" t="s">
        <v>19</v>
      </c>
      <c r="M74" s="34" t="s">
        <v>20</v>
      </c>
      <c r="N74" s="36">
        <f>+IFERROR(VLOOKUP(Table_6[[#This Row],[ID_Municipio]],Table_4[[CodigoMuni]:[Long_2]],3,0),"")</f>
        <v>14.175800000000001</v>
      </c>
      <c r="O74" s="36">
        <f>+IFERROR(VLOOKUP(Table_6[[#This Row],[ID_Municipio]],Table_4[[CodigoMuni]:[Long_2]],4,0),"")</f>
        <v>-87.251099999999994</v>
      </c>
      <c r="P74" s="34" t="s">
        <v>21</v>
      </c>
    </row>
    <row r="75" spans="1:16" ht="14.25" customHeight="1">
      <c r="A75" s="31" t="str">
        <f t="shared" si="0"/>
        <v>Distrito Central4391664</v>
      </c>
      <c r="B75" s="31" t="str">
        <f>+Table_6[[#This Row],[ID_Municipio]]&amp;Table_6[[#This Row],[Fecha]]</f>
        <v>080143916</v>
      </c>
      <c r="C75" s="31" t="str">
        <f t="shared" si="1"/>
        <v>Francisco Morazan43916</v>
      </c>
      <c r="D75" s="32">
        <f t="shared" si="2"/>
        <v>64</v>
      </c>
      <c r="E75" s="33">
        <v>43916</v>
      </c>
      <c r="F75" s="32">
        <f>+VLOOKUP(Table_6[[#This Row],[Departamento]],Table_5[],2,0)</f>
        <v>8</v>
      </c>
      <c r="G75" s="3" t="s">
        <v>31</v>
      </c>
      <c r="H75" s="11" t="s">
        <v>32</v>
      </c>
      <c r="I75" s="32" t="str">
        <f>+IFERROR(VLOOKUP(Table_6[[#This Row],[Municipio]],'LOCALIZA HN'!$B$9:$O$306,8,0),99999)</f>
        <v>0801</v>
      </c>
      <c r="J75" s="5" t="s">
        <v>26</v>
      </c>
      <c r="K75" s="5">
        <v>17</v>
      </c>
      <c r="L75" s="8" t="s">
        <v>19</v>
      </c>
      <c r="M75" s="34" t="s">
        <v>20</v>
      </c>
      <c r="N75" s="36">
        <f>+IFERROR(VLOOKUP(Table_6[[#This Row],[ID_Municipio]],Table_4[[CodigoMuni]:[Long_2]],3,0),"")</f>
        <v>14.175800000000001</v>
      </c>
      <c r="O75" s="36">
        <f>+IFERROR(VLOOKUP(Table_6[[#This Row],[ID_Municipio]],Table_4[[CodigoMuni]:[Long_2]],4,0),"")</f>
        <v>-87.251099999999994</v>
      </c>
      <c r="P75" s="34" t="s">
        <v>21</v>
      </c>
    </row>
    <row r="76" spans="1:16" ht="14.25" customHeight="1">
      <c r="A76" s="31" t="str">
        <f t="shared" si="0"/>
        <v>Distrito Central4391665</v>
      </c>
      <c r="B76" s="31" t="str">
        <f>+Table_6[[#This Row],[ID_Municipio]]&amp;Table_6[[#This Row],[Fecha]]</f>
        <v>080143916</v>
      </c>
      <c r="C76" s="31" t="str">
        <f t="shared" si="1"/>
        <v>Francisco Morazan43916</v>
      </c>
      <c r="D76" s="32">
        <f t="shared" si="2"/>
        <v>65</v>
      </c>
      <c r="E76" s="33">
        <v>43916</v>
      </c>
      <c r="F76" s="32">
        <f>+VLOOKUP(Table_6[[#This Row],[Departamento]],Table_5[],2,0)</f>
        <v>8</v>
      </c>
      <c r="G76" s="3" t="s">
        <v>31</v>
      </c>
      <c r="H76" s="11" t="s">
        <v>32</v>
      </c>
      <c r="I76" s="32" t="str">
        <f>+IFERROR(VLOOKUP(Table_6[[#This Row],[Municipio]],'LOCALIZA HN'!$B$9:$O$306,8,0),99999)</f>
        <v>0801</v>
      </c>
      <c r="J76" s="5" t="s">
        <v>18</v>
      </c>
      <c r="K76" s="5">
        <v>17</v>
      </c>
      <c r="L76" s="8" t="s">
        <v>19</v>
      </c>
      <c r="M76" s="34" t="s">
        <v>20</v>
      </c>
      <c r="N76" s="36">
        <f>+IFERROR(VLOOKUP(Table_6[[#This Row],[ID_Municipio]],Table_4[[CodigoMuni]:[Long_2]],3,0),"")</f>
        <v>14.175800000000001</v>
      </c>
      <c r="O76" s="36">
        <f>+IFERROR(VLOOKUP(Table_6[[#This Row],[ID_Municipio]],Table_4[[CodigoMuni]:[Long_2]],4,0),"")</f>
        <v>-87.251099999999994</v>
      </c>
      <c r="P76" s="34" t="s">
        <v>21</v>
      </c>
    </row>
    <row r="77" spans="1:16" ht="14.25" customHeight="1">
      <c r="A77" s="31" t="str">
        <f t="shared" ref="A77:A140" si="3">+H77&amp;E77&amp;D77</f>
        <v>Distrito Central4391666</v>
      </c>
      <c r="B77" s="31" t="str">
        <f>+Table_6[[#This Row],[ID_Municipio]]&amp;Table_6[[#This Row],[Fecha]]</f>
        <v>080143916</v>
      </c>
      <c r="C77" s="31" t="str">
        <f t="shared" ref="C77:C140" si="4">+G77&amp;E77</f>
        <v>Francisco Morazan43916</v>
      </c>
      <c r="D77" s="32">
        <f t="shared" ref="D77:D140" si="5">+D76+1</f>
        <v>66</v>
      </c>
      <c r="E77" s="33">
        <v>43916</v>
      </c>
      <c r="F77" s="32">
        <f>+VLOOKUP(Table_6[[#This Row],[Departamento]],Table_5[],2,0)</f>
        <v>8</v>
      </c>
      <c r="G77" s="3" t="s">
        <v>31</v>
      </c>
      <c r="H77" s="11" t="s">
        <v>32</v>
      </c>
      <c r="I77" s="32" t="str">
        <f>+IFERROR(VLOOKUP(Table_6[[#This Row],[Municipio]],'LOCALIZA HN'!$B$9:$O$306,8,0),99999)</f>
        <v>0801</v>
      </c>
      <c r="J77" s="5" t="s">
        <v>18</v>
      </c>
      <c r="K77" s="5">
        <v>57</v>
      </c>
      <c r="L77" s="8" t="s">
        <v>19</v>
      </c>
      <c r="M77" s="34" t="s">
        <v>20</v>
      </c>
      <c r="N77" s="36">
        <f>+IFERROR(VLOOKUP(Table_6[[#This Row],[ID_Municipio]],Table_4[[CodigoMuni]:[Long_2]],3,0),"")</f>
        <v>14.175800000000001</v>
      </c>
      <c r="O77" s="36">
        <f>+IFERROR(VLOOKUP(Table_6[[#This Row],[ID_Municipio]],Table_4[[CodigoMuni]:[Long_2]],4,0),"")</f>
        <v>-87.251099999999994</v>
      </c>
      <c r="P77" s="34" t="s">
        <v>21</v>
      </c>
    </row>
    <row r="78" spans="1:16" ht="14.25" customHeight="1">
      <c r="A78" s="31" t="str">
        <f t="shared" si="3"/>
        <v>Distrito Central4391667</v>
      </c>
      <c r="B78" s="31" t="str">
        <f>+Table_6[[#This Row],[ID_Municipio]]&amp;Table_6[[#This Row],[Fecha]]</f>
        <v>080143916</v>
      </c>
      <c r="C78" s="31" t="str">
        <f t="shared" si="4"/>
        <v>Francisco Morazan43916</v>
      </c>
      <c r="D78" s="32">
        <f t="shared" si="5"/>
        <v>67</v>
      </c>
      <c r="E78" s="33">
        <v>43916</v>
      </c>
      <c r="F78" s="32">
        <f>+VLOOKUP(Table_6[[#This Row],[Departamento]],Table_5[],2,0)</f>
        <v>8</v>
      </c>
      <c r="G78" s="3" t="s">
        <v>31</v>
      </c>
      <c r="H78" s="11" t="s">
        <v>32</v>
      </c>
      <c r="I78" s="32" t="str">
        <f>+IFERROR(VLOOKUP(Table_6[[#This Row],[Municipio]],'LOCALIZA HN'!$B$9:$O$306,8,0),99999)</f>
        <v>0801</v>
      </c>
      <c r="J78" s="5" t="s">
        <v>18</v>
      </c>
      <c r="K78" s="5">
        <v>7</v>
      </c>
      <c r="L78" s="8" t="s">
        <v>19</v>
      </c>
      <c r="M78" s="34" t="s">
        <v>20</v>
      </c>
      <c r="N78" s="36">
        <f>+IFERROR(VLOOKUP(Table_6[[#This Row],[ID_Municipio]],Table_4[[CodigoMuni]:[Long_2]],3,0),"")</f>
        <v>14.175800000000001</v>
      </c>
      <c r="O78" s="36">
        <f>+IFERROR(VLOOKUP(Table_6[[#This Row],[ID_Municipio]],Table_4[[CodigoMuni]:[Long_2]],4,0),"")</f>
        <v>-87.251099999999994</v>
      </c>
      <c r="P78" s="34" t="s">
        <v>21</v>
      </c>
    </row>
    <row r="79" spans="1:16" ht="14.25" customHeight="1">
      <c r="A79" s="31" t="str">
        <f t="shared" si="3"/>
        <v>Distrito Central4391668</v>
      </c>
      <c r="B79" s="31" t="str">
        <f>+Table_6[[#This Row],[ID_Municipio]]&amp;Table_6[[#This Row],[Fecha]]</f>
        <v>080143916</v>
      </c>
      <c r="C79" s="31" t="str">
        <f t="shared" si="4"/>
        <v>Francisco Morazan43916</v>
      </c>
      <c r="D79" s="32">
        <f t="shared" si="5"/>
        <v>68</v>
      </c>
      <c r="E79" s="33">
        <v>43916</v>
      </c>
      <c r="F79" s="32">
        <f>+VLOOKUP(Table_6[[#This Row],[Departamento]],Table_5[],2,0)</f>
        <v>8</v>
      </c>
      <c r="G79" s="3" t="s">
        <v>31</v>
      </c>
      <c r="H79" s="11" t="s">
        <v>32</v>
      </c>
      <c r="I79" s="32" t="str">
        <f>+IFERROR(VLOOKUP(Table_6[[#This Row],[Municipio]],'LOCALIZA HN'!$B$9:$O$306,8,0),99999)</f>
        <v>0801</v>
      </c>
      <c r="J79" s="5" t="s">
        <v>18</v>
      </c>
      <c r="K79" s="5">
        <v>18</v>
      </c>
      <c r="L79" s="8" t="s">
        <v>19</v>
      </c>
      <c r="M79" s="34" t="s">
        <v>20</v>
      </c>
      <c r="N79" s="36">
        <f>+IFERROR(VLOOKUP(Table_6[[#This Row],[ID_Municipio]],Table_4[[CodigoMuni]:[Long_2]],3,0),"")</f>
        <v>14.175800000000001</v>
      </c>
      <c r="O79" s="36">
        <f>+IFERROR(VLOOKUP(Table_6[[#This Row],[ID_Municipio]],Table_4[[CodigoMuni]:[Long_2]],4,0),"")</f>
        <v>-87.251099999999994</v>
      </c>
      <c r="P79" s="34" t="s">
        <v>21</v>
      </c>
    </row>
    <row r="80" spans="1:16" ht="14.25" customHeight="1">
      <c r="A80" s="31" t="str">
        <f t="shared" si="3"/>
        <v>Distrito Central4391669</v>
      </c>
      <c r="B80" s="31" t="str">
        <f>+Table_6[[#This Row],[ID_Municipio]]&amp;Table_6[[#This Row],[Fecha]]</f>
        <v>080143916</v>
      </c>
      <c r="C80" s="31" t="str">
        <f t="shared" si="4"/>
        <v>Francisco Morazan43916</v>
      </c>
      <c r="D80" s="32">
        <f t="shared" si="5"/>
        <v>69</v>
      </c>
      <c r="E80" s="33">
        <v>43916</v>
      </c>
      <c r="F80" s="32">
        <f>+VLOOKUP(Table_6[[#This Row],[Departamento]],Table_5[],2,0)</f>
        <v>8</v>
      </c>
      <c r="G80" s="3" t="s">
        <v>31</v>
      </c>
      <c r="H80" s="54" t="s">
        <v>32</v>
      </c>
      <c r="I80" s="32" t="str">
        <f>+IFERROR(VLOOKUP(Table_6[[#This Row],[Municipio]],'LOCALIZA HN'!$B$9:$O$306,8,0),99999)</f>
        <v>0801</v>
      </c>
      <c r="J80" s="5" t="s">
        <v>18</v>
      </c>
      <c r="K80" s="5">
        <v>30</v>
      </c>
      <c r="L80" s="8" t="s">
        <v>19</v>
      </c>
      <c r="M80" s="34" t="s">
        <v>20</v>
      </c>
      <c r="N80" s="36">
        <f>+IFERROR(VLOOKUP(Table_6[[#This Row],[ID_Municipio]],Table_4[[CodigoMuni]:[Long_2]],3,0),"")</f>
        <v>14.175800000000001</v>
      </c>
      <c r="O80" s="36">
        <f>+IFERROR(VLOOKUP(Table_6[[#This Row],[ID_Municipio]],Table_4[[CodigoMuni]:[Long_2]],4,0),"")</f>
        <v>-87.251099999999994</v>
      </c>
      <c r="P80" s="34" t="s">
        <v>21</v>
      </c>
    </row>
    <row r="81" spans="1:16" ht="14.25" customHeight="1">
      <c r="A81" s="31" t="str">
        <f t="shared" si="3"/>
        <v>Distrito Central4391670</v>
      </c>
      <c r="B81" s="31" t="str">
        <f>+Table_6[[#This Row],[ID_Municipio]]&amp;Table_6[[#This Row],[Fecha]]</f>
        <v>080143916</v>
      </c>
      <c r="C81" s="31" t="str">
        <f t="shared" si="4"/>
        <v>Francisco Morazan43916</v>
      </c>
      <c r="D81" s="32">
        <f t="shared" si="5"/>
        <v>70</v>
      </c>
      <c r="E81" s="33">
        <v>43916</v>
      </c>
      <c r="F81" s="32">
        <f>+VLOOKUP(Table_6[[#This Row],[Departamento]],Table_5[],2,0)</f>
        <v>8</v>
      </c>
      <c r="G81" s="3" t="s">
        <v>31</v>
      </c>
      <c r="H81" s="54" t="s">
        <v>32</v>
      </c>
      <c r="I81" s="32" t="str">
        <f>+IFERROR(VLOOKUP(Table_6[[#This Row],[Municipio]],'LOCALIZA HN'!$B$9:$O$306,8,0),99999)</f>
        <v>0801</v>
      </c>
      <c r="J81" s="5" t="s">
        <v>18</v>
      </c>
      <c r="K81" s="5">
        <v>22</v>
      </c>
      <c r="L81" s="8" t="s">
        <v>19</v>
      </c>
      <c r="M81" s="34" t="s">
        <v>20</v>
      </c>
      <c r="N81" s="36">
        <f>+IFERROR(VLOOKUP(Table_6[[#This Row],[ID_Municipio]],Table_4[[CodigoMuni]:[Long_2]],3,0),"")</f>
        <v>14.175800000000001</v>
      </c>
      <c r="O81" s="36">
        <f>+IFERROR(VLOOKUP(Table_6[[#This Row],[ID_Municipio]],Table_4[[CodigoMuni]:[Long_2]],4,0),"")</f>
        <v>-87.251099999999994</v>
      </c>
      <c r="P81" s="34" t="s">
        <v>21</v>
      </c>
    </row>
    <row r="82" spans="1:16" ht="14.25" customHeight="1">
      <c r="A82" s="31" t="str">
        <f t="shared" si="3"/>
        <v>Distrito Central4391671</v>
      </c>
      <c r="B82" s="31" t="str">
        <f>+Table_6[[#This Row],[ID_Municipio]]&amp;Table_6[[#This Row],[Fecha]]</f>
        <v>080143916</v>
      </c>
      <c r="C82" s="31" t="str">
        <f t="shared" si="4"/>
        <v>Francisco Morazan43916</v>
      </c>
      <c r="D82" s="32">
        <f t="shared" si="5"/>
        <v>71</v>
      </c>
      <c r="E82" s="33">
        <v>43916</v>
      </c>
      <c r="F82" s="32">
        <f>+VLOOKUP(Table_6[[#This Row],[Departamento]],Table_5[],2,0)</f>
        <v>8</v>
      </c>
      <c r="G82" s="3" t="s">
        <v>31</v>
      </c>
      <c r="H82" s="11" t="s">
        <v>32</v>
      </c>
      <c r="I82" s="32" t="str">
        <f>+IFERROR(VLOOKUP(Table_6[[#This Row],[Municipio]],'LOCALIZA HN'!$B$9:$O$306,8,0),99999)</f>
        <v>0801</v>
      </c>
      <c r="J82" s="5" t="s">
        <v>18</v>
      </c>
      <c r="K82" s="5">
        <v>48</v>
      </c>
      <c r="L82" s="8" t="s">
        <v>19</v>
      </c>
      <c r="M82" s="34" t="s">
        <v>20</v>
      </c>
      <c r="N82" s="36">
        <f>+IFERROR(VLOOKUP(Table_6[[#This Row],[ID_Municipio]],Table_4[[CodigoMuni]:[Long_2]],3,0),"")</f>
        <v>14.175800000000001</v>
      </c>
      <c r="O82" s="36">
        <f>+IFERROR(VLOOKUP(Table_6[[#This Row],[ID_Municipio]],Table_4[[CodigoMuni]:[Long_2]],4,0),"")</f>
        <v>-87.251099999999994</v>
      </c>
      <c r="P82" s="34" t="s">
        <v>21</v>
      </c>
    </row>
    <row r="83" spans="1:16" ht="14.25" customHeight="1">
      <c r="A83" s="31" t="str">
        <f t="shared" si="3"/>
        <v>Distrito Central4391672</v>
      </c>
      <c r="B83" s="31" t="str">
        <f>+Table_6[[#This Row],[ID_Municipio]]&amp;Table_6[[#This Row],[Fecha]]</f>
        <v>080143916</v>
      </c>
      <c r="C83" s="31" t="str">
        <f t="shared" si="4"/>
        <v>Francisco Morazan43916</v>
      </c>
      <c r="D83" s="32">
        <f t="shared" si="5"/>
        <v>72</v>
      </c>
      <c r="E83" s="33">
        <v>43916</v>
      </c>
      <c r="F83" s="32">
        <f>+VLOOKUP(Table_6[[#This Row],[Departamento]],Table_5[],2,0)</f>
        <v>8</v>
      </c>
      <c r="G83" s="3" t="s">
        <v>31</v>
      </c>
      <c r="H83" s="11" t="s">
        <v>32</v>
      </c>
      <c r="I83" s="32" t="str">
        <f>+IFERROR(VLOOKUP(Table_6[[#This Row],[Municipio]],'LOCALIZA HN'!$B$9:$O$306,8,0),99999)</f>
        <v>0801</v>
      </c>
      <c r="J83" s="5" t="s">
        <v>18</v>
      </c>
      <c r="K83" s="5">
        <v>40</v>
      </c>
      <c r="L83" s="8" t="s">
        <v>19</v>
      </c>
      <c r="M83" s="34" t="s">
        <v>20</v>
      </c>
      <c r="N83" s="36">
        <f>+IFERROR(VLOOKUP(Table_6[[#This Row],[ID_Municipio]],Table_4[[CodigoMuni]:[Long_2]],3,0),"")</f>
        <v>14.175800000000001</v>
      </c>
      <c r="O83" s="36">
        <f>+IFERROR(VLOOKUP(Table_6[[#This Row],[ID_Municipio]],Table_4[[CodigoMuni]:[Long_2]],4,0),"")</f>
        <v>-87.251099999999994</v>
      </c>
      <c r="P83" s="34" t="s">
        <v>21</v>
      </c>
    </row>
    <row r="84" spans="1:16" ht="14.25" customHeight="1">
      <c r="A84" s="31" t="str">
        <f t="shared" si="3"/>
        <v>Distrito Central4392173</v>
      </c>
      <c r="B84" s="31" t="str">
        <f>+Table_6[[#This Row],[ID_Municipio]]&amp;Table_6[[#This Row],[Fecha]]</f>
        <v>080143921</v>
      </c>
      <c r="C84" s="31" t="str">
        <f t="shared" si="4"/>
        <v>Francisco Morazan43921</v>
      </c>
      <c r="D84" s="32">
        <f t="shared" si="5"/>
        <v>73</v>
      </c>
      <c r="E84" s="33">
        <v>43921</v>
      </c>
      <c r="F84" s="32">
        <f>+VLOOKUP(Table_6[[#This Row],[Departamento]],Table_5[],2,0)</f>
        <v>8</v>
      </c>
      <c r="G84" s="3" t="s">
        <v>31</v>
      </c>
      <c r="H84" s="9" t="s">
        <v>32</v>
      </c>
      <c r="I84" s="32" t="str">
        <f>+IFERROR(VLOOKUP(Table_6[[#This Row],[Municipio]],'LOCALIZA HN'!$B$9:$O$306,8,0),99999)</f>
        <v>0801</v>
      </c>
      <c r="J84" s="5" t="s">
        <v>18</v>
      </c>
      <c r="K84" s="5">
        <v>38</v>
      </c>
      <c r="L84" s="8" t="s">
        <v>19</v>
      </c>
      <c r="M84" s="34" t="s">
        <v>20</v>
      </c>
      <c r="N84" s="36">
        <f>+IFERROR(VLOOKUP(Table_6[[#This Row],[ID_Municipio]],Table_4[[CodigoMuni]:[Long_2]],3,0),"")</f>
        <v>14.175800000000001</v>
      </c>
      <c r="O84" s="36">
        <f>+IFERROR(VLOOKUP(Table_6[[#This Row],[ID_Municipio]],Table_4[[CodigoMuni]:[Long_2]],4,0),"")</f>
        <v>-87.251099999999994</v>
      </c>
      <c r="P84" s="34" t="s">
        <v>21</v>
      </c>
    </row>
    <row r="85" spans="1:16" ht="14.25" customHeight="1">
      <c r="A85" s="31" t="str">
        <f t="shared" si="3"/>
        <v>Distrito Central4392174</v>
      </c>
      <c r="B85" s="31" t="str">
        <f>+Table_6[[#This Row],[ID_Municipio]]&amp;Table_6[[#This Row],[Fecha]]</f>
        <v>080143921</v>
      </c>
      <c r="C85" s="31" t="str">
        <f t="shared" si="4"/>
        <v>Francisco Morazan43921</v>
      </c>
      <c r="D85" s="32">
        <f t="shared" si="5"/>
        <v>74</v>
      </c>
      <c r="E85" s="33">
        <v>43921</v>
      </c>
      <c r="F85" s="32">
        <f>+VLOOKUP(Table_6[[#This Row],[Departamento]],Table_5[],2,0)</f>
        <v>8</v>
      </c>
      <c r="G85" s="3" t="s">
        <v>31</v>
      </c>
      <c r="H85" s="9" t="s">
        <v>32</v>
      </c>
      <c r="I85" s="32" t="str">
        <f>+IFERROR(VLOOKUP(Table_6[[#This Row],[Municipio]],'LOCALIZA HN'!$B$9:$O$306,8,0),99999)</f>
        <v>0801</v>
      </c>
      <c r="J85" s="5" t="s">
        <v>18</v>
      </c>
      <c r="K85" s="5">
        <v>3</v>
      </c>
      <c r="L85" s="8" t="s">
        <v>19</v>
      </c>
      <c r="M85" s="34" t="s">
        <v>20</v>
      </c>
      <c r="N85" s="36">
        <f>+IFERROR(VLOOKUP(Table_6[[#This Row],[ID_Municipio]],Table_4[[CodigoMuni]:[Long_2]],3,0),"")</f>
        <v>14.175800000000001</v>
      </c>
      <c r="O85" s="36">
        <f>+IFERROR(VLOOKUP(Table_6[[#This Row],[ID_Municipio]],Table_4[[CodigoMuni]:[Long_2]],4,0),"")</f>
        <v>-87.251099999999994</v>
      </c>
      <c r="P85" s="34" t="s">
        <v>21</v>
      </c>
    </row>
    <row r="86" spans="1:16" ht="14.25" customHeight="1">
      <c r="A86" s="31" t="str">
        <f t="shared" si="3"/>
        <v>Distrito Central4392275</v>
      </c>
      <c r="B86" s="31" t="str">
        <f>+Table_6[[#This Row],[ID_Municipio]]&amp;Table_6[[#This Row],[Fecha]]</f>
        <v>080143922</v>
      </c>
      <c r="C86" s="31" t="str">
        <f t="shared" si="4"/>
        <v>Francisco Morazan43922</v>
      </c>
      <c r="D86" s="32">
        <f t="shared" si="5"/>
        <v>75</v>
      </c>
      <c r="E86" s="33">
        <v>43922</v>
      </c>
      <c r="F86" s="32">
        <f>+VLOOKUP(Table_6[[#This Row],[Departamento]],Table_5[],2,0)</f>
        <v>8</v>
      </c>
      <c r="G86" s="3" t="s">
        <v>31</v>
      </c>
      <c r="H86" s="9" t="s">
        <v>32</v>
      </c>
      <c r="I86" s="32" t="str">
        <f>+IFERROR(VLOOKUP(Table_6[[#This Row],[Municipio]],'LOCALIZA HN'!$B$9:$O$306,8,0),99999)</f>
        <v>0801</v>
      </c>
      <c r="J86" s="5" t="s">
        <v>26</v>
      </c>
      <c r="K86" s="5">
        <v>24</v>
      </c>
      <c r="L86" s="8" t="s">
        <v>19</v>
      </c>
      <c r="M86" s="34" t="s">
        <v>20</v>
      </c>
      <c r="N86" s="36">
        <f>+IFERROR(VLOOKUP(Table_6[[#This Row],[ID_Municipio]],Table_4[[CodigoMuni]:[Long_2]],3,0),"")</f>
        <v>14.175800000000001</v>
      </c>
      <c r="O86" s="36">
        <f>+IFERROR(VLOOKUP(Table_6[[#This Row],[ID_Municipio]],Table_4[[CodigoMuni]:[Long_2]],4,0),"")</f>
        <v>-87.251099999999994</v>
      </c>
      <c r="P86" s="34" t="s">
        <v>21</v>
      </c>
    </row>
    <row r="87" spans="1:16" ht="14.25" customHeight="1">
      <c r="A87" s="31" t="str">
        <f t="shared" si="3"/>
        <v>Distrito Central4392276</v>
      </c>
      <c r="B87" s="31" t="str">
        <f>+Table_6[[#This Row],[ID_Municipio]]&amp;Table_6[[#This Row],[Fecha]]</f>
        <v>080143922</v>
      </c>
      <c r="C87" s="31" t="str">
        <f t="shared" si="4"/>
        <v>Francisco Morazan43922</v>
      </c>
      <c r="D87" s="32">
        <f t="shared" si="5"/>
        <v>76</v>
      </c>
      <c r="E87" s="33">
        <v>43922</v>
      </c>
      <c r="F87" s="32">
        <f>+VLOOKUP(Table_6[[#This Row],[Departamento]],Table_5[],2,0)</f>
        <v>8</v>
      </c>
      <c r="G87" s="3" t="s">
        <v>31</v>
      </c>
      <c r="H87" s="9" t="s">
        <v>32</v>
      </c>
      <c r="I87" s="32" t="str">
        <f>+IFERROR(VLOOKUP(Table_6[[#This Row],[Municipio]],'LOCALIZA HN'!$B$9:$O$306,8,0),99999)</f>
        <v>0801</v>
      </c>
      <c r="J87" s="5" t="s">
        <v>18</v>
      </c>
      <c r="K87" s="5">
        <v>47</v>
      </c>
      <c r="L87" s="8" t="s">
        <v>19</v>
      </c>
      <c r="M87" s="34" t="s">
        <v>20</v>
      </c>
      <c r="N87" s="36">
        <f>+IFERROR(VLOOKUP(Table_6[[#This Row],[ID_Municipio]],Table_4[[CodigoMuni]:[Long_2]],3,0),"")</f>
        <v>14.175800000000001</v>
      </c>
      <c r="O87" s="36">
        <f>+IFERROR(VLOOKUP(Table_6[[#This Row],[ID_Municipio]],Table_4[[CodigoMuni]:[Long_2]],4,0),"")</f>
        <v>-87.251099999999994</v>
      </c>
      <c r="P87" s="34" t="s">
        <v>21</v>
      </c>
    </row>
    <row r="88" spans="1:16" ht="14.25" customHeight="1">
      <c r="A88" s="31" t="str">
        <f t="shared" si="3"/>
        <v>Distrito Central4392277</v>
      </c>
      <c r="B88" s="31" t="str">
        <f>+Table_6[[#This Row],[ID_Municipio]]&amp;Table_6[[#This Row],[Fecha]]</f>
        <v>080143922</v>
      </c>
      <c r="C88" s="31" t="str">
        <f t="shared" si="4"/>
        <v>Francisco Morazan43922</v>
      </c>
      <c r="D88" s="32">
        <f t="shared" si="5"/>
        <v>77</v>
      </c>
      <c r="E88" s="33">
        <v>43922</v>
      </c>
      <c r="F88" s="32">
        <f>+VLOOKUP(Table_6[[#This Row],[Departamento]],Table_5[],2,0)</f>
        <v>8</v>
      </c>
      <c r="G88" s="3" t="s">
        <v>31</v>
      </c>
      <c r="H88" s="9" t="s">
        <v>32</v>
      </c>
      <c r="I88" s="32" t="str">
        <f>+IFERROR(VLOOKUP(Table_6[[#This Row],[Municipio]],'LOCALIZA HN'!$B$9:$O$306,8,0),99999)</f>
        <v>0801</v>
      </c>
      <c r="J88" s="5" t="s">
        <v>18</v>
      </c>
      <c r="K88" s="5">
        <v>25</v>
      </c>
      <c r="L88" s="8" t="s">
        <v>19</v>
      </c>
      <c r="M88" s="34" t="s">
        <v>20</v>
      </c>
      <c r="N88" s="36">
        <f>+IFERROR(VLOOKUP(Table_6[[#This Row],[ID_Municipio]],Table_4[[CodigoMuni]:[Long_2]],3,0),"")</f>
        <v>14.175800000000001</v>
      </c>
      <c r="O88" s="36">
        <f>+IFERROR(VLOOKUP(Table_6[[#This Row],[ID_Municipio]],Table_4[[CodigoMuni]:[Long_2]],4,0),"")</f>
        <v>-87.251099999999994</v>
      </c>
      <c r="P88" s="34" t="s">
        <v>21</v>
      </c>
    </row>
    <row r="89" spans="1:16" ht="14.25" customHeight="1">
      <c r="A89" s="31" t="str">
        <f t="shared" si="3"/>
        <v>Distrito Central4392278</v>
      </c>
      <c r="B89" s="31" t="str">
        <f>+Table_6[[#This Row],[ID_Municipio]]&amp;Table_6[[#This Row],[Fecha]]</f>
        <v>080143922</v>
      </c>
      <c r="C89" s="31" t="str">
        <f t="shared" si="4"/>
        <v>Francisco Morazan43922</v>
      </c>
      <c r="D89" s="32">
        <f t="shared" si="5"/>
        <v>78</v>
      </c>
      <c r="E89" s="33">
        <v>43922</v>
      </c>
      <c r="F89" s="32">
        <f>+VLOOKUP(Table_6[[#This Row],[Departamento]],Table_5[],2,0)</f>
        <v>8</v>
      </c>
      <c r="G89" s="3" t="s">
        <v>31</v>
      </c>
      <c r="H89" s="9" t="s">
        <v>32</v>
      </c>
      <c r="I89" s="32" t="str">
        <f>+IFERROR(VLOOKUP(Table_6[[#This Row],[Municipio]],'LOCALIZA HN'!$B$9:$O$306,8,0),99999)</f>
        <v>0801</v>
      </c>
      <c r="J89" s="5" t="s">
        <v>26</v>
      </c>
      <c r="K89" s="5">
        <v>66</v>
      </c>
      <c r="L89" s="8" t="s">
        <v>19</v>
      </c>
      <c r="M89" s="34" t="s">
        <v>20</v>
      </c>
      <c r="N89" s="36">
        <f>+IFERROR(VLOOKUP(Table_6[[#This Row],[ID_Municipio]],Table_4[[CodigoMuni]:[Long_2]],3,0),"")</f>
        <v>14.175800000000001</v>
      </c>
      <c r="O89" s="36">
        <f>+IFERROR(VLOOKUP(Table_6[[#This Row],[ID_Municipio]],Table_4[[CodigoMuni]:[Long_2]],4,0),"")</f>
        <v>-87.251099999999994</v>
      </c>
      <c r="P89" s="34" t="s">
        <v>21</v>
      </c>
    </row>
    <row r="90" spans="1:16" ht="14.25" customHeight="1">
      <c r="A90" s="31" t="str">
        <f t="shared" si="3"/>
        <v>Distrito Central4392479</v>
      </c>
      <c r="B90" s="31" t="str">
        <f>+Table_6[[#This Row],[ID_Municipio]]&amp;Table_6[[#This Row],[Fecha]]</f>
        <v>080143924</v>
      </c>
      <c r="C90" s="31" t="str">
        <f t="shared" si="4"/>
        <v>Francisco Morazan43924</v>
      </c>
      <c r="D90" s="32">
        <f t="shared" si="5"/>
        <v>79</v>
      </c>
      <c r="E90" s="33">
        <v>43924</v>
      </c>
      <c r="F90" s="32">
        <f>+VLOOKUP(Table_6[[#This Row],[Departamento]],Table_5[],2,0)</f>
        <v>8</v>
      </c>
      <c r="G90" s="3" t="s">
        <v>31</v>
      </c>
      <c r="H90" s="9" t="s">
        <v>32</v>
      </c>
      <c r="I90" s="32" t="str">
        <f>+IFERROR(VLOOKUP(Table_6[[#This Row],[Municipio]],'LOCALIZA HN'!$B$9:$O$306,8,0),99999)</f>
        <v>0801</v>
      </c>
      <c r="J90" s="5" t="s">
        <v>26</v>
      </c>
      <c r="K90" s="5">
        <v>82</v>
      </c>
      <c r="L90" s="8" t="s">
        <v>19</v>
      </c>
      <c r="M90" s="34" t="s">
        <v>20</v>
      </c>
      <c r="N90" s="36">
        <f>+IFERROR(VLOOKUP(Table_6[[#This Row],[ID_Municipio]],Table_4[[CodigoMuni]:[Long_2]],3,0),"")</f>
        <v>14.175800000000001</v>
      </c>
      <c r="O90" s="36">
        <f>+IFERROR(VLOOKUP(Table_6[[#This Row],[ID_Municipio]],Table_4[[CodigoMuni]:[Long_2]],4,0),"")</f>
        <v>-87.251099999999994</v>
      </c>
      <c r="P90" s="34" t="s">
        <v>21</v>
      </c>
    </row>
    <row r="91" spans="1:16" ht="14.25" customHeight="1">
      <c r="A91" s="31" t="str">
        <f t="shared" si="3"/>
        <v>Distrito Central4392580</v>
      </c>
      <c r="B91" s="31" t="str">
        <f>+Table_6[[#This Row],[ID_Municipio]]&amp;Table_6[[#This Row],[Fecha]]</f>
        <v>080143925</v>
      </c>
      <c r="C91" s="31" t="str">
        <f t="shared" si="4"/>
        <v>Francisco Morazan43925</v>
      </c>
      <c r="D91" s="32">
        <f t="shared" si="5"/>
        <v>80</v>
      </c>
      <c r="E91" s="33">
        <v>43925</v>
      </c>
      <c r="F91" s="32">
        <f>+VLOOKUP(Table_6[[#This Row],[Departamento]],Table_5[],2,0)</f>
        <v>8</v>
      </c>
      <c r="G91" s="3" t="s">
        <v>31</v>
      </c>
      <c r="H91" s="9" t="s">
        <v>32</v>
      </c>
      <c r="I91" s="32" t="str">
        <f>+IFERROR(VLOOKUP(Table_6[[#This Row],[Municipio]],'LOCALIZA HN'!$B$9:$O$306,8,0),99999)</f>
        <v>0801</v>
      </c>
      <c r="J91" s="5" t="s">
        <v>18</v>
      </c>
      <c r="K91" s="5">
        <v>38</v>
      </c>
      <c r="L91" s="8" t="s">
        <v>19</v>
      </c>
      <c r="M91" s="34" t="s">
        <v>20</v>
      </c>
      <c r="N91" s="36">
        <f>+IFERROR(VLOOKUP(Table_6[[#This Row],[ID_Municipio]],Table_4[[CodigoMuni]:[Long_2]],3,0),"")</f>
        <v>14.175800000000001</v>
      </c>
      <c r="O91" s="36">
        <f>+IFERROR(VLOOKUP(Table_6[[#This Row],[ID_Municipio]],Table_4[[CodigoMuni]:[Long_2]],4,0),"")</f>
        <v>-87.251099999999994</v>
      </c>
      <c r="P91" s="34" t="s">
        <v>21</v>
      </c>
    </row>
    <row r="92" spans="1:16" ht="14.25" customHeight="1">
      <c r="A92" s="31" t="str">
        <f t="shared" si="3"/>
        <v>Distrito Central4392581</v>
      </c>
      <c r="B92" s="31" t="str">
        <f>+Table_6[[#This Row],[ID_Municipio]]&amp;Table_6[[#This Row],[Fecha]]</f>
        <v>080143925</v>
      </c>
      <c r="C92" s="31" t="str">
        <f t="shared" si="4"/>
        <v>Francisco Morazan43925</v>
      </c>
      <c r="D92" s="32">
        <f t="shared" si="5"/>
        <v>81</v>
      </c>
      <c r="E92" s="33">
        <v>43925</v>
      </c>
      <c r="F92" s="32">
        <f>+VLOOKUP(Table_6[[#This Row],[Departamento]],Table_5[],2,0)</f>
        <v>8</v>
      </c>
      <c r="G92" s="3" t="s">
        <v>31</v>
      </c>
      <c r="H92" s="9" t="s">
        <v>32</v>
      </c>
      <c r="I92" s="32" t="str">
        <f>+IFERROR(VLOOKUP(Table_6[[#This Row],[Municipio]],'LOCALIZA HN'!$B$9:$O$306,8,0),99999)</f>
        <v>0801</v>
      </c>
      <c r="J92" s="5" t="s">
        <v>18</v>
      </c>
      <c r="K92" s="5">
        <v>44</v>
      </c>
      <c r="L92" s="8" t="s">
        <v>19</v>
      </c>
      <c r="M92" s="34" t="s">
        <v>20</v>
      </c>
      <c r="N92" s="36">
        <f>+IFERROR(VLOOKUP(Table_6[[#This Row],[ID_Municipio]],Table_4[[CodigoMuni]:[Long_2]],3,0),"")</f>
        <v>14.175800000000001</v>
      </c>
      <c r="O92" s="36">
        <f>+IFERROR(VLOOKUP(Table_6[[#This Row],[ID_Municipio]],Table_4[[CodigoMuni]:[Long_2]],4,0),"")</f>
        <v>-87.251099999999994</v>
      </c>
      <c r="P92" s="34" t="s">
        <v>21</v>
      </c>
    </row>
    <row r="93" spans="1:16" ht="14.25" customHeight="1">
      <c r="A93" s="31" t="str">
        <f t="shared" si="3"/>
        <v>Distrito Central4392782</v>
      </c>
      <c r="B93" s="31" t="str">
        <f>+Table_6[[#This Row],[ID_Municipio]]&amp;Table_6[[#This Row],[Fecha]]</f>
        <v>080143927</v>
      </c>
      <c r="C93" s="31" t="str">
        <f t="shared" si="4"/>
        <v>Francisco Morazan43927</v>
      </c>
      <c r="D93" s="32">
        <f t="shared" si="5"/>
        <v>82</v>
      </c>
      <c r="E93" s="33">
        <v>43927</v>
      </c>
      <c r="F93" s="32">
        <f>+VLOOKUP(Table_6[[#This Row],[Departamento]],Table_5[],2,0)</f>
        <v>8</v>
      </c>
      <c r="G93" s="3" t="s">
        <v>31</v>
      </c>
      <c r="H93" s="9" t="s">
        <v>32</v>
      </c>
      <c r="I93" s="32" t="str">
        <f>+IFERROR(VLOOKUP(Table_6[[#This Row],[Municipio]],'LOCALIZA HN'!$B$9:$O$306,8,0),99999)</f>
        <v>0801</v>
      </c>
      <c r="J93" s="5" t="s">
        <v>26</v>
      </c>
      <c r="K93" s="5">
        <v>23</v>
      </c>
      <c r="L93" s="8" t="s">
        <v>19</v>
      </c>
      <c r="M93" s="34" t="s">
        <v>20</v>
      </c>
      <c r="N93" s="36">
        <f>+IFERROR(VLOOKUP(Table_6[[#This Row],[ID_Municipio]],Table_4[[CodigoMuni]:[Long_2]],3,0),"")</f>
        <v>14.175800000000001</v>
      </c>
      <c r="O93" s="36">
        <f>+IFERROR(VLOOKUP(Table_6[[#This Row],[ID_Municipio]],Table_4[[CodigoMuni]:[Long_2]],4,0),"")</f>
        <v>-87.251099999999994</v>
      </c>
      <c r="P93" s="34" t="s">
        <v>21</v>
      </c>
    </row>
    <row r="94" spans="1:16" ht="14.25" customHeight="1">
      <c r="A94" s="31" t="str">
        <f t="shared" si="3"/>
        <v>Distrito Central4392783</v>
      </c>
      <c r="B94" s="31" t="str">
        <f>+Table_6[[#This Row],[ID_Municipio]]&amp;Table_6[[#This Row],[Fecha]]</f>
        <v>080143927</v>
      </c>
      <c r="C94" s="31" t="str">
        <f t="shared" si="4"/>
        <v>Francisco Morazan43927</v>
      </c>
      <c r="D94" s="32">
        <f t="shared" si="5"/>
        <v>83</v>
      </c>
      <c r="E94" s="33">
        <v>43927</v>
      </c>
      <c r="F94" s="32">
        <f>+VLOOKUP(Table_6[[#This Row],[Departamento]],Table_5[],2,0)</f>
        <v>8</v>
      </c>
      <c r="G94" s="3" t="s">
        <v>31</v>
      </c>
      <c r="H94" s="9" t="s">
        <v>32</v>
      </c>
      <c r="I94" s="32" t="str">
        <f>+IFERROR(VLOOKUP(Table_6[[#This Row],[Municipio]],'LOCALIZA HN'!$B$9:$O$306,8,0),99999)</f>
        <v>0801</v>
      </c>
      <c r="J94" s="5" t="s">
        <v>26</v>
      </c>
      <c r="K94" s="5">
        <v>22</v>
      </c>
      <c r="L94" s="8" t="s">
        <v>19</v>
      </c>
      <c r="M94" s="34" t="s">
        <v>20</v>
      </c>
      <c r="N94" s="36">
        <f>+IFERROR(VLOOKUP(Table_6[[#This Row],[ID_Municipio]],Table_4[[CodigoMuni]:[Long_2]],3,0),"")</f>
        <v>14.175800000000001</v>
      </c>
      <c r="O94" s="36">
        <f>+IFERROR(VLOOKUP(Table_6[[#This Row],[ID_Municipio]],Table_4[[CodigoMuni]:[Long_2]],4,0),"")</f>
        <v>-87.251099999999994</v>
      </c>
      <c r="P94" s="34" t="s">
        <v>21</v>
      </c>
    </row>
    <row r="95" spans="1:16" ht="14.25" customHeight="1">
      <c r="A95" s="31" t="str">
        <f t="shared" si="3"/>
        <v>Distrito Central4392784</v>
      </c>
      <c r="B95" s="31" t="str">
        <f>+Table_6[[#This Row],[ID_Municipio]]&amp;Table_6[[#This Row],[Fecha]]</f>
        <v>080143927</v>
      </c>
      <c r="C95" s="31" t="str">
        <f t="shared" si="4"/>
        <v>Francisco Morazan43927</v>
      </c>
      <c r="D95" s="32">
        <f t="shared" si="5"/>
        <v>84</v>
      </c>
      <c r="E95" s="33">
        <v>43927</v>
      </c>
      <c r="F95" s="32">
        <f>+VLOOKUP(Table_6[[#This Row],[Departamento]],Table_5[],2,0)</f>
        <v>8</v>
      </c>
      <c r="G95" s="3" t="s">
        <v>31</v>
      </c>
      <c r="H95" s="9" t="s">
        <v>32</v>
      </c>
      <c r="I95" s="32" t="str">
        <f>+IFERROR(VLOOKUP(Table_6[[#This Row],[Municipio]],'LOCALIZA HN'!$B$9:$O$306,8,0),99999)</f>
        <v>0801</v>
      </c>
      <c r="J95" s="5" t="s">
        <v>26</v>
      </c>
      <c r="K95" s="5">
        <v>59</v>
      </c>
      <c r="L95" s="8" t="s">
        <v>19</v>
      </c>
      <c r="M95" s="34" t="s">
        <v>20</v>
      </c>
      <c r="N95" s="36">
        <f>+IFERROR(VLOOKUP(Table_6[[#This Row],[ID_Municipio]],Table_4[[CodigoMuni]:[Long_2]],3,0),"")</f>
        <v>14.175800000000001</v>
      </c>
      <c r="O95" s="36">
        <f>+IFERROR(VLOOKUP(Table_6[[#This Row],[ID_Municipio]],Table_4[[CodigoMuni]:[Long_2]],4,0),"")</f>
        <v>-87.251099999999994</v>
      </c>
      <c r="P95" s="34" t="s">
        <v>21</v>
      </c>
    </row>
    <row r="96" spans="1:16" ht="14.25" customHeight="1">
      <c r="A96" s="31" t="str">
        <f t="shared" si="3"/>
        <v>Distrito Central4392785</v>
      </c>
      <c r="B96" s="31" t="str">
        <f>+Table_6[[#This Row],[ID_Municipio]]&amp;Table_6[[#This Row],[Fecha]]</f>
        <v>080143927</v>
      </c>
      <c r="C96" s="31" t="str">
        <f t="shared" si="4"/>
        <v>Francisco Morazan43927</v>
      </c>
      <c r="D96" s="32">
        <f t="shared" si="5"/>
        <v>85</v>
      </c>
      <c r="E96" s="33">
        <v>43927</v>
      </c>
      <c r="F96" s="32">
        <f>+VLOOKUP(Table_6[[#This Row],[Departamento]],Table_5[],2,0)</f>
        <v>8</v>
      </c>
      <c r="G96" s="3" t="s">
        <v>31</v>
      </c>
      <c r="H96" s="9" t="s">
        <v>32</v>
      </c>
      <c r="I96" s="32" t="str">
        <f>+IFERROR(VLOOKUP(Table_6[[#This Row],[Municipio]],'LOCALIZA HN'!$B$9:$O$306,8,0),99999)</f>
        <v>0801</v>
      </c>
      <c r="J96" s="5" t="s">
        <v>18</v>
      </c>
      <c r="K96" s="5">
        <v>57</v>
      </c>
      <c r="L96" s="8" t="s">
        <v>19</v>
      </c>
      <c r="M96" s="34" t="s">
        <v>20</v>
      </c>
      <c r="N96" s="36">
        <f>+IFERROR(VLOOKUP(Table_6[[#This Row],[ID_Municipio]],Table_4[[CodigoMuni]:[Long_2]],3,0),"")</f>
        <v>14.175800000000001</v>
      </c>
      <c r="O96" s="36">
        <f>+IFERROR(VLOOKUP(Table_6[[#This Row],[ID_Municipio]],Table_4[[CodigoMuni]:[Long_2]],4,0),"")</f>
        <v>-87.251099999999994</v>
      </c>
      <c r="P96" s="34" t="s">
        <v>21</v>
      </c>
    </row>
    <row r="97" spans="1:16" ht="14.25" customHeight="1">
      <c r="A97" s="31" t="str">
        <f t="shared" si="3"/>
        <v>Distrito Central4392786</v>
      </c>
      <c r="B97" s="31" t="str">
        <f>+Table_6[[#This Row],[ID_Municipio]]&amp;Table_6[[#This Row],[Fecha]]</f>
        <v>080143927</v>
      </c>
      <c r="C97" s="31" t="str">
        <f t="shared" si="4"/>
        <v>Francisco Morazan43927</v>
      </c>
      <c r="D97" s="32">
        <f t="shared" si="5"/>
        <v>86</v>
      </c>
      <c r="E97" s="33">
        <v>43927</v>
      </c>
      <c r="F97" s="32">
        <f>+VLOOKUP(Table_6[[#This Row],[Departamento]],Table_5[],2,0)</f>
        <v>8</v>
      </c>
      <c r="G97" s="3" t="s">
        <v>31</v>
      </c>
      <c r="H97" s="9" t="s">
        <v>32</v>
      </c>
      <c r="I97" s="32" t="str">
        <f>+IFERROR(VLOOKUP(Table_6[[#This Row],[Municipio]],'LOCALIZA HN'!$B$9:$O$306,8,0),99999)</f>
        <v>0801</v>
      </c>
      <c r="J97" s="5" t="s">
        <v>26</v>
      </c>
      <c r="K97" s="5">
        <v>1</v>
      </c>
      <c r="L97" s="8" t="s">
        <v>19</v>
      </c>
      <c r="M97" s="34" t="s">
        <v>20</v>
      </c>
      <c r="N97" s="36">
        <f>+IFERROR(VLOOKUP(Table_6[[#This Row],[ID_Municipio]],Table_4[[CodigoMuni]:[Long_2]],3,0),"")</f>
        <v>14.175800000000001</v>
      </c>
      <c r="O97" s="36">
        <f>+IFERROR(VLOOKUP(Table_6[[#This Row],[ID_Municipio]],Table_4[[CodigoMuni]:[Long_2]],4,0),"")</f>
        <v>-87.251099999999994</v>
      </c>
      <c r="P97" s="34" t="s">
        <v>21</v>
      </c>
    </row>
    <row r="98" spans="1:16" ht="14.25" customHeight="1">
      <c r="A98" s="31" t="str">
        <f t="shared" si="3"/>
        <v>Distrito Central4392787</v>
      </c>
      <c r="B98" s="31" t="str">
        <f>+Table_6[[#This Row],[ID_Municipio]]&amp;Table_6[[#This Row],[Fecha]]</f>
        <v>080143927</v>
      </c>
      <c r="C98" s="31" t="str">
        <f t="shared" si="4"/>
        <v>Francisco Morazan43927</v>
      </c>
      <c r="D98" s="32">
        <f t="shared" si="5"/>
        <v>87</v>
      </c>
      <c r="E98" s="33">
        <v>43927</v>
      </c>
      <c r="F98" s="32">
        <f>+VLOOKUP(Table_6[[#This Row],[Departamento]],Table_5[],2,0)</f>
        <v>8</v>
      </c>
      <c r="G98" s="3" t="s">
        <v>31</v>
      </c>
      <c r="H98" s="9" t="s">
        <v>32</v>
      </c>
      <c r="I98" s="32" t="str">
        <f>+IFERROR(VLOOKUP(Table_6[[#This Row],[Municipio]],'LOCALIZA HN'!$B$9:$O$306,8,0),99999)</f>
        <v>0801</v>
      </c>
      <c r="J98" s="5" t="s">
        <v>26</v>
      </c>
      <c r="K98" s="5">
        <v>56</v>
      </c>
      <c r="L98" s="8" t="s">
        <v>19</v>
      </c>
      <c r="M98" s="34" t="s">
        <v>20</v>
      </c>
      <c r="N98" s="36">
        <f>+IFERROR(VLOOKUP(Table_6[[#This Row],[ID_Municipio]],Table_4[[CodigoMuni]:[Long_2]],3,0),"")</f>
        <v>14.175800000000001</v>
      </c>
      <c r="O98" s="36">
        <f>+IFERROR(VLOOKUP(Table_6[[#This Row],[ID_Municipio]],Table_4[[CodigoMuni]:[Long_2]],4,0),"")</f>
        <v>-87.251099999999994</v>
      </c>
      <c r="P98" s="34" t="s">
        <v>21</v>
      </c>
    </row>
    <row r="99" spans="1:16" ht="14.45">
      <c r="A99" s="31" t="str">
        <f t="shared" si="3"/>
        <v>Distrito Central4392888</v>
      </c>
      <c r="B99" s="31" t="str">
        <f>+Table_6[[#This Row],[ID_Municipio]]&amp;Table_6[[#This Row],[Fecha]]</f>
        <v>080143928</v>
      </c>
      <c r="C99" s="31" t="str">
        <f t="shared" si="4"/>
        <v>Francisco Morazan43928</v>
      </c>
      <c r="D99" s="32">
        <f t="shared" si="5"/>
        <v>88</v>
      </c>
      <c r="E99" s="33">
        <v>43928</v>
      </c>
      <c r="F99" s="32">
        <f>+VLOOKUP(Table_6[[#This Row],[Departamento]],Table_5[],2,0)</f>
        <v>8</v>
      </c>
      <c r="G99" s="3" t="s">
        <v>31</v>
      </c>
      <c r="H99" s="9" t="s">
        <v>32</v>
      </c>
      <c r="I99" s="32" t="str">
        <f>+IFERROR(VLOOKUP(Table_6[[#This Row],[Municipio]],'LOCALIZA HN'!$B$9:$O$306,8,0),99999)</f>
        <v>0801</v>
      </c>
      <c r="J99" s="5" t="s">
        <v>18</v>
      </c>
      <c r="K99" s="5">
        <v>29</v>
      </c>
      <c r="L99" s="8" t="s">
        <v>19</v>
      </c>
      <c r="M99" s="34" t="s">
        <v>20</v>
      </c>
      <c r="N99" s="36">
        <f>+IFERROR(VLOOKUP(Table_6[[#This Row],[ID_Municipio]],Table_4[[CodigoMuni]:[Long_2]],3,0),"")</f>
        <v>14.175800000000001</v>
      </c>
      <c r="O99" s="36">
        <f>+IFERROR(VLOOKUP(Table_6[[#This Row],[ID_Municipio]],Table_4[[CodigoMuni]:[Long_2]],4,0),"")</f>
        <v>-87.251099999999994</v>
      </c>
      <c r="P99" s="34" t="s">
        <v>21</v>
      </c>
    </row>
    <row r="100" spans="1:16" ht="14.25" customHeight="1">
      <c r="A100" s="31" t="str">
        <f t="shared" si="3"/>
        <v>Distrito Central4393289</v>
      </c>
      <c r="B100" s="31" t="str">
        <f>+Table_6[[#This Row],[ID_Municipio]]&amp;Table_6[[#This Row],[Fecha]]</f>
        <v>080143932</v>
      </c>
      <c r="C100" s="31" t="str">
        <f t="shared" si="4"/>
        <v>Francisco Morazan43932</v>
      </c>
      <c r="D100" s="32">
        <f t="shared" si="5"/>
        <v>89</v>
      </c>
      <c r="E100" s="33">
        <v>43932</v>
      </c>
      <c r="F100" s="32">
        <f>+VLOOKUP(Table_6[[#This Row],[Departamento]],Table_5[],2,0)</f>
        <v>8</v>
      </c>
      <c r="G100" s="3" t="s">
        <v>31</v>
      </c>
      <c r="H100" s="9" t="s">
        <v>32</v>
      </c>
      <c r="I100" s="32" t="str">
        <f>+IFERROR(VLOOKUP(Table_6[[#This Row],[Municipio]],'LOCALIZA HN'!$B$9:$O$306,8,0),99999)</f>
        <v>0801</v>
      </c>
      <c r="J100" s="5" t="s">
        <v>26</v>
      </c>
      <c r="K100" s="5">
        <v>32</v>
      </c>
      <c r="L100" s="8" t="s">
        <v>19</v>
      </c>
      <c r="M100" s="34" t="s">
        <v>20</v>
      </c>
      <c r="N100" s="36">
        <f>+IFERROR(VLOOKUP(Table_6[[#This Row],[ID_Municipio]],Table_4[[CodigoMuni]:[Long_2]],3,0),"")</f>
        <v>14.175800000000001</v>
      </c>
      <c r="O100" s="36">
        <f>+IFERROR(VLOOKUP(Table_6[[#This Row],[ID_Municipio]],Table_4[[CodigoMuni]:[Long_2]],4,0),"")</f>
        <v>-87.251099999999994</v>
      </c>
      <c r="P100" s="34" t="s">
        <v>21</v>
      </c>
    </row>
    <row r="101" spans="1:16" ht="14.25" customHeight="1">
      <c r="A101" s="31" t="str">
        <f t="shared" si="3"/>
        <v>Distrito Central4393290</v>
      </c>
      <c r="B101" s="31" t="str">
        <f>+Table_6[[#This Row],[ID_Municipio]]&amp;Table_6[[#This Row],[Fecha]]</f>
        <v>080143932</v>
      </c>
      <c r="C101" s="31" t="str">
        <f t="shared" si="4"/>
        <v>Francisco Morazan43932</v>
      </c>
      <c r="D101" s="32">
        <f t="shared" si="5"/>
        <v>90</v>
      </c>
      <c r="E101" s="33">
        <v>43932</v>
      </c>
      <c r="F101" s="32">
        <f>+VLOOKUP(Table_6[[#This Row],[Departamento]],Table_5[],2,0)</f>
        <v>8</v>
      </c>
      <c r="G101" s="3" t="s">
        <v>31</v>
      </c>
      <c r="H101" s="9" t="s">
        <v>32</v>
      </c>
      <c r="I101" s="32" t="str">
        <f>+IFERROR(VLOOKUP(Table_6[[#This Row],[Municipio]],'LOCALIZA HN'!$B$9:$O$306,8,0),99999)</f>
        <v>0801</v>
      </c>
      <c r="J101" s="5" t="s">
        <v>18</v>
      </c>
      <c r="K101" s="5">
        <v>72</v>
      </c>
      <c r="L101" s="8" t="s">
        <v>19</v>
      </c>
      <c r="M101" s="34" t="s">
        <v>20</v>
      </c>
      <c r="N101" s="36">
        <f>+IFERROR(VLOOKUP(Table_6[[#This Row],[ID_Municipio]],Table_4[[CodigoMuni]:[Long_2]],3,0),"")</f>
        <v>14.175800000000001</v>
      </c>
      <c r="O101" s="36">
        <f>+IFERROR(VLOOKUP(Table_6[[#This Row],[ID_Municipio]],Table_4[[CodigoMuni]:[Long_2]],4,0),"")</f>
        <v>-87.251099999999994</v>
      </c>
      <c r="P101" s="34" t="s">
        <v>21</v>
      </c>
    </row>
    <row r="102" spans="1:16" ht="14.25" customHeight="1">
      <c r="A102" s="31" t="str">
        <f t="shared" si="3"/>
        <v>Distrito Central4393491</v>
      </c>
      <c r="B102" s="31" t="str">
        <f>+Table_6[[#This Row],[ID_Municipio]]&amp;Table_6[[#This Row],[Fecha]]</f>
        <v>080143934</v>
      </c>
      <c r="C102" s="31" t="str">
        <f t="shared" si="4"/>
        <v>Francisco Morazan43934</v>
      </c>
      <c r="D102" s="32">
        <f t="shared" si="5"/>
        <v>91</v>
      </c>
      <c r="E102" s="33">
        <v>43934</v>
      </c>
      <c r="F102" s="32">
        <f>+VLOOKUP(Table_6[[#This Row],[Departamento]],Table_5[],2,0)</f>
        <v>8</v>
      </c>
      <c r="G102" s="3" t="s">
        <v>31</v>
      </c>
      <c r="H102" s="9" t="s">
        <v>32</v>
      </c>
      <c r="I102" s="32" t="str">
        <f>+IFERROR(VLOOKUP(Table_6[[#This Row],[Municipio]],'LOCALIZA HN'!$B$9:$O$306,8,0),99999)</f>
        <v>0801</v>
      </c>
      <c r="J102" s="5" t="s">
        <v>26</v>
      </c>
      <c r="K102" s="5">
        <v>37</v>
      </c>
      <c r="L102" s="8" t="s">
        <v>19</v>
      </c>
      <c r="M102" s="34" t="s">
        <v>20</v>
      </c>
      <c r="N102" s="36">
        <f>+IFERROR(VLOOKUP(Table_6[[#This Row],[ID_Municipio]],Table_4[[CodigoMuni]:[Long_2]],3,0),"")</f>
        <v>14.175800000000001</v>
      </c>
      <c r="O102" s="36">
        <f>+IFERROR(VLOOKUP(Table_6[[#This Row],[ID_Municipio]],Table_4[[CodigoMuni]:[Long_2]],4,0),"")</f>
        <v>-87.251099999999994</v>
      </c>
      <c r="P102" s="34" t="s">
        <v>21</v>
      </c>
    </row>
    <row r="103" spans="1:16" ht="14.25" customHeight="1">
      <c r="A103" s="31" t="str">
        <f t="shared" si="3"/>
        <v>Distrito Central4393592</v>
      </c>
      <c r="B103" s="31" t="str">
        <f>+Table_6[[#This Row],[ID_Municipio]]&amp;Table_6[[#This Row],[Fecha]]</f>
        <v>080143935</v>
      </c>
      <c r="C103" s="31" t="str">
        <f t="shared" si="4"/>
        <v>Francisco Morazan43935</v>
      </c>
      <c r="D103" s="32">
        <f t="shared" si="5"/>
        <v>92</v>
      </c>
      <c r="E103" s="33">
        <v>43935</v>
      </c>
      <c r="F103" s="32">
        <f>+VLOOKUP(Table_6[[#This Row],[Departamento]],Table_5[],2,0)</f>
        <v>8</v>
      </c>
      <c r="G103" s="3" t="s">
        <v>31</v>
      </c>
      <c r="H103" s="9" t="s">
        <v>32</v>
      </c>
      <c r="I103" s="32" t="str">
        <f>+IFERROR(VLOOKUP(Table_6[[#This Row],[Municipio]],'LOCALIZA HN'!$B$9:$O$306,8,0),99999)</f>
        <v>0801</v>
      </c>
      <c r="J103" s="5" t="s">
        <v>26</v>
      </c>
      <c r="K103" s="5">
        <v>66</v>
      </c>
      <c r="L103" s="8" t="s">
        <v>19</v>
      </c>
      <c r="M103" s="34" t="s">
        <v>20</v>
      </c>
      <c r="N103" s="36">
        <f>+IFERROR(VLOOKUP(Table_6[[#This Row],[ID_Municipio]],Table_4[[CodigoMuni]:[Long_2]],3,0),"")</f>
        <v>14.175800000000001</v>
      </c>
      <c r="O103" s="36">
        <f>+IFERROR(VLOOKUP(Table_6[[#This Row],[ID_Municipio]],Table_4[[CodigoMuni]:[Long_2]],4,0),"")</f>
        <v>-87.251099999999994</v>
      </c>
      <c r="P103" s="34" t="s">
        <v>21</v>
      </c>
    </row>
    <row r="104" spans="1:16" ht="14.25" customHeight="1">
      <c r="A104" s="31" t="str">
        <f t="shared" si="3"/>
        <v>Distrito Central4393993</v>
      </c>
      <c r="B104" s="31" t="str">
        <f>+Table_6[[#This Row],[ID_Municipio]]&amp;Table_6[[#This Row],[Fecha]]</f>
        <v>080143939</v>
      </c>
      <c r="C104" s="31" t="str">
        <f t="shared" si="4"/>
        <v>Francisco Morazan43939</v>
      </c>
      <c r="D104" s="32">
        <f t="shared" si="5"/>
        <v>93</v>
      </c>
      <c r="E104" s="33">
        <v>43939</v>
      </c>
      <c r="F104" s="32">
        <f>+VLOOKUP(Table_6[[#This Row],[Departamento]],Table_5[],2,0)</f>
        <v>8</v>
      </c>
      <c r="G104" s="3" t="s">
        <v>31</v>
      </c>
      <c r="H104" s="9" t="s">
        <v>32</v>
      </c>
      <c r="I104" s="32" t="str">
        <f>+IFERROR(VLOOKUP(Table_6[[#This Row],[Municipio]],'LOCALIZA HN'!$B$9:$O$306,8,0),99999)</f>
        <v>0801</v>
      </c>
      <c r="J104" s="5" t="s">
        <v>26</v>
      </c>
      <c r="K104" s="5">
        <v>37</v>
      </c>
      <c r="L104" s="8" t="s">
        <v>19</v>
      </c>
      <c r="M104" s="34" t="s">
        <v>20</v>
      </c>
      <c r="N104" s="36">
        <f>+IFERROR(VLOOKUP(Table_6[[#This Row],[ID_Municipio]],Table_4[[CodigoMuni]:[Long_2]],3,0),"")</f>
        <v>14.175800000000001</v>
      </c>
      <c r="O104" s="36">
        <f>+IFERROR(VLOOKUP(Table_6[[#This Row],[ID_Municipio]],Table_4[[CodigoMuni]:[Long_2]],4,0),"")</f>
        <v>-87.251099999999994</v>
      </c>
      <c r="P104" s="34" t="s">
        <v>21</v>
      </c>
    </row>
    <row r="105" spans="1:16" ht="14.25" customHeight="1">
      <c r="A105" s="31" t="str">
        <f t="shared" si="3"/>
        <v>Distrito Central4394294</v>
      </c>
      <c r="B105" s="31" t="str">
        <f>+Table_6[[#This Row],[ID_Municipio]]&amp;Table_6[[#This Row],[Fecha]]</f>
        <v>080143942</v>
      </c>
      <c r="C105" s="31" t="str">
        <f t="shared" si="4"/>
        <v>Francisco Morazan43942</v>
      </c>
      <c r="D105" s="32">
        <f t="shared" si="5"/>
        <v>94</v>
      </c>
      <c r="E105" s="33">
        <v>43942</v>
      </c>
      <c r="F105" s="32">
        <f>+VLOOKUP(Table_6[[#This Row],[Departamento]],Table_5[],2,0)</f>
        <v>8</v>
      </c>
      <c r="G105" s="3" t="s">
        <v>31</v>
      </c>
      <c r="H105" s="9" t="s">
        <v>32</v>
      </c>
      <c r="I105" s="32" t="str">
        <f>+IFERROR(VLOOKUP(Table_6[[#This Row],[Municipio]],'LOCALIZA HN'!$B$9:$O$306,8,0),99999)</f>
        <v>0801</v>
      </c>
      <c r="J105" s="5" t="s">
        <v>18</v>
      </c>
      <c r="K105" s="5">
        <v>68</v>
      </c>
      <c r="L105" s="8" t="s">
        <v>19</v>
      </c>
      <c r="M105" s="34" t="s">
        <v>20</v>
      </c>
      <c r="N105" s="36">
        <f>+IFERROR(VLOOKUP(Table_6[[#This Row],[ID_Municipio]],Table_4[[CodigoMuni]:[Long_2]],3,0),"")</f>
        <v>14.175800000000001</v>
      </c>
      <c r="O105" s="36">
        <f>+IFERROR(VLOOKUP(Table_6[[#This Row],[ID_Municipio]],Table_4[[CodigoMuni]:[Long_2]],4,0),"")</f>
        <v>-87.251099999999994</v>
      </c>
      <c r="P105" s="34" t="s">
        <v>21</v>
      </c>
    </row>
    <row r="106" spans="1:16" ht="14.25" customHeight="1">
      <c r="A106" s="31" t="str">
        <f t="shared" si="3"/>
        <v>Distrito Central4394495</v>
      </c>
      <c r="B106" s="31" t="str">
        <f>+Table_6[[#This Row],[ID_Municipio]]&amp;Table_6[[#This Row],[Fecha]]</f>
        <v>080143944</v>
      </c>
      <c r="C106" s="31" t="str">
        <f t="shared" si="4"/>
        <v>Francisco Morazan43944</v>
      </c>
      <c r="D106" s="32">
        <f t="shared" si="5"/>
        <v>95</v>
      </c>
      <c r="E106" s="33">
        <v>43944</v>
      </c>
      <c r="F106" s="32">
        <f>+VLOOKUP(Table_6[[#This Row],[Departamento]],Table_5[],2,0)</f>
        <v>8</v>
      </c>
      <c r="G106" s="3" t="s">
        <v>31</v>
      </c>
      <c r="H106" s="9" t="s">
        <v>32</v>
      </c>
      <c r="I106" s="32" t="str">
        <f>+IFERROR(VLOOKUP(Table_6[[#This Row],[Municipio]],'LOCALIZA HN'!$B$9:$O$306,8,0),99999)</f>
        <v>0801</v>
      </c>
      <c r="J106" s="5" t="s">
        <v>26</v>
      </c>
      <c r="K106" s="5">
        <v>38</v>
      </c>
      <c r="L106" s="8" t="s">
        <v>19</v>
      </c>
      <c r="M106" s="34" t="s">
        <v>20</v>
      </c>
      <c r="N106" s="36">
        <f>+IFERROR(VLOOKUP(Table_6[[#This Row],[ID_Municipio]],Table_4[[CodigoMuni]:[Long_2]],3,0),"")</f>
        <v>14.175800000000001</v>
      </c>
      <c r="O106" s="36">
        <f>+IFERROR(VLOOKUP(Table_6[[#This Row],[ID_Municipio]],Table_4[[CodigoMuni]:[Long_2]],4,0),"")</f>
        <v>-87.251099999999994</v>
      </c>
      <c r="P106" s="34" t="s">
        <v>21</v>
      </c>
    </row>
    <row r="107" spans="1:16" ht="14.25" customHeight="1">
      <c r="A107" s="31" t="str">
        <f t="shared" si="3"/>
        <v>Distrito Central4394496</v>
      </c>
      <c r="B107" s="31" t="str">
        <f>+Table_6[[#This Row],[ID_Municipio]]&amp;Table_6[[#This Row],[Fecha]]</f>
        <v>080143944</v>
      </c>
      <c r="C107" s="31" t="str">
        <f t="shared" si="4"/>
        <v>Francisco Morazan43944</v>
      </c>
      <c r="D107" s="32">
        <f t="shared" si="5"/>
        <v>96</v>
      </c>
      <c r="E107" s="33">
        <v>43944</v>
      </c>
      <c r="F107" s="32">
        <f>+VLOOKUP(Table_6[[#This Row],[Departamento]],Table_5[],2,0)</f>
        <v>8</v>
      </c>
      <c r="G107" s="3" t="s">
        <v>31</v>
      </c>
      <c r="H107" s="9" t="s">
        <v>32</v>
      </c>
      <c r="I107" s="32" t="str">
        <f>+IFERROR(VLOOKUP(Table_6[[#This Row],[Municipio]],'LOCALIZA HN'!$B$9:$O$306,8,0),99999)</f>
        <v>0801</v>
      </c>
      <c r="J107" s="5" t="s">
        <v>18</v>
      </c>
      <c r="K107" s="5">
        <v>21</v>
      </c>
      <c r="L107" s="8" t="s">
        <v>19</v>
      </c>
      <c r="M107" s="34" t="s">
        <v>20</v>
      </c>
      <c r="N107" s="36">
        <f>+IFERROR(VLOOKUP(Table_6[[#This Row],[ID_Municipio]],Table_4[[CodigoMuni]:[Long_2]],3,0),"")</f>
        <v>14.175800000000001</v>
      </c>
      <c r="O107" s="36">
        <f>+IFERROR(VLOOKUP(Table_6[[#This Row],[ID_Municipio]],Table_4[[CodigoMuni]:[Long_2]],4,0),"")</f>
        <v>-87.251099999999994</v>
      </c>
      <c r="P107" s="34" t="s">
        <v>21</v>
      </c>
    </row>
    <row r="108" spans="1:16" ht="14.25" customHeight="1">
      <c r="A108" s="31" t="str">
        <f t="shared" si="3"/>
        <v>Distrito Central4394497</v>
      </c>
      <c r="B108" s="31" t="str">
        <f>+Table_6[[#This Row],[ID_Municipio]]&amp;Table_6[[#This Row],[Fecha]]</f>
        <v>080143944</v>
      </c>
      <c r="C108" s="31" t="str">
        <f t="shared" si="4"/>
        <v>Francisco Morazan43944</v>
      </c>
      <c r="D108" s="32">
        <f t="shared" si="5"/>
        <v>97</v>
      </c>
      <c r="E108" s="33">
        <v>43944</v>
      </c>
      <c r="F108" s="32">
        <f>+VLOOKUP(Table_6[[#This Row],[Departamento]],Table_5[],2,0)</f>
        <v>8</v>
      </c>
      <c r="G108" s="3" t="s">
        <v>31</v>
      </c>
      <c r="H108" s="9" t="s">
        <v>32</v>
      </c>
      <c r="I108" s="32" t="str">
        <f>+IFERROR(VLOOKUP(Table_6[[#This Row],[Municipio]],'LOCALIZA HN'!$B$9:$O$306,8,0),99999)</f>
        <v>0801</v>
      </c>
      <c r="J108" s="5" t="s">
        <v>18</v>
      </c>
      <c r="K108" s="5">
        <v>58</v>
      </c>
      <c r="L108" s="8" t="s">
        <v>19</v>
      </c>
      <c r="M108" s="34" t="s">
        <v>20</v>
      </c>
      <c r="N108" s="36">
        <f>+IFERROR(VLOOKUP(Table_6[[#This Row],[ID_Municipio]],Table_4[[CodigoMuni]:[Long_2]],3,0),"")</f>
        <v>14.175800000000001</v>
      </c>
      <c r="O108" s="36">
        <f>+IFERROR(VLOOKUP(Table_6[[#This Row],[ID_Municipio]],Table_4[[CodigoMuni]:[Long_2]],4,0),"")</f>
        <v>-87.251099999999994</v>
      </c>
      <c r="P108" s="34" t="s">
        <v>21</v>
      </c>
    </row>
    <row r="109" spans="1:16" ht="14.25" customHeight="1">
      <c r="A109" s="31" t="str">
        <f t="shared" si="3"/>
        <v>Distrito Central4394798</v>
      </c>
      <c r="B109" s="31" t="str">
        <f>+Table_6[[#This Row],[ID_Municipio]]&amp;Table_6[[#This Row],[Fecha]]</f>
        <v>080143947</v>
      </c>
      <c r="C109" s="31" t="str">
        <f t="shared" si="4"/>
        <v>Francisco Morazan43947</v>
      </c>
      <c r="D109" s="32">
        <f t="shared" si="5"/>
        <v>98</v>
      </c>
      <c r="E109" s="33">
        <v>43947</v>
      </c>
      <c r="F109" s="32">
        <f>+VLOOKUP(Table_6[[#This Row],[Departamento]],Table_5[],2,0)</f>
        <v>8</v>
      </c>
      <c r="G109" s="3" t="s">
        <v>31</v>
      </c>
      <c r="H109" s="9" t="s">
        <v>32</v>
      </c>
      <c r="I109" s="32" t="str">
        <f>+IFERROR(VLOOKUP(Table_6[[#This Row],[Municipio]],'LOCALIZA HN'!$B$9:$O$306,8,0),99999)</f>
        <v>0801</v>
      </c>
      <c r="J109" s="5" t="s">
        <v>18</v>
      </c>
      <c r="K109" s="5">
        <v>31</v>
      </c>
      <c r="L109" s="8" t="s">
        <v>19</v>
      </c>
      <c r="M109" s="34" t="s">
        <v>20</v>
      </c>
      <c r="N109" s="36">
        <f>+IFERROR(VLOOKUP(Table_6[[#This Row],[ID_Municipio]],Table_4[[CodigoMuni]:[Long_2]],3,0),"")</f>
        <v>14.175800000000001</v>
      </c>
      <c r="O109" s="36">
        <f>+IFERROR(VLOOKUP(Table_6[[#This Row],[ID_Municipio]],Table_4[[CodigoMuni]:[Long_2]],4,0),"")</f>
        <v>-87.251099999999994</v>
      </c>
      <c r="P109" s="34" t="s">
        <v>21</v>
      </c>
    </row>
    <row r="110" spans="1:16" ht="14.25" customHeight="1">
      <c r="A110" s="31" t="str">
        <f t="shared" si="3"/>
        <v>Distrito Central4394899</v>
      </c>
      <c r="B110" s="31" t="str">
        <f>+Table_6[[#This Row],[ID_Municipio]]&amp;Table_6[[#This Row],[Fecha]]</f>
        <v>080143948</v>
      </c>
      <c r="C110" s="31" t="str">
        <f t="shared" si="4"/>
        <v>Francisco Morazan43948</v>
      </c>
      <c r="D110" s="32">
        <f t="shared" si="5"/>
        <v>99</v>
      </c>
      <c r="E110" s="33">
        <v>43948</v>
      </c>
      <c r="F110" s="32">
        <f>+VLOOKUP(Table_6[[#This Row],[Departamento]],Table_5[],2,0)</f>
        <v>8</v>
      </c>
      <c r="G110" s="3" t="s">
        <v>31</v>
      </c>
      <c r="H110" s="9" t="s">
        <v>32</v>
      </c>
      <c r="I110" s="32" t="str">
        <f>+IFERROR(VLOOKUP(Table_6[[#This Row],[Municipio]],'LOCALIZA HN'!$B$9:$O$306,8,0),99999)</f>
        <v>0801</v>
      </c>
      <c r="J110" s="5" t="s">
        <v>18</v>
      </c>
      <c r="K110" s="21">
        <v>66</v>
      </c>
      <c r="L110" s="25" t="s">
        <v>19</v>
      </c>
      <c r="M110" s="34" t="s">
        <v>20</v>
      </c>
      <c r="N110" s="36">
        <f>+IFERROR(VLOOKUP(Table_6[[#This Row],[ID_Municipio]],Table_4[[CodigoMuni]:[Long_2]],3,0),"")</f>
        <v>14.175800000000001</v>
      </c>
      <c r="O110" s="36">
        <f>+IFERROR(VLOOKUP(Table_6[[#This Row],[ID_Municipio]],Table_4[[CodigoMuni]:[Long_2]],4,0),"")</f>
        <v>-87.251099999999994</v>
      </c>
      <c r="P110" s="34" t="s">
        <v>21</v>
      </c>
    </row>
    <row r="111" spans="1:16" ht="14.25" customHeight="1">
      <c r="A111" s="31" t="str">
        <f t="shared" si="3"/>
        <v>Distrito Central43948100</v>
      </c>
      <c r="B111" s="31" t="str">
        <f>+Table_6[[#This Row],[ID_Municipio]]&amp;Table_6[[#This Row],[Fecha]]</f>
        <v>080143948</v>
      </c>
      <c r="C111" s="31" t="str">
        <f t="shared" si="4"/>
        <v>Francisco Morazan43948</v>
      </c>
      <c r="D111" s="32">
        <f t="shared" si="5"/>
        <v>100</v>
      </c>
      <c r="E111" s="33">
        <v>43948</v>
      </c>
      <c r="F111" s="32">
        <f>+VLOOKUP(Table_6[[#This Row],[Departamento]],Table_5[],2,0)</f>
        <v>8</v>
      </c>
      <c r="G111" s="3" t="s">
        <v>31</v>
      </c>
      <c r="H111" s="9" t="s">
        <v>32</v>
      </c>
      <c r="I111" s="32" t="str">
        <f>+IFERROR(VLOOKUP(Table_6[[#This Row],[Municipio]],'LOCALIZA HN'!$B$9:$O$306,8,0),99999)</f>
        <v>0801</v>
      </c>
      <c r="J111" s="5" t="s">
        <v>18</v>
      </c>
      <c r="K111" s="21">
        <v>47</v>
      </c>
      <c r="L111" s="25" t="s">
        <v>19</v>
      </c>
      <c r="M111" s="34" t="s">
        <v>20</v>
      </c>
      <c r="N111" s="36">
        <f>+IFERROR(VLOOKUP(Table_6[[#This Row],[ID_Municipio]],Table_4[[CodigoMuni]:[Long_2]],3,0),"")</f>
        <v>14.175800000000001</v>
      </c>
      <c r="O111" s="36">
        <f>+IFERROR(VLOOKUP(Table_6[[#This Row],[ID_Municipio]],Table_4[[CodigoMuni]:[Long_2]],4,0),"")</f>
        <v>-87.251099999999994</v>
      </c>
      <c r="P111" s="34" t="s">
        <v>21</v>
      </c>
    </row>
    <row r="112" spans="1:16" ht="14.25" customHeight="1">
      <c r="A112" s="31" t="str">
        <f t="shared" si="3"/>
        <v>Distrito Central43948101</v>
      </c>
      <c r="B112" s="31" t="str">
        <f>+Table_6[[#This Row],[ID_Municipio]]&amp;Table_6[[#This Row],[Fecha]]</f>
        <v>080143948</v>
      </c>
      <c r="C112" s="31" t="str">
        <f t="shared" si="4"/>
        <v>Francisco Morazan43948</v>
      </c>
      <c r="D112" s="32">
        <f t="shared" si="5"/>
        <v>101</v>
      </c>
      <c r="E112" s="33">
        <v>43948</v>
      </c>
      <c r="F112" s="32">
        <f>+VLOOKUP(Table_6[[#This Row],[Departamento]],Table_5[],2,0)</f>
        <v>8</v>
      </c>
      <c r="G112" s="3" t="s">
        <v>31</v>
      </c>
      <c r="H112" s="9" t="s">
        <v>32</v>
      </c>
      <c r="I112" s="32" t="str">
        <f>+IFERROR(VLOOKUP(Table_6[[#This Row],[Municipio]],'LOCALIZA HN'!$B$9:$O$306,8,0),99999)</f>
        <v>0801</v>
      </c>
      <c r="J112" s="5" t="s">
        <v>26</v>
      </c>
      <c r="K112" s="21">
        <v>33</v>
      </c>
      <c r="L112" s="25" t="s">
        <v>19</v>
      </c>
      <c r="M112" s="34" t="s">
        <v>20</v>
      </c>
      <c r="N112" s="36">
        <f>+IFERROR(VLOOKUP(Table_6[[#This Row],[ID_Municipio]],Table_4[[CodigoMuni]:[Long_2]],3,0),"")</f>
        <v>14.175800000000001</v>
      </c>
      <c r="O112" s="36">
        <f>+IFERROR(VLOOKUP(Table_6[[#This Row],[ID_Municipio]],Table_4[[CodigoMuni]:[Long_2]],4,0),"")</f>
        <v>-87.251099999999994</v>
      </c>
      <c r="P112" s="34" t="s">
        <v>21</v>
      </c>
    </row>
    <row r="113" spans="1:16" ht="14.25" customHeight="1">
      <c r="A113" s="31" t="str">
        <f t="shared" si="3"/>
        <v>Distrito Central43948102</v>
      </c>
      <c r="B113" s="31" t="str">
        <f>+Table_6[[#This Row],[ID_Municipio]]&amp;Table_6[[#This Row],[Fecha]]</f>
        <v>080143948</v>
      </c>
      <c r="C113" s="31" t="str">
        <f t="shared" si="4"/>
        <v>Francisco Morazan43948</v>
      </c>
      <c r="D113" s="32">
        <f t="shared" si="5"/>
        <v>102</v>
      </c>
      <c r="E113" s="33">
        <v>43948</v>
      </c>
      <c r="F113" s="32">
        <f>+VLOOKUP(Table_6[[#This Row],[Departamento]],Table_5[],2,0)</f>
        <v>8</v>
      </c>
      <c r="G113" s="3" t="s">
        <v>31</v>
      </c>
      <c r="H113" s="9" t="s">
        <v>32</v>
      </c>
      <c r="I113" s="32" t="str">
        <f>+IFERROR(VLOOKUP(Table_6[[#This Row],[Municipio]],'LOCALIZA HN'!$B$9:$O$306,8,0),99999)</f>
        <v>0801</v>
      </c>
      <c r="J113" s="5" t="s">
        <v>26</v>
      </c>
      <c r="K113" s="21">
        <v>36</v>
      </c>
      <c r="L113" s="25" t="s">
        <v>19</v>
      </c>
      <c r="M113" s="34" t="s">
        <v>20</v>
      </c>
      <c r="N113" s="36">
        <f>+IFERROR(VLOOKUP(Table_6[[#This Row],[ID_Municipio]],Table_4[[CodigoMuni]:[Long_2]],3,0),"")</f>
        <v>14.175800000000001</v>
      </c>
      <c r="O113" s="36">
        <f>+IFERROR(VLOOKUP(Table_6[[#This Row],[ID_Municipio]],Table_4[[CodigoMuni]:[Long_2]],4,0),"")</f>
        <v>-87.251099999999994</v>
      </c>
      <c r="P113" s="34" t="s">
        <v>21</v>
      </c>
    </row>
    <row r="114" spans="1:16" ht="14.25" customHeight="1">
      <c r="A114" s="31" t="str">
        <f t="shared" si="3"/>
        <v>Distrito Central43948103</v>
      </c>
      <c r="B114" s="31" t="str">
        <f>+Table_6[[#This Row],[ID_Municipio]]&amp;Table_6[[#This Row],[Fecha]]</f>
        <v>080143948</v>
      </c>
      <c r="C114" s="31" t="str">
        <f t="shared" si="4"/>
        <v>Francisco Morazan43948</v>
      </c>
      <c r="D114" s="32">
        <f t="shared" si="5"/>
        <v>103</v>
      </c>
      <c r="E114" s="33">
        <v>43948</v>
      </c>
      <c r="F114" s="32">
        <f>+VLOOKUP(Table_6[[#This Row],[Departamento]],Table_5[],2,0)</f>
        <v>8</v>
      </c>
      <c r="G114" s="3" t="s">
        <v>31</v>
      </c>
      <c r="H114" s="9" t="s">
        <v>32</v>
      </c>
      <c r="I114" s="32" t="str">
        <f>+IFERROR(VLOOKUP(Table_6[[#This Row],[Municipio]],'LOCALIZA HN'!$B$9:$O$306,8,0),99999)</f>
        <v>0801</v>
      </c>
      <c r="J114" s="5" t="s">
        <v>26</v>
      </c>
      <c r="K114" s="21">
        <v>62</v>
      </c>
      <c r="L114" s="25" t="s">
        <v>19</v>
      </c>
      <c r="M114" s="34" t="s">
        <v>20</v>
      </c>
      <c r="N114" s="36">
        <f>+IFERROR(VLOOKUP(Table_6[[#This Row],[ID_Municipio]],Table_4[[CodigoMuni]:[Long_2]],3,0),"")</f>
        <v>14.175800000000001</v>
      </c>
      <c r="O114" s="36">
        <f>+IFERROR(VLOOKUP(Table_6[[#This Row],[ID_Municipio]],Table_4[[CodigoMuni]:[Long_2]],4,0),"")</f>
        <v>-87.251099999999994</v>
      </c>
      <c r="P114" s="34" t="s">
        <v>21</v>
      </c>
    </row>
    <row r="115" spans="1:16" ht="14.25" customHeight="1">
      <c r="A115" s="31" t="str">
        <f t="shared" si="3"/>
        <v>Distrito Central43948104</v>
      </c>
      <c r="B115" s="31" t="str">
        <f>+Table_6[[#This Row],[ID_Municipio]]&amp;Table_6[[#This Row],[Fecha]]</f>
        <v>080143948</v>
      </c>
      <c r="C115" s="31" t="str">
        <f t="shared" si="4"/>
        <v>Francisco Morazan43948</v>
      </c>
      <c r="D115" s="32">
        <f t="shared" si="5"/>
        <v>104</v>
      </c>
      <c r="E115" s="33">
        <v>43948</v>
      </c>
      <c r="F115" s="32">
        <f>+VLOOKUP(Table_6[[#This Row],[Departamento]],Table_5[],2,0)</f>
        <v>8</v>
      </c>
      <c r="G115" s="3" t="s">
        <v>31</v>
      </c>
      <c r="H115" s="9" t="s">
        <v>32</v>
      </c>
      <c r="I115" s="32" t="str">
        <f>+IFERROR(VLOOKUP(Table_6[[#This Row],[Municipio]],'LOCALIZA HN'!$B$9:$O$306,8,0),99999)</f>
        <v>0801</v>
      </c>
      <c r="J115" s="5" t="s">
        <v>18</v>
      </c>
      <c r="K115" s="21">
        <v>6</v>
      </c>
      <c r="L115" s="25" t="s">
        <v>19</v>
      </c>
      <c r="M115" s="34" t="s">
        <v>20</v>
      </c>
      <c r="N115" s="36">
        <f>+IFERROR(VLOOKUP(Table_6[[#This Row],[ID_Municipio]],Table_4[[CodigoMuni]:[Long_2]],3,0),"")</f>
        <v>14.175800000000001</v>
      </c>
      <c r="O115" s="36">
        <f>+IFERROR(VLOOKUP(Table_6[[#This Row],[ID_Municipio]],Table_4[[CodigoMuni]:[Long_2]],4,0),"")</f>
        <v>-87.251099999999994</v>
      </c>
      <c r="P115" s="34" t="s">
        <v>21</v>
      </c>
    </row>
    <row r="116" spans="1:16" ht="14.25" customHeight="1">
      <c r="A116" s="31" t="str">
        <f t="shared" si="3"/>
        <v>Distrito Central43948105</v>
      </c>
      <c r="B116" s="31" t="str">
        <f>+Table_6[[#This Row],[ID_Municipio]]&amp;Table_6[[#This Row],[Fecha]]</f>
        <v>080143948</v>
      </c>
      <c r="C116" s="31" t="str">
        <f t="shared" si="4"/>
        <v>Francisco Morazan43948</v>
      </c>
      <c r="D116" s="32">
        <f t="shared" si="5"/>
        <v>105</v>
      </c>
      <c r="E116" s="33">
        <v>43948</v>
      </c>
      <c r="F116" s="32">
        <f>+VLOOKUP(Table_6[[#This Row],[Departamento]],Table_5[],2,0)</f>
        <v>8</v>
      </c>
      <c r="G116" s="3" t="s">
        <v>31</v>
      </c>
      <c r="H116" s="9" t="s">
        <v>32</v>
      </c>
      <c r="I116" s="32" t="str">
        <f>+IFERROR(VLOOKUP(Table_6[[#This Row],[Municipio]],'LOCALIZA HN'!$B$9:$O$306,8,0),99999)</f>
        <v>0801</v>
      </c>
      <c r="J116" s="5" t="s">
        <v>26</v>
      </c>
      <c r="K116" s="21">
        <v>63</v>
      </c>
      <c r="L116" s="25" t="s">
        <v>19</v>
      </c>
      <c r="M116" s="34" t="s">
        <v>20</v>
      </c>
      <c r="N116" s="36">
        <f>+IFERROR(VLOOKUP(Table_6[[#This Row],[ID_Municipio]],Table_4[[CodigoMuni]:[Long_2]],3,0),"")</f>
        <v>14.175800000000001</v>
      </c>
      <c r="O116" s="36">
        <f>+IFERROR(VLOOKUP(Table_6[[#This Row],[ID_Municipio]],Table_4[[CodigoMuni]:[Long_2]],4,0),"")</f>
        <v>-87.251099999999994</v>
      </c>
      <c r="P116" s="34" t="s">
        <v>21</v>
      </c>
    </row>
    <row r="117" spans="1:16" ht="14.25" customHeight="1">
      <c r="A117" s="31" t="str">
        <f t="shared" si="3"/>
        <v>Distrito Central43948106</v>
      </c>
      <c r="B117" s="31" t="str">
        <f>+Table_6[[#This Row],[ID_Municipio]]&amp;Table_6[[#This Row],[Fecha]]</f>
        <v>080143948</v>
      </c>
      <c r="C117" s="31" t="str">
        <f t="shared" si="4"/>
        <v>Francisco Morazan43948</v>
      </c>
      <c r="D117" s="32">
        <f t="shared" si="5"/>
        <v>106</v>
      </c>
      <c r="E117" s="33">
        <v>43948</v>
      </c>
      <c r="F117" s="32">
        <f>+VLOOKUP(Table_6[[#This Row],[Departamento]],Table_5[],2,0)</f>
        <v>8</v>
      </c>
      <c r="G117" s="3" t="s">
        <v>31</v>
      </c>
      <c r="H117" s="9" t="s">
        <v>32</v>
      </c>
      <c r="I117" s="32" t="str">
        <f>+IFERROR(VLOOKUP(Table_6[[#This Row],[Municipio]],'LOCALIZA HN'!$B$9:$O$306,8,0),99999)</f>
        <v>0801</v>
      </c>
      <c r="J117" s="5" t="s">
        <v>26</v>
      </c>
      <c r="K117" s="21">
        <v>20</v>
      </c>
      <c r="L117" s="25" t="s">
        <v>19</v>
      </c>
      <c r="M117" s="34" t="s">
        <v>20</v>
      </c>
      <c r="N117" s="36">
        <f>+IFERROR(VLOOKUP(Table_6[[#This Row],[ID_Municipio]],Table_4[[CodigoMuni]:[Long_2]],3,0),"")</f>
        <v>14.175800000000001</v>
      </c>
      <c r="O117" s="36">
        <f>+IFERROR(VLOOKUP(Table_6[[#This Row],[ID_Municipio]],Table_4[[CodigoMuni]:[Long_2]],4,0),"")</f>
        <v>-87.251099999999994</v>
      </c>
      <c r="P117" s="34" t="s">
        <v>21</v>
      </c>
    </row>
    <row r="118" spans="1:16" ht="14.25" customHeight="1">
      <c r="A118" s="31" t="str">
        <f t="shared" si="3"/>
        <v>Distrito Central43948107</v>
      </c>
      <c r="B118" s="31" t="str">
        <f>+Table_6[[#This Row],[ID_Municipio]]&amp;Table_6[[#This Row],[Fecha]]</f>
        <v>080143948</v>
      </c>
      <c r="C118" s="31" t="str">
        <f t="shared" si="4"/>
        <v>Francisco Morazan43948</v>
      </c>
      <c r="D118" s="32">
        <f t="shared" si="5"/>
        <v>107</v>
      </c>
      <c r="E118" s="33">
        <v>43948</v>
      </c>
      <c r="F118" s="32">
        <f>+VLOOKUP(Table_6[[#This Row],[Departamento]],Table_5[],2,0)</f>
        <v>8</v>
      </c>
      <c r="G118" s="3" t="s">
        <v>31</v>
      </c>
      <c r="H118" s="9" t="s">
        <v>32</v>
      </c>
      <c r="I118" s="32" t="str">
        <f>+IFERROR(VLOOKUP(Table_6[[#This Row],[Municipio]],'LOCALIZA HN'!$B$9:$O$306,8,0),99999)</f>
        <v>0801</v>
      </c>
      <c r="J118" s="5" t="s">
        <v>26</v>
      </c>
      <c r="K118" s="21">
        <v>24</v>
      </c>
      <c r="L118" s="25" t="s">
        <v>19</v>
      </c>
      <c r="M118" s="34" t="s">
        <v>20</v>
      </c>
      <c r="N118" s="36">
        <f>+IFERROR(VLOOKUP(Table_6[[#This Row],[ID_Municipio]],Table_4[[CodigoMuni]:[Long_2]],3,0),"")</f>
        <v>14.175800000000001</v>
      </c>
      <c r="O118" s="36">
        <f>+IFERROR(VLOOKUP(Table_6[[#This Row],[ID_Municipio]],Table_4[[CodigoMuni]:[Long_2]],4,0),"")</f>
        <v>-87.251099999999994</v>
      </c>
      <c r="P118" s="34" t="s">
        <v>21</v>
      </c>
    </row>
    <row r="119" spans="1:16" ht="14.25" customHeight="1">
      <c r="A119" s="31" t="str">
        <f t="shared" si="3"/>
        <v>Distrito Central43948108</v>
      </c>
      <c r="B119" s="31" t="str">
        <f>+Table_6[[#This Row],[ID_Municipio]]&amp;Table_6[[#This Row],[Fecha]]</f>
        <v>080143948</v>
      </c>
      <c r="C119" s="31" t="str">
        <f t="shared" si="4"/>
        <v>Francisco Morazan43948</v>
      </c>
      <c r="D119" s="32">
        <f t="shared" si="5"/>
        <v>108</v>
      </c>
      <c r="E119" s="33">
        <v>43948</v>
      </c>
      <c r="F119" s="32">
        <f>+VLOOKUP(Table_6[[#This Row],[Departamento]],Table_5[],2,0)</f>
        <v>8</v>
      </c>
      <c r="G119" s="3" t="s">
        <v>31</v>
      </c>
      <c r="H119" s="9" t="s">
        <v>32</v>
      </c>
      <c r="I119" s="32" t="str">
        <f>+IFERROR(VLOOKUP(Table_6[[#This Row],[Municipio]],'LOCALIZA HN'!$B$9:$O$306,8,0),99999)</f>
        <v>0801</v>
      </c>
      <c r="J119" s="5" t="s">
        <v>26</v>
      </c>
      <c r="K119" s="21">
        <v>42</v>
      </c>
      <c r="L119" s="25" t="s">
        <v>19</v>
      </c>
      <c r="M119" s="34" t="s">
        <v>20</v>
      </c>
      <c r="N119" s="36">
        <f>+IFERROR(VLOOKUP(Table_6[[#This Row],[ID_Municipio]],Table_4[[CodigoMuni]:[Long_2]],3,0),"")</f>
        <v>14.175800000000001</v>
      </c>
      <c r="O119" s="36">
        <f>+IFERROR(VLOOKUP(Table_6[[#This Row],[ID_Municipio]],Table_4[[CodigoMuni]:[Long_2]],4,0),"")</f>
        <v>-87.251099999999994</v>
      </c>
      <c r="P119" s="34" t="s">
        <v>21</v>
      </c>
    </row>
    <row r="120" spans="1:16" ht="14.25" customHeight="1">
      <c r="A120" s="31" t="str">
        <f t="shared" si="3"/>
        <v>Distrito Central43948109</v>
      </c>
      <c r="B120" s="31" t="str">
        <f>+Table_6[[#This Row],[ID_Municipio]]&amp;Table_6[[#This Row],[Fecha]]</f>
        <v>080143948</v>
      </c>
      <c r="C120" s="31" t="str">
        <f t="shared" si="4"/>
        <v>Francisco Morazan43948</v>
      </c>
      <c r="D120" s="32">
        <f t="shared" si="5"/>
        <v>109</v>
      </c>
      <c r="E120" s="33">
        <v>43948</v>
      </c>
      <c r="F120" s="32">
        <f>+VLOOKUP(Table_6[[#This Row],[Departamento]],Table_5[],2,0)</f>
        <v>8</v>
      </c>
      <c r="G120" s="3" t="s">
        <v>31</v>
      </c>
      <c r="H120" s="9" t="s">
        <v>32</v>
      </c>
      <c r="I120" s="32" t="str">
        <f>+IFERROR(VLOOKUP(Table_6[[#This Row],[Municipio]],'LOCALIZA HN'!$B$9:$O$306,8,0),99999)</f>
        <v>0801</v>
      </c>
      <c r="J120" s="5" t="s">
        <v>26</v>
      </c>
      <c r="K120" s="21">
        <v>86</v>
      </c>
      <c r="L120" s="25" t="s">
        <v>19</v>
      </c>
      <c r="M120" s="34" t="s">
        <v>20</v>
      </c>
      <c r="N120" s="36">
        <f>+IFERROR(VLOOKUP(Table_6[[#This Row],[ID_Municipio]],Table_4[[CodigoMuni]:[Long_2]],3,0),"")</f>
        <v>14.175800000000001</v>
      </c>
      <c r="O120" s="36">
        <f>+IFERROR(VLOOKUP(Table_6[[#This Row],[ID_Municipio]],Table_4[[CodigoMuni]:[Long_2]],4,0),"")</f>
        <v>-87.251099999999994</v>
      </c>
      <c r="P120" s="34" t="s">
        <v>21</v>
      </c>
    </row>
    <row r="121" spans="1:16" ht="14.25" customHeight="1">
      <c r="A121" s="31" t="str">
        <f t="shared" si="3"/>
        <v>Distrito Central43948110</v>
      </c>
      <c r="B121" s="31" t="str">
        <f>+Table_6[[#This Row],[ID_Municipio]]&amp;Table_6[[#This Row],[Fecha]]</f>
        <v>080143948</v>
      </c>
      <c r="C121" s="31" t="str">
        <f t="shared" si="4"/>
        <v>Francisco Morazan43948</v>
      </c>
      <c r="D121" s="32">
        <f t="shared" si="5"/>
        <v>110</v>
      </c>
      <c r="E121" s="33">
        <v>43948</v>
      </c>
      <c r="F121" s="32">
        <f>+VLOOKUP(Table_6[[#This Row],[Departamento]],Table_5[],2,0)</f>
        <v>8</v>
      </c>
      <c r="G121" s="3" t="s">
        <v>31</v>
      </c>
      <c r="H121" s="9" t="s">
        <v>32</v>
      </c>
      <c r="I121" s="32" t="str">
        <f>+IFERROR(VLOOKUP(Table_6[[#This Row],[Municipio]],'LOCALIZA HN'!$B$9:$O$306,8,0),99999)</f>
        <v>0801</v>
      </c>
      <c r="J121" s="5" t="s">
        <v>26</v>
      </c>
      <c r="K121" s="21">
        <v>11</v>
      </c>
      <c r="L121" s="25" t="s">
        <v>19</v>
      </c>
      <c r="M121" s="34" t="s">
        <v>20</v>
      </c>
      <c r="N121" s="36">
        <f>+IFERROR(VLOOKUP(Table_6[[#This Row],[ID_Municipio]],Table_4[[CodigoMuni]:[Long_2]],3,0),"")</f>
        <v>14.175800000000001</v>
      </c>
      <c r="O121" s="36">
        <f>+IFERROR(VLOOKUP(Table_6[[#This Row],[ID_Municipio]],Table_4[[CodigoMuni]:[Long_2]],4,0),"")</f>
        <v>-87.251099999999994</v>
      </c>
      <c r="P121" s="34" t="s">
        <v>21</v>
      </c>
    </row>
    <row r="122" spans="1:16" ht="14.25" customHeight="1">
      <c r="A122" s="31" t="str">
        <f t="shared" si="3"/>
        <v>Distrito Central43948111</v>
      </c>
      <c r="B122" s="31" t="str">
        <f>+Table_6[[#This Row],[ID_Municipio]]&amp;Table_6[[#This Row],[Fecha]]</f>
        <v>080143948</v>
      </c>
      <c r="C122" s="31" t="str">
        <f t="shared" si="4"/>
        <v>Francisco Morazan43948</v>
      </c>
      <c r="D122" s="32">
        <f t="shared" si="5"/>
        <v>111</v>
      </c>
      <c r="E122" s="33">
        <v>43948</v>
      </c>
      <c r="F122" s="32">
        <f>+VLOOKUP(Table_6[[#This Row],[Departamento]],Table_5[],2,0)</f>
        <v>8</v>
      </c>
      <c r="G122" s="3" t="s">
        <v>31</v>
      </c>
      <c r="H122" s="9" t="s">
        <v>32</v>
      </c>
      <c r="I122" s="32" t="str">
        <f>+IFERROR(VLOOKUP(Table_6[[#This Row],[Municipio]],'LOCALIZA HN'!$B$9:$O$306,8,0),99999)</f>
        <v>0801</v>
      </c>
      <c r="J122" s="5" t="s">
        <v>18</v>
      </c>
      <c r="K122" s="21">
        <v>7</v>
      </c>
      <c r="L122" s="25" t="s">
        <v>19</v>
      </c>
      <c r="M122" s="34" t="s">
        <v>20</v>
      </c>
      <c r="N122" s="36">
        <f>+IFERROR(VLOOKUP(Table_6[[#This Row],[ID_Municipio]],Table_4[[CodigoMuni]:[Long_2]],3,0),"")</f>
        <v>14.175800000000001</v>
      </c>
      <c r="O122" s="36">
        <f>+IFERROR(VLOOKUP(Table_6[[#This Row],[ID_Municipio]],Table_4[[CodigoMuni]:[Long_2]],4,0),"")</f>
        <v>-87.251099999999994</v>
      </c>
      <c r="P122" s="34" t="s">
        <v>21</v>
      </c>
    </row>
    <row r="123" spans="1:16" ht="14.25" customHeight="1">
      <c r="A123" s="31" t="str">
        <f t="shared" si="3"/>
        <v>Distrito Central43948112</v>
      </c>
      <c r="B123" s="31" t="str">
        <f>+Table_6[[#This Row],[ID_Municipio]]&amp;Table_6[[#This Row],[Fecha]]</f>
        <v>080143948</v>
      </c>
      <c r="C123" s="31" t="str">
        <f t="shared" si="4"/>
        <v>Francisco Morazan43948</v>
      </c>
      <c r="D123" s="32">
        <f t="shared" si="5"/>
        <v>112</v>
      </c>
      <c r="E123" s="33">
        <v>43948</v>
      </c>
      <c r="F123" s="32">
        <f>+VLOOKUP(Table_6[[#This Row],[Departamento]],Table_5[],2,0)</f>
        <v>8</v>
      </c>
      <c r="G123" s="3" t="s">
        <v>31</v>
      </c>
      <c r="H123" s="9" t="s">
        <v>32</v>
      </c>
      <c r="I123" s="32" t="str">
        <f>+IFERROR(VLOOKUP(Table_6[[#This Row],[Municipio]],'LOCALIZA HN'!$B$9:$O$306,8,0),99999)</f>
        <v>0801</v>
      </c>
      <c r="J123" s="5" t="s">
        <v>18</v>
      </c>
      <c r="K123" s="21">
        <v>21</v>
      </c>
      <c r="L123" s="25" t="s">
        <v>19</v>
      </c>
      <c r="M123" s="34" t="s">
        <v>20</v>
      </c>
      <c r="N123" s="36">
        <f>+IFERROR(VLOOKUP(Table_6[[#This Row],[ID_Municipio]],Table_4[[CodigoMuni]:[Long_2]],3,0),"")</f>
        <v>14.175800000000001</v>
      </c>
      <c r="O123" s="36">
        <f>+IFERROR(VLOOKUP(Table_6[[#This Row],[ID_Municipio]],Table_4[[CodigoMuni]:[Long_2]],4,0),"")</f>
        <v>-87.251099999999994</v>
      </c>
      <c r="P123" s="34" t="s">
        <v>21</v>
      </c>
    </row>
    <row r="124" spans="1:16" ht="14.25" customHeight="1">
      <c r="A124" s="31" t="str">
        <f t="shared" si="3"/>
        <v>Distrito Central43948113</v>
      </c>
      <c r="B124" s="31" t="str">
        <f>+Table_6[[#This Row],[ID_Municipio]]&amp;Table_6[[#This Row],[Fecha]]</f>
        <v>080143948</v>
      </c>
      <c r="C124" s="31" t="str">
        <f t="shared" si="4"/>
        <v>Francisco Morazan43948</v>
      </c>
      <c r="D124" s="32">
        <f t="shared" si="5"/>
        <v>113</v>
      </c>
      <c r="E124" s="33">
        <v>43948</v>
      </c>
      <c r="F124" s="32">
        <f>+VLOOKUP(Table_6[[#This Row],[Departamento]],Table_5[],2,0)</f>
        <v>8</v>
      </c>
      <c r="G124" s="3" t="s">
        <v>31</v>
      </c>
      <c r="H124" s="9" t="s">
        <v>32</v>
      </c>
      <c r="I124" s="32" t="str">
        <f>+IFERROR(VLOOKUP(Table_6[[#This Row],[Municipio]],'LOCALIZA HN'!$B$9:$O$306,8,0),99999)</f>
        <v>0801</v>
      </c>
      <c r="J124" s="5" t="s">
        <v>26</v>
      </c>
      <c r="K124" s="21">
        <v>42</v>
      </c>
      <c r="L124" s="25" t="s">
        <v>19</v>
      </c>
      <c r="M124" s="34" t="s">
        <v>20</v>
      </c>
      <c r="N124" s="36">
        <f>+IFERROR(VLOOKUP(Table_6[[#This Row],[ID_Municipio]],Table_4[[CodigoMuni]:[Long_2]],3,0),"")</f>
        <v>14.175800000000001</v>
      </c>
      <c r="O124" s="36">
        <f>+IFERROR(VLOOKUP(Table_6[[#This Row],[ID_Municipio]],Table_4[[CodigoMuni]:[Long_2]],4,0),"")</f>
        <v>-87.251099999999994</v>
      </c>
      <c r="P124" s="34" t="s">
        <v>21</v>
      </c>
    </row>
    <row r="125" spans="1:16" ht="14.25" customHeight="1">
      <c r="A125" s="31" t="str">
        <f t="shared" si="3"/>
        <v>Distrito Central43949114</v>
      </c>
      <c r="B125" s="31" t="str">
        <f>+Table_6[[#This Row],[ID_Municipio]]&amp;Table_6[[#This Row],[Fecha]]</f>
        <v>080143949</v>
      </c>
      <c r="C125" s="31" t="str">
        <f t="shared" si="4"/>
        <v>Francisco Morazan43949</v>
      </c>
      <c r="D125" s="32">
        <f t="shared" si="5"/>
        <v>114</v>
      </c>
      <c r="E125" s="33">
        <v>43949</v>
      </c>
      <c r="F125" s="32">
        <f>+VLOOKUP(Table_6[[#This Row],[Departamento]],Table_5[],2,0)</f>
        <v>8</v>
      </c>
      <c r="G125" s="3" t="s">
        <v>31</v>
      </c>
      <c r="H125" s="9" t="s">
        <v>32</v>
      </c>
      <c r="I125" s="32" t="str">
        <f>+IFERROR(VLOOKUP(Table_6[[#This Row],[Municipio]],'LOCALIZA HN'!$B$9:$O$306,8,0),99999)</f>
        <v>0801</v>
      </c>
      <c r="J125" s="5" t="s">
        <v>26</v>
      </c>
      <c r="K125" s="5">
        <v>39</v>
      </c>
      <c r="L125" s="25" t="s">
        <v>19</v>
      </c>
      <c r="M125" s="34" t="s">
        <v>20</v>
      </c>
      <c r="N125" s="36">
        <f>+IFERROR(VLOOKUP(Table_6[[#This Row],[ID_Municipio]],Table_4[[CodigoMuni]:[Long_2]],3,0),"")</f>
        <v>14.175800000000001</v>
      </c>
      <c r="O125" s="36">
        <f>+IFERROR(VLOOKUP(Table_6[[#This Row],[ID_Municipio]],Table_4[[CodigoMuni]:[Long_2]],4,0),"")</f>
        <v>-87.251099999999994</v>
      </c>
      <c r="P125" s="34" t="s">
        <v>21</v>
      </c>
    </row>
    <row r="126" spans="1:16" ht="14.25" customHeight="1">
      <c r="A126" s="31" t="str">
        <f t="shared" si="3"/>
        <v>Distrito Central43950115</v>
      </c>
      <c r="B126" s="31" t="str">
        <f>+Table_6[[#This Row],[ID_Municipio]]&amp;Table_6[[#This Row],[Fecha]]</f>
        <v>080143950</v>
      </c>
      <c r="C126" s="31" t="str">
        <f t="shared" si="4"/>
        <v>Francisco Morazan43950</v>
      </c>
      <c r="D126" s="32">
        <f t="shared" si="5"/>
        <v>115</v>
      </c>
      <c r="E126" s="33">
        <v>43950</v>
      </c>
      <c r="F126" s="32">
        <f>+VLOOKUP(Table_6[[#This Row],[Departamento]],Table_5[],2,0)</f>
        <v>8</v>
      </c>
      <c r="G126" s="3" t="s">
        <v>31</v>
      </c>
      <c r="H126" s="9" t="s">
        <v>32</v>
      </c>
      <c r="I126" s="32" t="str">
        <f>+IFERROR(VLOOKUP(Table_6[[#This Row],[Municipio]],'LOCALIZA HN'!$B$9:$O$306,8,0),99999)</f>
        <v>0801</v>
      </c>
      <c r="J126" s="5" t="s">
        <v>18</v>
      </c>
      <c r="K126" s="5">
        <v>7</v>
      </c>
      <c r="L126" s="25" t="s">
        <v>19</v>
      </c>
      <c r="M126" s="34" t="s">
        <v>20</v>
      </c>
      <c r="N126" s="36">
        <f>+IFERROR(VLOOKUP(Table_6[[#This Row],[ID_Municipio]],Table_4[[CodigoMuni]:[Long_2]],3,0),"")</f>
        <v>14.175800000000001</v>
      </c>
      <c r="O126" s="36">
        <f>+IFERROR(VLOOKUP(Table_6[[#This Row],[ID_Municipio]],Table_4[[CodigoMuni]:[Long_2]],4,0),"")</f>
        <v>-87.251099999999994</v>
      </c>
      <c r="P126" s="34" t="s">
        <v>21</v>
      </c>
    </row>
    <row r="127" spans="1:16" ht="14.25" customHeight="1">
      <c r="A127" s="31" t="str">
        <f t="shared" si="3"/>
        <v>Distrito Central43950116</v>
      </c>
      <c r="B127" s="31" t="str">
        <f>+Table_6[[#This Row],[ID_Municipio]]&amp;Table_6[[#This Row],[Fecha]]</f>
        <v>080143950</v>
      </c>
      <c r="C127" s="31" t="str">
        <f t="shared" si="4"/>
        <v>Francisco Morazan43950</v>
      </c>
      <c r="D127" s="32">
        <f t="shared" si="5"/>
        <v>116</v>
      </c>
      <c r="E127" s="33">
        <v>43950</v>
      </c>
      <c r="F127" s="32">
        <f>+VLOOKUP(Table_6[[#This Row],[Departamento]],Table_5[],2,0)</f>
        <v>8</v>
      </c>
      <c r="G127" s="3" t="s">
        <v>31</v>
      </c>
      <c r="H127" s="9" t="s">
        <v>32</v>
      </c>
      <c r="I127" s="32" t="str">
        <f>+IFERROR(VLOOKUP(Table_6[[#This Row],[Municipio]],'LOCALIZA HN'!$B$9:$O$306,8,0),99999)</f>
        <v>0801</v>
      </c>
      <c r="J127" s="5" t="s">
        <v>26</v>
      </c>
      <c r="K127" s="5">
        <v>68</v>
      </c>
      <c r="L127" s="25" t="s">
        <v>19</v>
      </c>
      <c r="M127" s="34" t="s">
        <v>20</v>
      </c>
      <c r="N127" s="36">
        <f>+IFERROR(VLOOKUP(Table_6[[#This Row],[ID_Municipio]],Table_4[[CodigoMuni]:[Long_2]],3,0),"")</f>
        <v>14.175800000000001</v>
      </c>
      <c r="O127" s="36">
        <f>+IFERROR(VLOOKUP(Table_6[[#This Row],[ID_Municipio]],Table_4[[CodigoMuni]:[Long_2]],4,0),"")</f>
        <v>-87.251099999999994</v>
      </c>
      <c r="P127" s="34" t="s">
        <v>21</v>
      </c>
    </row>
    <row r="128" spans="1:16" ht="14.25" customHeight="1">
      <c r="A128" s="31" t="str">
        <f t="shared" si="3"/>
        <v>Distrito Central43950117</v>
      </c>
      <c r="B128" s="31" t="str">
        <f>+Table_6[[#This Row],[ID_Municipio]]&amp;Table_6[[#This Row],[Fecha]]</f>
        <v>080143950</v>
      </c>
      <c r="C128" s="31" t="str">
        <f t="shared" si="4"/>
        <v>Francisco Morazan43950</v>
      </c>
      <c r="D128" s="32">
        <f t="shared" si="5"/>
        <v>117</v>
      </c>
      <c r="E128" s="33">
        <v>43950</v>
      </c>
      <c r="F128" s="32">
        <f>+VLOOKUP(Table_6[[#This Row],[Departamento]],Table_5[],2,0)</f>
        <v>8</v>
      </c>
      <c r="G128" s="3" t="s">
        <v>31</v>
      </c>
      <c r="H128" s="9" t="s">
        <v>32</v>
      </c>
      <c r="I128" s="32" t="str">
        <f>+IFERROR(VLOOKUP(Table_6[[#This Row],[Municipio]],'LOCALIZA HN'!$B$9:$O$306,8,0),99999)</f>
        <v>0801</v>
      </c>
      <c r="J128" s="5" t="s">
        <v>18</v>
      </c>
      <c r="K128" s="5">
        <v>57</v>
      </c>
      <c r="L128" s="25" t="s">
        <v>19</v>
      </c>
      <c r="M128" s="34" t="s">
        <v>20</v>
      </c>
      <c r="N128" s="36">
        <f>+IFERROR(VLOOKUP(Table_6[[#This Row],[ID_Municipio]],Table_4[[CodigoMuni]:[Long_2]],3,0),"")</f>
        <v>14.175800000000001</v>
      </c>
      <c r="O128" s="36">
        <f>+IFERROR(VLOOKUP(Table_6[[#This Row],[ID_Municipio]],Table_4[[CodigoMuni]:[Long_2]],4,0),"")</f>
        <v>-87.251099999999994</v>
      </c>
      <c r="P128" s="34" t="s">
        <v>21</v>
      </c>
    </row>
    <row r="129" spans="1:16" ht="14.25" customHeight="1">
      <c r="A129" s="31" t="str">
        <f t="shared" si="3"/>
        <v>Distrito Central43950118</v>
      </c>
      <c r="B129" s="31" t="str">
        <f>+Table_6[[#This Row],[ID_Municipio]]&amp;Table_6[[#This Row],[Fecha]]</f>
        <v>080143950</v>
      </c>
      <c r="C129" s="31" t="str">
        <f t="shared" si="4"/>
        <v>Francisco Morazan43950</v>
      </c>
      <c r="D129" s="32">
        <f t="shared" si="5"/>
        <v>118</v>
      </c>
      <c r="E129" s="33">
        <v>43950</v>
      </c>
      <c r="F129" s="32">
        <f>+VLOOKUP(Table_6[[#This Row],[Departamento]],Table_5[],2,0)</f>
        <v>8</v>
      </c>
      <c r="G129" s="3" t="s">
        <v>31</v>
      </c>
      <c r="H129" s="9" t="s">
        <v>32</v>
      </c>
      <c r="I129" s="32" t="str">
        <f>+IFERROR(VLOOKUP(Table_6[[#This Row],[Municipio]],'LOCALIZA HN'!$B$9:$O$306,8,0),99999)</f>
        <v>0801</v>
      </c>
      <c r="J129" s="5" t="s">
        <v>26</v>
      </c>
      <c r="K129" s="5">
        <v>28</v>
      </c>
      <c r="L129" s="25" t="s">
        <v>19</v>
      </c>
      <c r="M129" s="34" t="s">
        <v>20</v>
      </c>
      <c r="N129" s="36">
        <f>+IFERROR(VLOOKUP(Table_6[[#This Row],[ID_Municipio]],Table_4[[CodigoMuni]:[Long_2]],3,0),"")</f>
        <v>14.175800000000001</v>
      </c>
      <c r="O129" s="36">
        <f>+IFERROR(VLOOKUP(Table_6[[#This Row],[ID_Municipio]],Table_4[[CodigoMuni]:[Long_2]],4,0),"")</f>
        <v>-87.251099999999994</v>
      </c>
      <c r="P129" s="34" t="s">
        <v>21</v>
      </c>
    </row>
    <row r="130" spans="1:16" ht="14.25" customHeight="1">
      <c r="A130" s="31" t="str">
        <f t="shared" si="3"/>
        <v>Distrito Central43950119</v>
      </c>
      <c r="B130" s="31" t="str">
        <f>+Table_6[[#This Row],[ID_Municipio]]&amp;Table_6[[#This Row],[Fecha]]</f>
        <v>080143950</v>
      </c>
      <c r="C130" s="31" t="str">
        <f t="shared" si="4"/>
        <v>Francisco Morazan43950</v>
      </c>
      <c r="D130" s="32">
        <f t="shared" si="5"/>
        <v>119</v>
      </c>
      <c r="E130" s="33">
        <v>43950</v>
      </c>
      <c r="F130" s="32">
        <f>+VLOOKUP(Table_6[[#This Row],[Departamento]],Table_5[],2,0)</f>
        <v>8</v>
      </c>
      <c r="G130" s="3" t="s">
        <v>31</v>
      </c>
      <c r="H130" s="9" t="s">
        <v>32</v>
      </c>
      <c r="I130" s="32" t="str">
        <f>+IFERROR(VLOOKUP(Table_6[[#This Row],[Municipio]],'LOCALIZA HN'!$B$9:$O$306,8,0),99999)</f>
        <v>0801</v>
      </c>
      <c r="J130" s="5" t="s">
        <v>18</v>
      </c>
      <c r="K130" s="5">
        <v>30</v>
      </c>
      <c r="L130" s="25" t="s">
        <v>19</v>
      </c>
      <c r="M130" s="34" t="s">
        <v>20</v>
      </c>
      <c r="N130" s="36">
        <f>+IFERROR(VLOOKUP(Table_6[[#This Row],[ID_Municipio]],Table_4[[CodigoMuni]:[Long_2]],3,0),"")</f>
        <v>14.175800000000001</v>
      </c>
      <c r="O130" s="36">
        <f>+IFERROR(VLOOKUP(Table_6[[#This Row],[ID_Municipio]],Table_4[[CodigoMuni]:[Long_2]],4,0),"")</f>
        <v>-87.251099999999994</v>
      </c>
      <c r="P130" s="34" t="s">
        <v>21</v>
      </c>
    </row>
    <row r="131" spans="1:16" ht="14.25" customHeight="1">
      <c r="A131" s="31" t="str">
        <f t="shared" si="3"/>
        <v>Distrito Central43950120</v>
      </c>
      <c r="B131" s="31" t="str">
        <f>+Table_6[[#This Row],[ID_Municipio]]&amp;Table_6[[#This Row],[Fecha]]</f>
        <v>080143950</v>
      </c>
      <c r="C131" s="31" t="str">
        <f t="shared" si="4"/>
        <v>Francisco Morazan43950</v>
      </c>
      <c r="D131" s="32">
        <f t="shared" si="5"/>
        <v>120</v>
      </c>
      <c r="E131" s="33">
        <v>43950</v>
      </c>
      <c r="F131" s="32">
        <f>+VLOOKUP(Table_6[[#This Row],[Departamento]],Table_5[],2,0)</f>
        <v>8</v>
      </c>
      <c r="G131" s="3" t="s">
        <v>31</v>
      </c>
      <c r="H131" s="9" t="s">
        <v>32</v>
      </c>
      <c r="I131" s="32" t="str">
        <f>+IFERROR(VLOOKUP(Table_6[[#This Row],[Municipio]],'LOCALIZA HN'!$B$9:$O$306,8,0),99999)</f>
        <v>0801</v>
      </c>
      <c r="J131" s="5" t="s">
        <v>18</v>
      </c>
      <c r="K131" s="5">
        <v>31</v>
      </c>
      <c r="L131" s="25" t="s">
        <v>19</v>
      </c>
      <c r="M131" s="34" t="s">
        <v>20</v>
      </c>
      <c r="N131" s="36">
        <f>+IFERROR(VLOOKUP(Table_6[[#This Row],[ID_Municipio]],Table_4[[CodigoMuni]:[Long_2]],3,0),"")</f>
        <v>14.175800000000001</v>
      </c>
      <c r="O131" s="36">
        <f>+IFERROR(VLOOKUP(Table_6[[#This Row],[ID_Municipio]],Table_4[[CodigoMuni]:[Long_2]],4,0),"")</f>
        <v>-87.251099999999994</v>
      </c>
      <c r="P131" s="34" t="s">
        <v>21</v>
      </c>
    </row>
    <row r="132" spans="1:16" ht="14.25" customHeight="1">
      <c r="A132" s="31" t="str">
        <f t="shared" si="3"/>
        <v>Distrito Central43950121</v>
      </c>
      <c r="B132" s="31" t="str">
        <f>+Table_6[[#This Row],[ID_Municipio]]&amp;Table_6[[#This Row],[Fecha]]</f>
        <v>080143950</v>
      </c>
      <c r="C132" s="31" t="str">
        <f t="shared" si="4"/>
        <v>Francisco Morazan43950</v>
      </c>
      <c r="D132" s="32">
        <f t="shared" si="5"/>
        <v>121</v>
      </c>
      <c r="E132" s="33">
        <v>43950</v>
      </c>
      <c r="F132" s="32">
        <f>+VLOOKUP(Table_6[[#This Row],[Departamento]],Table_5[],2,0)</f>
        <v>8</v>
      </c>
      <c r="G132" s="3" t="s">
        <v>31</v>
      </c>
      <c r="H132" s="9" t="s">
        <v>32</v>
      </c>
      <c r="I132" s="32" t="str">
        <f>+IFERROR(VLOOKUP(Table_6[[#This Row],[Municipio]],'LOCALIZA HN'!$B$9:$O$306,8,0),99999)</f>
        <v>0801</v>
      </c>
      <c r="J132" s="5" t="s">
        <v>18</v>
      </c>
      <c r="K132" s="5">
        <v>23</v>
      </c>
      <c r="L132" s="25" t="s">
        <v>19</v>
      </c>
      <c r="M132" s="34" t="s">
        <v>20</v>
      </c>
      <c r="N132" s="36">
        <f>+IFERROR(VLOOKUP(Table_6[[#This Row],[ID_Municipio]],Table_4[[CodigoMuni]:[Long_2]],3,0),"")</f>
        <v>14.175800000000001</v>
      </c>
      <c r="O132" s="36">
        <f>+IFERROR(VLOOKUP(Table_6[[#This Row],[ID_Municipio]],Table_4[[CodigoMuni]:[Long_2]],4,0),"")</f>
        <v>-87.251099999999994</v>
      </c>
      <c r="P132" s="34" t="s">
        <v>21</v>
      </c>
    </row>
    <row r="133" spans="1:16" ht="14.25" customHeight="1">
      <c r="A133" s="31" t="str">
        <f t="shared" si="3"/>
        <v>Distrito Central43950122</v>
      </c>
      <c r="B133" s="31" t="str">
        <f>+Table_6[[#This Row],[ID_Municipio]]&amp;Table_6[[#This Row],[Fecha]]</f>
        <v>080143950</v>
      </c>
      <c r="C133" s="31" t="str">
        <f t="shared" si="4"/>
        <v>Francisco Morazan43950</v>
      </c>
      <c r="D133" s="32">
        <f t="shared" si="5"/>
        <v>122</v>
      </c>
      <c r="E133" s="33">
        <v>43950</v>
      </c>
      <c r="F133" s="32">
        <f>+VLOOKUP(Table_6[[#This Row],[Departamento]],Table_5[],2,0)</f>
        <v>8</v>
      </c>
      <c r="G133" s="3" t="s">
        <v>31</v>
      </c>
      <c r="H133" s="9" t="s">
        <v>32</v>
      </c>
      <c r="I133" s="32" t="str">
        <f>+IFERROR(VLOOKUP(Table_6[[#This Row],[Municipio]],'LOCALIZA HN'!$B$9:$O$306,8,0),99999)</f>
        <v>0801</v>
      </c>
      <c r="J133" s="5" t="s">
        <v>18</v>
      </c>
      <c r="K133" s="5">
        <v>41</v>
      </c>
      <c r="L133" s="25" t="s">
        <v>19</v>
      </c>
      <c r="M133" s="34" t="s">
        <v>20</v>
      </c>
      <c r="N133" s="36">
        <f>+IFERROR(VLOOKUP(Table_6[[#This Row],[ID_Municipio]],Table_4[[CodigoMuni]:[Long_2]],3,0),"")</f>
        <v>14.175800000000001</v>
      </c>
      <c r="O133" s="36">
        <f>+IFERROR(VLOOKUP(Table_6[[#This Row],[ID_Municipio]],Table_4[[CodigoMuni]:[Long_2]],4,0),"")</f>
        <v>-87.251099999999994</v>
      </c>
      <c r="P133" s="34" t="s">
        <v>21</v>
      </c>
    </row>
    <row r="134" spans="1:16" ht="14.25" customHeight="1">
      <c r="A134" s="31" t="str">
        <f t="shared" si="3"/>
        <v>Distrito Central43950123</v>
      </c>
      <c r="B134" s="31" t="str">
        <f>+Table_6[[#This Row],[ID_Municipio]]&amp;Table_6[[#This Row],[Fecha]]</f>
        <v>080143950</v>
      </c>
      <c r="C134" s="31" t="str">
        <f t="shared" si="4"/>
        <v>Francisco Morazan43950</v>
      </c>
      <c r="D134" s="32">
        <f t="shared" si="5"/>
        <v>123</v>
      </c>
      <c r="E134" s="33">
        <v>43950</v>
      </c>
      <c r="F134" s="32">
        <f>+VLOOKUP(Table_6[[#This Row],[Departamento]],Table_5[],2,0)</f>
        <v>8</v>
      </c>
      <c r="G134" s="3" t="s">
        <v>31</v>
      </c>
      <c r="H134" s="9" t="s">
        <v>32</v>
      </c>
      <c r="I134" s="32" t="str">
        <f>+IFERROR(VLOOKUP(Table_6[[#This Row],[Municipio]],'LOCALIZA HN'!$B$9:$O$306,8,0),99999)</f>
        <v>0801</v>
      </c>
      <c r="J134" s="5" t="s">
        <v>18</v>
      </c>
      <c r="K134" s="5">
        <v>21</v>
      </c>
      <c r="L134" s="25" t="s">
        <v>19</v>
      </c>
      <c r="M134" s="34" t="s">
        <v>20</v>
      </c>
      <c r="N134" s="36">
        <f>+IFERROR(VLOOKUP(Table_6[[#This Row],[ID_Municipio]],Table_4[[CodigoMuni]:[Long_2]],3,0),"")</f>
        <v>14.175800000000001</v>
      </c>
      <c r="O134" s="36">
        <f>+IFERROR(VLOOKUP(Table_6[[#This Row],[ID_Municipio]],Table_4[[CodigoMuni]:[Long_2]],4,0),"")</f>
        <v>-87.251099999999994</v>
      </c>
      <c r="P134" s="34" t="s">
        <v>21</v>
      </c>
    </row>
    <row r="135" spans="1:16" ht="14.25" customHeight="1">
      <c r="A135" s="31" t="str">
        <f t="shared" si="3"/>
        <v>Distrito Central43950124</v>
      </c>
      <c r="B135" s="31" t="str">
        <f>+Table_6[[#This Row],[ID_Municipio]]&amp;Table_6[[#This Row],[Fecha]]</f>
        <v>080143950</v>
      </c>
      <c r="C135" s="31" t="str">
        <f t="shared" si="4"/>
        <v>Francisco Morazan43950</v>
      </c>
      <c r="D135" s="32">
        <f t="shared" si="5"/>
        <v>124</v>
      </c>
      <c r="E135" s="33">
        <v>43950</v>
      </c>
      <c r="F135" s="32">
        <f>+VLOOKUP(Table_6[[#This Row],[Departamento]],Table_5[],2,0)</f>
        <v>8</v>
      </c>
      <c r="G135" s="3" t="s">
        <v>31</v>
      </c>
      <c r="H135" s="9" t="s">
        <v>32</v>
      </c>
      <c r="I135" s="32" t="str">
        <f>+IFERROR(VLOOKUP(Table_6[[#This Row],[Municipio]],'LOCALIZA HN'!$B$9:$O$306,8,0),99999)</f>
        <v>0801</v>
      </c>
      <c r="J135" s="5" t="s">
        <v>18</v>
      </c>
      <c r="K135" s="5">
        <v>27</v>
      </c>
      <c r="L135" s="25" t="s">
        <v>19</v>
      </c>
      <c r="M135" s="34" t="s">
        <v>20</v>
      </c>
      <c r="N135" s="36">
        <f>+IFERROR(VLOOKUP(Table_6[[#This Row],[ID_Municipio]],Table_4[[CodigoMuni]:[Long_2]],3,0),"")</f>
        <v>14.175800000000001</v>
      </c>
      <c r="O135" s="36">
        <f>+IFERROR(VLOOKUP(Table_6[[#This Row],[ID_Municipio]],Table_4[[CodigoMuni]:[Long_2]],4,0),"")</f>
        <v>-87.251099999999994</v>
      </c>
      <c r="P135" s="34" t="s">
        <v>21</v>
      </c>
    </row>
    <row r="136" spans="1:16" ht="14.25" customHeight="1">
      <c r="A136" s="31" t="str">
        <f t="shared" si="3"/>
        <v>Distrito Central43950125</v>
      </c>
      <c r="B136" s="31" t="str">
        <f>+Table_6[[#This Row],[ID_Municipio]]&amp;Table_6[[#This Row],[Fecha]]</f>
        <v>080143950</v>
      </c>
      <c r="C136" s="31" t="str">
        <f t="shared" si="4"/>
        <v>Francisco Morazan43950</v>
      </c>
      <c r="D136" s="32">
        <f t="shared" si="5"/>
        <v>125</v>
      </c>
      <c r="E136" s="33">
        <v>43950</v>
      </c>
      <c r="F136" s="32">
        <f>+VLOOKUP(Table_6[[#This Row],[Departamento]],Table_5[],2,0)</f>
        <v>8</v>
      </c>
      <c r="G136" s="3" t="s">
        <v>31</v>
      </c>
      <c r="H136" s="9" t="s">
        <v>32</v>
      </c>
      <c r="I136" s="32" t="str">
        <f>+IFERROR(VLOOKUP(Table_6[[#This Row],[Municipio]],'LOCALIZA HN'!$B$9:$O$306,8,0),99999)</f>
        <v>0801</v>
      </c>
      <c r="J136" s="5" t="s">
        <v>18</v>
      </c>
      <c r="K136" s="5">
        <v>30</v>
      </c>
      <c r="L136" s="25" t="s">
        <v>19</v>
      </c>
      <c r="M136" s="34" t="s">
        <v>20</v>
      </c>
      <c r="N136" s="36">
        <f>+IFERROR(VLOOKUP(Table_6[[#This Row],[ID_Municipio]],Table_4[[CodigoMuni]:[Long_2]],3,0),"")</f>
        <v>14.175800000000001</v>
      </c>
      <c r="O136" s="36">
        <f>+IFERROR(VLOOKUP(Table_6[[#This Row],[ID_Municipio]],Table_4[[CodigoMuni]:[Long_2]],4,0),"")</f>
        <v>-87.251099999999994</v>
      </c>
      <c r="P136" s="34" t="s">
        <v>21</v>
      </c>
    </row>
    <row r="137" spans="1:16" ht="14.25" customHeight="1">
      <c r="A137" s="31" t="str">
        <f t="shared" si="3"/>
        <v>Distrito Central43950126</v>
      </c>
      <c r="B137" s="31" t="str">
        <f>+Table_6[[#This Row],[ID_Municipio]]&amp;Table_6[[#This Row],[Fecha]]</f>
        <v>080143950</v>
      </c>
      <c r="C137" s="31" t="str">
        <f t="shared" si="4"/>
        <v>Francisco Morazan43950</v>
      </c>
      <c r="D137" s="32">
        <f t="shared" si="5"/>
        <v>126</v>
      </c>
      <c r="E137" s="33">
        <v>43950</v>
      </c>
      <c r="F137" s="32">
        <f>+VLOOKUP(Table_6[[#This Row],[Departamento]],Table_5[],2,0)</f>
        <v>8</v>
      </c>
      <c r="G137" s="3" t="s">
        <v>31</v>
      </c>
      <c r="H137" s="9" t="s">
        <v>32</v>
      </c>
      <c r="I137" s="32" t="str">
        <f>+IFERROR(VLOOKUP(Table_6[[#This Row],[Municipio]],'LOCALIZA HN'!$B$9:$O$306,8,0),99999)</f>
        <v>0801</v>
      </c>
      <c r="J137" s="5" t="s">
        <v>18</v>
      </c>
      <c r="K137" s="5">
        <v>36</v>
      </c>
      <c r="L137" s="25" t="s">
        <v>19</v>
      </c>
      <c r="M137" s="34" t="s">
        <v>20</v>
      </c>
      <c r="N137" s="36">
        <f>+IFERROR(VLOOKUP(Table_6[[#This Row],[ID_Municipio]],Table_4[[CodigoMuni]:[Long_2]],3,0),"")</f>
        <v>14.175800000000001</v>
      </c>
      <c r="O137" s="36">
        <f>+IFERROR(VLOOKUP(Table_6[[#This Row],[ID_Municipio]],Table_4[[CodigoMuni]:[Long_2]],4,0),"")</f>
        <v>-87.251099999999994</v>
      </c>
      <c r="P137" s="34" t="s">
        <v>21</v>
      </c>
    </row>
    <row r="138" spans="1:16" ht="14.25" customHeight="1">
      <c r="A138" s="31" t="str">
        <f t="shared" si="3"/>
        <v>Distrito Central43950127</v>
      </c>
      <c r="B138" s="31" t="str">
        <f>+Table_6[[#This Row],[ID_Municipio]]&amp;Table_6[[#This Row],[Fecha]]</f>
        <v>080143950</v>
      </c>
      <c r="C138" s="31" t="str">
        <f t="shared" si="4"/>
        <v>Francisco Morazan43950</v>
      </c>
      <c r="D138" s="32">
        <f t="shared" si="5"/>
        <v>127</v>
      </c>
      <c r="E138" s="33">
        <v>43950</v>
      </c>
      <c r="F138" s="32">
        <f>+VLOOKUP(Table_6[[#This Row],[Departamento]],Table_5[],2,0)</f>
        <v>8</v>
      </c>
      <c r="G138" s="3" t="s">
        <v>31</v>
      </c>
      <c r="H138" s="9" t="s">
        <v>32</v>
      </c>
      <c r="I138" s="32" t="str">
        <f>+IFERROR(VLOOKUP(Table_6[[#This Row],[Municipio]],'LOCALIZA HN'!$B$9:$O$306,8,0),99999)</f>
        <v>0801</v>
      </c>
      <c r="J138" s="5" t="s">
        <v>18</v>
      </c>
      <c r="K138" s="5">
        <v>32</v>
      </c>
      <c r="L138" s="25" t="s">
        <v>19</v>
      </c>
      <c r="M138" s="34" t="s">
        <v>20</v>
      </c>
      <c r="N138" s="36">
        <f>+IFERROR(VLOOKUP(Table_6[[#This Row],[ID_Municipio]],Table_4[[CodigoMuni]:[Long_2]],3,0),"")</f>
        <v>14.175800000000001</v>
      </c>
      <c r="O138" s="36">
        <f>+IFERROR(VLOOKUP(Table_6[[#This Row],[ID_Municipio]],Table_4[[CodigoMuni]:[Long_2]],4,0),"")</f>
        <v>-87.251099999999994</v>
      </c>
      <c r="P138" s="34" t="s">
        <v>21</v>
      </c>
    </row>
    <row r="139" spans="1:16" ht="14.25" customHeight="1">
      <c r="A139" s="31" t="str">
        <f t="shared" si="3"/>
        <v>Distrito Central43950128</v>
      </c>
      <c r="B139" s="31" t="str">
        <f>+Table_6[[#This Row],[ID_Municipio]]&amp;Table_6[[#This Row],[Fecha]]</f>
        <v>080143950</v>
      </c>
      <c r="C139" s="31" t="str">
        <f t="shared" si="4"/>
        <v>Francisco Morazan43950</v>
      </c>
      <c r="D139" s="32">
        <f t="shared" si="5"/>
        <v>128</v>
      </c>
      <c r="E139" s="33">
        <v>43950</v>
      </c>
      <c r="F139" s="32">
        <f>+VLOOKUP(Table_6[[#This Row],[Departamento]],Table_5[],2,0)</f>
        <v>8</v>
      </c>
      <c r="G139" s="3" t="s">
        <v>31</v>
      </c>
      <c r="H139" s="9" t="s">
        <v>32</v>
      </c>
      <c r="I139" s="32" t="str">
        <f>+IFERROR(VLOOKUP(Table_6[[#This Row],[Municipio]],'LOCALIZA HN'!$B$9:$O$306,8,0),99999)</f>
        <v>0801</v>
      </c>
      <c r="J139" s="5" t="s">
        <v>18</v>
      </c>
      <c r="K139" s="5">
        <v>24</v>
      </c>
      <c r="L139" s="25" t="s">
        <v>19</v>
      </c>
      <c r="M139" s="34" t="s">
        <v>20</v>
      </c>
      <c r="N139" s="36">
        <f>+IFERROR(VLOOKUP(Table_6[[#This Row],[ID_Municipio]],Table_4[[CodigoMuni]:[Long_2]],3,0),"")</f>
        <v>14.175800000000001</v>
      </c>
      <c r="O139" s="36">
        <f>+IFERROR(VLOOKUP(Table_6[[#This Row],[ID_Municipio]],Table_4[[CodigoMuni]:[Long_2]],4,0),"")</f>
        <v>-87.251099999999994</v>
      </c>
      <c r="P139" s="34" t="s">
        <v>21</v>
      </c>
    </row>
    <row r="140" spans="1:16" ht="14.25" customHeight="1">
      <c r="A140" s="31" t="str">
        <f t="shared" si="3"/>
        <v>Distrito Central43950129</v>
      </c>
      <c r="B140" s="31" t="str">
        <f>+Table_6[[#This Row],[ID_Municipio]]&amp;Table_6[[#This Row],[Fecha]]</f>
        <v>080143950</v>
      </c>
      <c r="C140" s="31" t="str">
        <f t="shared" si="4"/>
        <v>Francisco Morazan43950</v>
      </c>
      <c r="D140" s="32">
        <f t="shared" si="5"/>
        <v>129</v>
      </c>
      <c r="E140" s="33">
        <v>43950</v>
      </c>
      <c r="F140" s="32">
        <f>+VLOOKUP(Table_6[[#This Row],[Departamento]],Table_5[],2,0)</f>
        <v>8</v>
      </c>
      <c r="G140" s="3" t="s">
        <v>31</v>
      </c>
      <c r="H140" s="9" t="s">
        <v>32</v>
      </c>
      <c r="I140" s="32" t="str">
        <f>+IFERROR(VLOOKUP(Table_6[[#This Row],[Municipio]],'LOCALIZA HN'!$B$9:$O$306,8,0),99999)</f>
        <v>0801</v>
      </c>
      <c r="J140" s="5" t="s">
        <v>18</v>
      </c>
      <c r="K140" s="5">
        <v>22</v>
      </c>
      <c r="L140" s="25" t="s">
        <v>19</v>
      </c>
      <c r="M140" s="34" t="s">
        <v>20</v>
      </c>
      <c r="N140" s="36">
        <f>+IFERROR(VLOOKUP(Table_6[[#This Row],[ID_Municipio]],Table_4[[CodigoMuni]:[Long_2]],3,0),"")</f>
        <v>14.175800000000001</v>
      </c>
      <c r="O140" s="36">
        <f>+IFERROR(VLOOKUP(Table_6[[#This Row],[ID_Municipio]],Table_4[[CodigoMuni]:[Long_2]],4,0),"")</f>
        <v>-87.251099999999994</v>
      </c>
      <c r="P140" s="34" t="s">
        <v>21</v>
      </c>
    </row>
    <row r="141" spans="1:16" ht="14.25" customHeight="1">
      <c r="A141" s="31" t="str">
        <f t="shared" ref="A141:A204" si="6">+H141&amp;E141&amp;D141</f>
        <v>Distrito Central43950130</v>
      </c>
      <c r="B141" s="31" t="str">
        <f>+Table_6[[#This Row],[ID_Municipio]]&amp;Table_6[[#This Row],[Fecha]]</f>
        <v>080143950</v>
      </c>
      <c r="C141" s="31" t="str">
        <f t="shared" ref="C141:C204" si="7">+G141&amp;E141</f>
        <v>Francisco Morazan43950</v>
      </c>
      <c r="D141" s="32">
        <f t="shared" ref="D141:D204" si="8">+D140+1</f>
        <v>130</v>
      </c>
      <c r="E141" s="33">
        <v>43950</v>
      </c>
      <c r="F141" s="32">
        <f>+VLOOKUP(Table_6[[#This Row],[Departamento]],Table_5[],2,0)</f>
        <v>8</v>
      </c>
      <c r="G141" s="3" t="s">
        <v>31</v>
      </c>
      <c r="H141" s="9" t="s">
        <v>32</v>
      </c>
      <c r="I141" s="32" t="str">
        <f>+IFERROR(VLOOKUP(Table_6[[#This Row],[Municipio]],'LOCALIZA HN'!$B$9:$O$306,8,0),99999)</f>
        <v>0801</v>
      </c>
      <c r="J141" s="5" t="s">
        <v>18</v>
      </c>
      <c r="K141" s="5">
        <v>21</v>
      </c>
      <c r="L141" s="25" t="s">
        <v>19</v>
      </c>
      <c r="M141" s="34" t="s">
        <v>20</v>
      </c>
      <c r="N141" s="36">
        <f>+IFERROR(VLOOKUP(Table_6[[#This Row],[ID_Municipio]],Table_4[[CodigoMuni]:[Long_2]],3,0),"")</f>
        <v>14.175800000000001</v>
      </c>
      <c r="O141" s="36">
        <f>+IFERROR(VLOOKUP(Table_6[[#This Row],[ID_Municipio]],Table_4[[CodigoMuni]:[Long_2]],4,0),"")</f>
        <v>-87.251099999999994</v>
      </c>
      <c r="P141" s="34" t="s">
        <v>21</v>
      </c>
    </row>
    <row r="142" spans="1:16" ht="14.25" customHeight="1">
      <c r="A142" s="31" t="str">
        <f t="shared" si="6"/>
        <v>Distrito Central43950131</v>
      </c>
      <c r="B142" s="31" t="str">
        <f>+Table_6[[#This Row],[ID_Municipio]]&amp;Table_6[[#This Row],[Fecha]]</f>
        <v>080143950</v>
      </c>
      <c r="C142" s="31" t="str">
        <f t="shared" si="7"/>
        <v>Francisco Morazan43950</v>
      </c>
      <c r="D142" s="32">
        <f t="shared" si="8"/>
        <v>131</v>
      </c>
      <c r="E142" s="33">
        <v>43950</v>
      </c>
      <c r="F142" s="32">
        <f>+VLOOKUP(Table_6[[#This Row],[Departamento]],Table_5[],2,0)</f>
        <v>8</v>
      </c>
      <c r="G142" s="3" t="s">
        <v>31</v>
      </c>
      <c r="H142" s="9" t="s">
        <v>32</v>
      </c>
      <c r="I142" s="32" t="str">
        <f>+IFERROR(VLOOKUP(Table_6[[#This Row],[Municipio]],'LOCALIZA HN'!$B$9:$O$306,8,0),99999)</f>
        <v>0801</v>
      </c>
      <c r="J142" s="5" t="s">
        <v>18</v>
      </c>
      <c r="K142" s="5">
        <v>34</v>
      </c>
      <c r="L142" s="25" t="s">
        <v>19</v>
      </c>
      <c r="M142" s="34" t="s">
        <v>20</v>
      </c>
      <c r="N142" s="36">
        <f>+IFERROR(VLOOKUP(Table_6[[#This Row],[ID_Municipio]],Table_4[[CodigoMuni]:[Long_2]],3,0),"")</f>
        <v>14.175800000000001</v>
      </c>
      <c r="O142" s="36">
        <f>+IFERROR(VLOOKUP(Table_6[[#This Row],[ID_Municipio]],Table_4[[CodigoMuni]:[Long_2]],4,0),"")</f>
        <v>-87.251099999999994</v>
      </c>
      <c r="P142" s="34" t="s">
        <v>21</v>
      </c>
    </row>
    <row r="143" spans="1:16" ht="14.25" customHeight="1">
      <c r="A143" s="31" t="str">
        <f t="shared" si="6"/>
        <v>Distrito Central43950132</v>
      </c>
      <c r="B143" s="31" t="str">
        <f>+Table_6[[#This Row],[ID_Municipio]]&amp;Table_6[[#This Row],[Fecha]]</f>
        <v>080143950</v>
      </c>
      <c r="C143" s="31" t="str">
        <f t="shared" si="7"/>
        <v>Francisco Morazan43950</v>
      </c>
      <c r="D143" s="32">
        <f t="shared" si="8"/>
        <v>132</v>
      </c>
      <c r="E143" s="33">
        <v>43950</v>
      </c>
      <c r="F143" s="32">
        <f>+VLOOKUP(Table_6[[#This Row],[Departamento]],Table_5[],2,0)</f>
        <v>8</v>
      </c>
      <c r="G143" s="3" t="s">
        <v>31</v>
      </c>
      <c r="H143" s="9" t="s">
        <v>32</v>
      </c>
      <c r="I143" s="32" t="str">
        <f>+IFERROR(VLOOKUP(Table_6[[#This Row],[Municipio]],'LOCALIZA HN'!$B$9:$O$306,8,0),99999)</f>
        <v>0801</v>
      </c>
      <c r="J143" s="5" t="s">
        <v>18</v>
      </c>
      <c r="K143" s="5">
        <v>32</v>
      </c>
      <c r="L143" s="25" t="s">
        <v>19</v>
      </c>
      <c r="M143" s="34" t="s">
        <v>20</v>
      </c>
      <c r="N143" s="36">
        <f>+IFERROR(VLOOKUP(Table_6[[#This Row],[ID_Municipio]],Table_4[[CodigoMuni]:[Long_2]],3,0),"")</f>
        <v>14.175800000000001</v>
      </c>
      <c r="O143" s="36">
        <f>+IFERROR(VLOOKUP(Table_6[[#This Row],[ID_Municipio]],Table_4[[CodigoMuni]:[Long_2]],4,0),"")</f>
        <v>-87.251099999999994</v>
      </c>
      <c r="P143" s="34" t="s">
        <v>21</v>
      </c>
    </row>
    <row r="144" spans="1:16" ht="14.25" customHeight="1">
      <c r="A144" s="31" t="str">
        <f t="shared" si="6"/>
        <v>Distrito Central43950133</v>
      </c>
      <c r="B144" s="31" t="str">
        <f>+Table_6[[#This Row],[ID_Municipio]]&amp;Table_6[[#This Row],[Fecha]]</f>
        <v>080143950</v>
      </c>
      <c r="C144" s="31" t="str">
        <f t="shared" si="7"/>
        <v>Francisco Morazan43950</v>
      </c>
      <c r="D144" s="32">
        <f t="shared" si="8"/>
        <v>133</v>
      </c>
      <c r="E144" s="33">
        <v>43950</v>
      </c>
      <c r="F144" s="32">
        <f>+VLOOKUP(Table_6[[#This Row],[Departamento]],Table_5[],2,0)</f>
        <v>8</v>
      </c>
      <c r="G144" s="3" t="s">
        <v>31</v>
      </c>
      <c r="H144" s="9" t="s">
        <v>32</v>
      </c>
      <c r="I144" s="32" t="str">
        <f>+IFERROR(VLOOKUP(Table_6[[#This Row],[Municipio]],'LOCALIZA HN'!$B$9:$O$306,8,0),99999)</f>
        <v>0801</v>
      </c>
      <c r="J144" s="5" t="s">
        <v>18</v>
      </c>
      <c r="K144" s="5">
        <v>36</v>
      </c>
      <c r="L144" s="25" t="s">
        <v>19</v>
      </c>
      <c r="M144" s="34" t="s">
        <v>20</v>
      </c>
      <c r="N144" s="36">
        <f>+IFERROR(VLOOKUP(Table_6[[#This Row],[ID_Municipio]],Table_4[[CodigoMuni]:[Long_2]],3,0),"")</f>
        <v>14.175800000000001</v>
      </c>
      <c r="O144" s="36">
        <f>+IFERROR(VLOOKUP(Table_6[[#This Row],[ID_Municipio]],Table_4[[CodigoMuni]:[Long_2]],4,0),"")</f>
        <v>-87.251099999999994</v>
      </c>
      <c r="P144" s="34" t="s">
        <v>21</v>
      </c>
    </row>
    <row r="145" spans="1:16" ht="14.25" customHeight="1">
      <c r="A145" s="31" t="str">
        <f t="shared" si="6"/>
        <v>Distrito Central43951134</v>
      </c>
      <c r="B145" s="31" t="str">
        <f>+Table_6[[#This Row],[ID_Municipio]]&amp;Table_6[[#This Row],[Fecha]]</f>
        <v>080143951</v>
      </c>
      <c r="C145" s="31" t="str">
        <f t="shared" si="7"/>
        <v>Francisco Morazan43951</v>
      </c>
      <c r="D145" s="32">
        <f t="shared" si="8"/>
        <v>134</v>
      </c>
      <c r="E145" s="33">
        <v>43951</v>
      </c>
      <c r="F145" s="32">
        <f>+VLOOKUP(Table_6[[#This Row],[Departamento]],Table_5[],2,0)</f>
        <v>8</v>
      </c>
      <c r="G145" s="3" t="s">
        <v>31</v>
      </c>
      <c r="H145" s="9" t="s">
        <v>32</v>
      </c>
      <c r="I145" s="32" t="str">
        <f>+IFERROR(VLOOKUP(Table_6[[#This Row],[Municipio]],'LOCALIZA HN'!$B$9:$O$306,8,0),99999)</f>
        <v>0801</v>
      </c>
      <c r="J145" s="5" t="s">
        <v>18</v>
      </c>
      <c r="K145" s="5">
        <v>31</v>
      </c>
      <c r="L145" s="25" t="s">
        <v>19</v>
      </c>
      <c r="M145" s="34" t="s">
        <v>20</v>
      </c>
      <c r="N145" s="36">
        <f>+IFERROR(VLOOKUP(Table_6[[#This Row],[ID_Municipio]],Table_4[[CodigoMuni]:[Long_2]],3,0),"")</f>
        <v>14.175800000000001</v>
      </c>
      <c r="O145" s="36">
        <f>+IFERROR(VLOOKUP(Table_6[[#This Row],[ID_Municipio]],Table_4[[CodigoMuni]:[Long_2]],4,0),"")</f>
        <v>-87.251099999999994</v>
      </c>
      <c r="P145" s="34" t="s">
        <v>21</v>
      </c>
    </row>
    <row r="146" spans="1:16" ht="14.25" customHeight="1">
      <c r="A146" s="31" t="str">
        <f t="shared" si="6"/>
        <v>Distrito Central43951135</v>
      </c>
      <c r="B146" s="31" t="str">
        <f>+Table_6[[#This Row],[ID_Municipio]]&amp;Table_6[[#This Row],[Fecha]]</f>
        <v>080143951</v>
      </c>
      <c r="C146" s="31" t="str">
        <f t="shared" si="7"/>
        <v>Francisco Morazan43951</v>
      </c>
      <c r="D146" s="32">
        <f t="shared" si="8"/>
        <v>135</v>
      </c>
      <c r="E146" s="33">
        <v>43951</v>
      </c>
      <c r="F146" s="32">
        <f>+VLOOKUP(Table_6[[#This Row],[Departamento]],Table_5[],2,0)</f>
        <v>8</v>
      </c>
      <c r="G146" s="3" t="s">
        <v>31</v>
      </c>
      <c r="H146" s="9" t="s">
        <v>32</v>
      </c>
      <c r="I146" s="32" t="str">
        <f>+IFERROR(VLOOKUP(Table_6[[#This Row],[Municipio]],'LOCALIZA HN'!$B$9:$O$306,8,0),99999)</f>
        <v>0801</v>
      </c>
      <c r="J146" s="5" t="s">
        <v>18</v>
      </c>
      <c r="K146" s="5">
        <v>26</v>
      </c>
      <c r="L146" s="25" t="s">
        <v>19</v>
      </c>
      <c r="M146" s="34" t="s">
        <v>20</v>
      </c>
      <c r="N146" s="36">
        <f>+IFERROR(VLOOKUP(Table_6[[#This Row],[ID_Municipio]],Table_4[[CodigoMuni]:[Long_2]],3,0),"")</f>
        <v>14.175800000000001</v>
      </c>
      <c r="O146" s="36">
        <f>+IFERROR(VLOOKUP(Table_6[[#This Row],[ID_Municipio]],Table_4[[CodigoMuni]:[Long_2]],4,0),"")</f>
        <v>-87.251099999999994</v>
      </c>
      <c r="P146" s="34" t="s">
        <v>21</v>
      </c>
    </row>
    <row r="147" spans="1:16" ht="14.25" customHeight="1">
      <c r="A147" s="31" t="str">
        <f t="shared" si="6"/>
        <v>Distrito Central43951136</v>
      </c>
      <c r="B147" s="31" t="str">
        <f>+Table_6[[#This Row],[ID_Municipio]]&amp;Table_6[[#This Row],[Fecha]]</f>
        <v>080143951</v>
      </c>
      <c r="C147" s="31" t="str">
        <f t="shared" si="7"/>
        <v>Francisco Morazan43951</v>
      </c>
      <c r="D147" s="32">
        <f t="shared" si="8"/>
        <v>136</v>
      </c>
      <c r="E147" s="33">
        <v>43951</v>
      </c>
      <c r="F147" s="32">
        <f>+VLOOKUP(Table_6[[#This Row],[Departamento]],Table_5[],2,0)</f>
        <v>8</v>
      </c>
      <c r="G147" s="3" t="s">
        <v>31</v>
      </c>
      <c r="H147" s="9" t="s">
        <v>32</v>
      </c>
      <c r="I147" s="32" t="str">
        <f>+IFERROR(VLOOKUP(Table_6[[#This Row],[Municipio]],'LOCALIZA HN'!$B$9:$O$306,8,0),99999)</f>
        <v>0801</v>
      </c>
      <c r="J147" s="5" t="s">
        <v>18</v>
      </c>
      <c r="K147" s="5">
        <v>26</v>
      </c>
      <c r="L147" s="25" t="s">
        <v>19</v>
      </c>
      <c r="M147" s="34" t="s">
        <v>20</v>
      </c>
      <c r="N147" s="36">
        <f>+IFERROR(VLOOKUP(Table_6[[#This Row],[ID_Municipio]],Table_4[[CodigoMuni]:[Long_2]],3,0),"")</f>
        <v>14.175800000000001</v>
      </c>
      <c r="O147" s="36">
        <f>+IFERROR(VLOOKUP(Table_6[[#This Row],[ID_Municipio]],Table_4[[CodigoMuni]:[Long_2]],4,0),"")</f>
        <v>-87.251099999999994</v>
      </c>
      <c r="P147" s="34" t="s">
        <v>21</v>
      </c>
    </row>
    <row r="148" spans="1:16" ht="14.25" customHeight="1">
      <c r="A148" s="31" t="str">
        <f t="shared" si="6"/>
        <v>Distrito Central43951137</v>
      </c>
      <c r="B148" s="31" t="str">
        <f>+Table_6[[#This Row],[ID_Municipio]]&amp;Table_6[[#This Row],[Fecha]]</f>
        <v>080143951</v>
      </c>
      <c r="C148" s="31" t="str">
        <f t="shared" si="7"/>
        <v>Francisco Morazan43951</v>
      </c>
      <c r="D148" s="32">
        <f t="shared" si="8"/>
        <v>137</v>
      </c>
      <c r="E148" s="33">
        <v>43951</v>
      </c>
      <c r="F148" s="32">
        <f>+VLOOKUP(Table_6[[#This Row],[Departamento]],Table_5[],2,0)</f>
        <v>8</v>
      </c>
      <c r="G148" s="3" t="s">
        <v>31</v>
      </c>
      <c r="H148" s="9" t="s">
        <v>32</v>
      </c>
      <c r="I148" s="32" t="str">
        <f>+IFERROR(VLOOKUP(Table_6[[#This Row],[Municipio]],'LOCALIZA HN'!$B$9:$O$306,8,0),99999)</f>
        <v>0801</v>
      </c>
      <c r="J148" s="5" t="s">
        <v>26</v>
      </c>
      <c r="K148" s="5">
        <v>27</v>
      </c>
      <c r="L148" s="25" t="s">
        <v>19</v>
      </c>
      <c r="M148" s="34" t="s">
        <v>20</v>
      </c>
      <c r="N148" s="36">
        <f>+IFERROR(VLOOKUP(Table_6[[#This Row],[ID_Municipio]],Table_4[[CodigoMuni]:[Long_2]],3,0),"")</f>
        <v>14.175800000000001</v>
      </c>
      <c r="O148" s="36">
        <f>+IFERROR(VLOOKUP(Table_6[[#This Row],[ID_Municipio]],Table_4[[CodigoMuni]:[Long_2]],4,0),"")</f>
        <v>-87.251099999999994</v>
      </c>
      <c r="P148" s="34" t="s">
        <v>21</v>
      </c>
    </row>
    <row r="149" spans="1:16" ht="14.25" customHeight="1">
      <c r="A149" s="31" t="str">
        <f t="shared" si="6"/>
        <v>Distrito Central43951138</v>
      </c>
      <c r="B149" s="31" t="str">
        <f>+Table_6[[#This Row],[ID_Municipio]]&amp;Table_6[[#This Row],[Fecha]]</f>
        <v>080143951</v>
      </c>
      <c r="C149" s="31" t="str">
        <f t="shared" si="7"/>
        <v>Francisco Morazan43951</v>
      </c>
      <c r="D149" s="32">
        <f t="shared" si="8"/>
        <v>138</v>
      </c>
      <c r="E149" s="33">
        <v>43951</v>
      </c>
      <c r="F149" s="32">
        <f>+VLOOKUP(Table_6[[#This Row],[Departamento]],Table_5[],2,0)</f>
        <v>8</v>
      </c>
      <c r="G149" s="3" t="s">
        <v>31</v>
      </c>
      <c r="H149" s="9" t="s">
        <v>32</v>
      </c>
      <c r="I149" s="32" t="str">
        <f>+IFERROR(VLOOKUP(Table_6[[#This Row],[Municipio]],'LOCALIZA HN'!$B$9:$O$306,8,0),99999)</f>
        <v>0801</v>
      </c>
      <c r="J149" s="5" t="s">
        <v>18</v>
      </c>
      <c r="K149" s="5">
        <v>22</v>
      </c>
      <c r="L149" s="25" t="s">
        <v>19</v>
      </c>
      <c r="M149" s="34" t="s">
        <v>20</v>
      </c>
      <c r="N149" s="36">
        <f>+IFERROR(VLOOKUP(Table_6[[#This Row],[ID_Municipio]],Table_4[[CodigoMuni]:[Long_2]],3,0),"")</f>
        <v>14.175800000000001</v>
      </c>
      <c r="O149" s="36">
        <f>+IFERROR(VLOOKUP(Table_6[[#This Row],[ID_Municipio]],Table_4[[CodigoMuni]:[Long_2]],4,0),"")</f>
        <v>-87.251099999999994</v>
      </c>
      <c r="P149" s="34" t="s">
        <v>21</v>
      </c>
    </row>
    <row r="150" spans="1:16" ht="14.25" customHeight="1">
      <c r="A150" s="31" t="str">
        <f t="shared" si="6"/>
        <v>Distrito Central43952139</v>
      </c>
      <c r="B150" s="31" t="str">
        <f>+Table_6[[#This Row],[ID_Municipio]]&amp;Table_6[[#This Row],[Fecha]]</f>
        <v>080143952</v>
      </c>
      <c r="C150" s="31" t="str">
        <f t="shared" si="7"/>
        <v>Francisco Morazan43952</v>
      </c>
      <c r="D150" s="32">
        <f t="shared" si="8"/>
        <v>139</v>
      </c>
      <c r="E150" s="33">
        <v>43952</v>
      </c>
      <c r="F150" s="32">
        <f>+VLOOKUP(Table_6[[#This Row],[Departamento]],Table_5[],2,0)</f>
        <v>8</v>
      </c>
      <c r="G150" s="3" t="s">
        <v>31</v>
      </c>
      <c r="H150" s="9" t="s">
        <v>32</v>
      </c>
      <c r="I150" s="32" t="str">
        <f>+IFERROR(VLOOKUP(Table_6[[#This Row],[Municipio]],'LOCALIZA HN'!$B$9:$O$306,8,0),99999)</f>
        <v>0801</v>
      </c>
      <c r="J150" s="5" t="s">
        <v>18</v>
      </c>
      <c r="K150" s="5">
        <v>27</v>
      </c>
      <c r="L150" s="25" t="s">
        <v>19</v>
      </c>
      <c r="M150" s="34" t="s">
        <v>20</v>
      </c>
      <c r="N150" s="36">
        <f>+IFERROR(VLOOKUP(Table_6[[#This Row],[ID_Municipio]],Table_4[[CodigoMuni]:[Long_2]],3,0),"")</f>
        <v>14.175800000000001</v>
      </c>
      <c r="O150" s="36">
        <f>+IFERROR(VLOOKUP(Table_6[[#This Row],[ID_Municipio]],Table_4[[CodigoMuni]:[Long_2]],4,0),"")</f>
        <v>-87.251099999999994</v>
      </c>
      <c r="P150" s="34" t="s">
        <v>21</v>
      </c>
    </row>
    <row r="151" spans="1:16" ht="14.25" customHeight="1">
      <c r="A151" s="31" t="str">
        <f t="shared" si="6"/>
        <v>Distrito Central43952140</v>
      </c>
      <c r="B151" s="31" t="str">
        <f>+Table_6[[#This Row],[ID_Municipio]]&amp;Table_6[[#This Row],[Fecha]]</f>
        <v>080143952</v>
      </c>
      <c r="C151" s="31" t="str">
        <f t="shared" si="7"/>
        <v>Francisco Morazan43952</v>
      </c>
      <c r="D151" s="32">
        <f t="shared" si="8"/>
        <v>140</v>
      </c>
      <c r="E151" s="33">
        <v>43952</v>
      </c>
      <c r="F151" s="32">
        <f>+VLOOKUP(Table_6[[#This Row],[Departamento]],Table_5[],2,0)</f>
        <v>8</v>
      </c>
      <c r="G151" s="3" t="s">
        <v>31</v>
      </c>
      <c r="H151" s="9" t="s">
        <v>32</v>
      </c>
      <c r="I151" s="32" t="str">
        <f>+IFERROR(VLOOKUP(Table_6[[#This Row],[Municipio]],'LOCALIZA HN'!$B$9:$O$306,8,0),99999)</f>
        <v>0801</v>
      </c>
      <c r="J151" s="5" t="s">
        <v>26</v>
      </c>
      <c r="K151" s="5">
        <v>53</v>
      </c>
      <c r="L151" s="25" t="s">
        <v>19</v>
      </c>
      <c r="M151" s="34" t="s">
        <v>20</v>
      </c>
      <c r="N151" s="36">
        <f>+IFERROR(VLOOKUP(Table_6[[#This Row],[ID_Municipio]],Table_4[[CodigoMuni]:[Long_2]],3,0),"")</f>
        <v>14.175800000000001</v>
      </c>
      <c r="O151" s="36">
        <f>+IFERROR(VLOOKUP(Table_6[[#This Row],[ID_Municipio]],Table_4[[CodigoMuni]:[Long_2]],4,0),"")</f>
        <v>-87.251099999999994</v>
      </c>
      <c r="P151" s="34" t="s">
        <v>21</v>
      </c>
    </row>
    <row r="152" spans="1:16" ht="14.25" customHeight="1">
      <c r="A152" s="31" t="str">
        <f t="shared" si="6"/>
        <v>Distrito Central43952141</v>
      </c>
      <c r="B152" s="31" t="str">
        <f>+Table_6[[#This Row],[ID_Municipio]]&amp;Table_6[[#This Row],[Fecha]]</f>
        <v>080143952</v>
      </c>
      <c r="C152" s="31" t="str">
        <f t="shared" si="7"/>
        <v>Francisco Morazan43952</v>
      </c>
      <c r="D152" s="32">
        <f t="shared" si="8"/>
        <v>141</v>
      </c>
      <c r="E152" s="33">
        <v>43952</v>
      </c>
      <c r="F152" s="32">
        <f>+VLOOKUP(Table_6[[#This Row],[Departamento]],Table_5[],2,0)</f>
        <v>8</v>
      </c>
      <c r="G152" s="3" t="s">
        <v>31</v>
      </c>
      <c r="H152" s="9" t="s">
        <v>32</v>
      </c>
      <c r="I152" s="32" t="str">
        <f>+IFERROR(VLOOKUP(Table_6[[#This Row],[Municipio]],'LOCALIZA HN'!$B$9:$O$306,8,0),99999)</f>
        <v>0801</v>
      </c>
      <c r="J152" s="5" t="s">
        <v>18</v>
      </c>
      <c r="K152" s="5">
        <v>30</v>
      </c>
      <c r="L152" s="25" t="s">
        <v>19</v>
      </c>
      <c r="M152" s="34" t="s">
        <v>20</v>
      </c>
      <c r="N152" s="36">
        <f>+IFERROR(VLOOKUP(Table_6[[#This Row],[ID_Municipio]],Table_4[[CodigoMuni]:[Long_2]],3,0),"")</f>
        <v>14.175800000000001</v>
      </c>
      <c r="O152" s="36">
        <f>+IFERROR(VLOOKUP(Table_6[[#This Row],[ID_Municipio]],Table_4[[CodigoMuni]:[Long_2]],4,0),"")</f>
        <v>-87.251099999999994</v>
      </c>
      <c r="P152" s="34" t="s">
        <v>21</v>
      </c>
    </row>
    <row r="153" spans="1:16" ht="14.25" customHeight="1">
      <c r="A153" s="31" t="str">
        <f t="shared" si="6"/>
        <v>Distrito Central43952142</v>
      </c>
      <c r="B153" s="31" t="str">
        <f>+Table_6[[#This Row],[ID_Municipio]]&amp;Table_6[[#This Row],[Fecha]]</f>
        <v>080143952</v>
      </c>
      <c r="C153" s="31" t="str">
        <f t="shared" si="7"/>
        <v>Francisco Morazan43952</v>
      </c>
      <c r="D153" s="32">
        <f t="shared" si="8"/>
        <v>142</v>
      </c>
      <c r="E153" s="33">
        <v>43952</v>
      </c>
      <c r="F153" s="32">
        <f>+VLOOKUP(Table_6[[#This Row],[Departamento]],Table_5[],2,0)</f>
        <v>8</v>
      </c>
      <c r="G153" s="3" t="s">
        <v>31</v>
      </c>
      <c r="H153" s="9" t="s">
        <v>32</v>
      </c>
      <c r="I153" s="32" t="str">
        <f>+IFERROR(VLOOKUP(Table_6[[#This Row],[Municipio]],'LOCALIZA HN'!$B$9:$O$306,8,0),99999)</f>
        <v>0801</v>
      </c>
      <c r="J153" s="5" t="s">
        <v>18</v>
      </c>
      <c r="K153" s="5" t="s">
        <v>34</v>
      </c>
      <c r="L153" s="25" t="s">
        <v>19</v>
      </c>
      <c r="M153" s="34" t="s">
        <v>20</v>
      </c>
      <c r="N153" s="36">
        <f>+IFERROR(VLOOKUP(Table_6[[#This Row],[ID_Municipio]],Table_4[[CodigoMuni]:[Long_2]],3,0),"")</f>
        <v>14.175800000000001</v>
      </c>
      <c r="O153" s="36">
        <f>+IFERROR(VLOOKUP(Table_6[[#This Row],[ID_Municipio]],Table_4[[CodigoMuni]:[Long_2]],4,0),"")</f>
        <v>-87.251099999999994</v>
      </c>
      <c r="P153" s="34" t="s">
        <v>21</v>
      </c>
    </row>
    <row r="154" spans="1:16" ht="14.25" customHeight="1">
      <c r="A154" s="31" t="str">
        <f t="shared" si="6"/>
        <v>Distrito Central43952143</v>
      </c>
      <c r="B154" s="31" t="str">
        <f>+Table_6[[#This Row],[ID_Municipio]]&amp;Table_6[[#This Row],[Fecha]]</f>
        <v>080143952</v>
      </c>
      <c r="C154" s="31" t="str">
        <f t="shared" si="7"/>
        <v>Francisco Morazan43952</v>
      </c>
      <c r="D154" s="32">
        <f t="shared" si="8"/>
        <v>143</v>
      </c>
      <c r="E154" s="33">
        <v>43952</v>
      </c>
      <c r="F154" s="32">
        <f>+VLOOKUP(Table_6[[#This Row],[Departamento]],Table_5[],2,0)</f>
        <v>8</v>
      </c>
      <c r="G154" s="3" t="s">
        <v>31</v>
      </c>
      <c r="H154" s="9" t="s">
        <v>32</v>
      </c>
      <c r="I154" s="32" t="str">
        <f>+IFERROR(VLOOKUP(Table_6[[#This Row],[Municipio]],'LOCALIZA HN'!$B$9:$O$306,8,0),99999)</f>
        <v>0801</v>
      </c>
      <c r="J154" s="5" t="s">
        <v>18</v>
      </c>
      <c r="K154" s="5">
        <v>29</v>
      </c>
      <c r="L154" s="25" t="s">
        <v>19</v>
      </c>
      <c r="M154" s="34" t="s">
        <v>20</v>
      </c>
      <c r="N154" s="36">
        <f>+IFERROR(VLOOKUP(Table_6[[#This Row],[ID_Municipio]],Table_4[[CodigoMuni]:[Long_2]],3,0),"")</f>
        <v>14.175800000000001</v>
      </c>
      <c r="O154" s="36">
        <f>+IFERROR(VLOOKUP(Table_6[[#This Row],[ID_Municipio]],Table_4[[CodigoMuni]:[Long_2]],4,0),"")</f>
        <v>-87.251099999999994</v>
      </c>
      <c r="P154" s="34" t="s">
        <v>21</v>
      </c>
    </row>
    <row r="155" spans="1:16" ht="14.25" customHeight="1">
      <c r="A155" s="31" t="str">
        <f t="shared" si="6"/>
        <v>Distrito Central43952144</v>
      </c>
      <c r="B155" s="31" t="str">
        <f>+Table_6[[#This Row],[ID_Municipio]]&amp;Table_6[[#This Row],[Fecha]]</f>
        <v>080143952</v>
      </c>
      <c r="C155" s="31" t="str">
        <f t="shared" si="7"/>
        <v>Francisco Morazan43952</v>
      </c>
      <c r="D155" s="32">
        <f t="shared" si="8"/>
        <v>144</v>
      </c>
      <c r="E155" s="33">
        <v>43952</v>
      </c>
      <c r="F155" s="32">
        <f>+VLOOKUP(Table_6[[#This Row],[Departamento]],Table_5[],2,0)</f>
        <v>8</v>
      </c>
      <c r="G155" s="3" t="s">
        <v>31</v>
      </c>
      <c r="H155" s="9" t="s">
        <v>32</v>
      </c>
      <c r="I155" s="32" t="str">
        <f>+IFERROR(VLOOKUP(Table_6[[#This Row],[Municipio]],'LOCALIZA HN'!$B$9:$O$306,8,0),99999)</f>
        <v>0801</v>
      </c>
      <c r="J155" s="5" t="s">
        <v>18</v>
      </c>
      <c r="K155" s="5">
        <v>50</v>
      </c>
      <c r="L155" s="25" t="s">
        <v>19</v>
      </c>
      <c r="M155" s="34" t="s">
        <v>20</v>
      </c>
      <c r="N155" s="36">
        <f>+IFERROR(VLOOKUP(Table_6[[#This Row],[ID_Municipio]],Table_4[[CodigoMuni]:[Long_2]],3,0),"")</f>
        <v>14.175800000000001</v>
      </c>
      <c r="O155" s="36">
        <f>+IFERROR(VLOOKUP(Table_6[[#This Row],[ID_Municipio]],Table_4[[CodigoMuni]:[Long_2]],4,0),"")</f>
        <v>-87.251099999999994</v>
      </c>
      <c r="P155" s="34" t="s">
        <v>21</v>
      </c>
    </row>
    <row r="156" spans="1:16" ht="14.25" customHeight="1">
      <c r="A156" s="31" t="str">
        <f t="shared" si="6"/>
        <v>Distrito Central43952145</v>
      </c>
      <c r="B156" s="31" t="str">
        <f>+Table_6[[#This Row],[ID_Municipio]]&amp;Table_6[[#This Row],[Fecha]]</f>
        <v>080143952</v>
      </c>
      <c r="C156" s="31" t="str">
        <f t="shared" si="7"/>
        <v>Francisco Morazan43952</v>
      </c>
      <c r="D156" s="32">
        <f t="shared" si="8"/>
        <v>145</v>
      </c>
      <c r="E156" s="33">
        <v>43952</v>
      </c>
      <c r="F156" s="32">
        <f>+VLOOKUP(Table_6[[#This Row],[Departamento]],Table_5[],2,0)</f>
        <v>8</v>
      </c>
      <c r="G156" s="3" t="s">
        <v>31</v>
      </c>
      <c r="H156" s="9" t="s">
        <v>32</v>
      </c>
      <c r="I156" s="32" t="str">
        <f>+IFERROR(VLOOKUP(Table_6[[#This Row],[Municipio]],'LOCALIZA HN'!$B$9:$O$306,8,0),99999)</f>
        <v>0801</v>
      </c>
      <c r="J156" s="5" t="s">
        <v>18</v>
      </c>
      <c r="K156" s="5">
        <v>55</v>
      </c>
      <c r="L156" s="25" t="s">
        <v>19</v>
      </c>
      <c r="M156" s="34" t="s">
        <v>20</v>
      </c>
      <c r="N156" s="36">
        <f>+IFERROR(VLOOKUP(Table_6[[#This Row],[ID_Municipio]],Table_4[[CodigoMuni]:[Long_2]],3,0),"")</f>
        <v>14.175800000000001</v>
      </c>
      <c r="O156" s="36">
        <f>+IFERROR(VLOOKUP(Table_6[[#This Row],[ID_Municipio]],Table_4[[CodigoMuni]:[Long_2]],4,0),"")</f>
        <v>-87.251099999999994</v>
      </c>
      <c r="P156" s="34" t="s">
        <v>21</v>
      </c>
    </row>
    <row r="157" spans="1:16" ht="14.25" customHeight="1">
      <c r="A157" s="31" t="str">
        <f t="shared" si="6"/>
        <v>Distrito Central43953146</v>
      </c>
      <c r="B157" s="31" t="str">
        <f>+Table_6[[#This Row],[ID_Municipio]]&amp;Table_6[[#This Row],[Fecha]]</f>
        <v>080143953</v>
      </c>
      <c r="C157" s="31" t="str">
        <f t="shared" si="7"/>
        <v>Francisco Morazan43953</v>
      </c>
      <c r="D157" s="32">
        <f t="shared" si="8"/>
        <v>146</v>
      </c>
      <c r="E157" s="33">
        <v>43953</v>
      </c>
      <c r="F157" s="32">
        <f>+VLOOKUP(Table_6[[#This Row],[Departamento]],Table_5[],2,0)</f>
        <v>8</v>
      </c>
      <c r="G157" s="3" t="s">
        <v>31</v>
      </c>
      <c r="H157" s="9" t="s">
        <v>32</v>
      </c>
      <c r="I157" s="32" t="str">
        <f>+IFERROR(VLOOKUP(Table_6[[#This Row],[Municipio]],'LOCALIZA HN'!$B$9:$O$306,8,0),99999)</f>
        <v>0801</v>
      </c>
      <c r="J157" s="5" t="s">
        <v>18</v>
      </c>
      <c r="K157" s="5">
        <v>22</v>
      </c>
      <c r="L157" s="25" t="s">
        <v>19</v>
      </c>
      <c r="M157" s="34" t="s">
        <v>20</v>
      </c>
      <c r="N157" s="36">
        <f>+IFERROR(VLOOKUP(Table_6[[#This Row],[ID_Municipio]],Table_4[[CodigoMuni]:[Long_2]],3,0),"")</f>
        <v>14.175800000000001</v>
      </c>
      <c r="O157" s="36">
        <f>+IFERROR(VLOOKUP(Table_6[[#This Row],[ID_Municipio]],Table_4[[CodigoMuni]:[Long_2]],4,0),"")</f>
        <v>-87.251099999999994</v>
      </c>
      <c r="P157" s="34" t="s">
        <v>21</v>
      </c>
    </row>
    <row r="158" spans="1:16" ht="14.25" customHeight="1">
      <c r="A158" s="31" t="str">
        <f t="shared" si="6"/>
        <v>Distrito Central43953147</v>
      </c>
      <c r="B158" s="31" t="str">
        <f>+Table_6[[#This Row],[ID_Municipio]]&amp;Table_6[[#This Row],[Fecha]]</f>
        <v>080143953</v>
      </c>
      <c r="C158" s="31" t="str">
        <f t="shared" si="7"/>
        <v>Francisco Morazan43953</v>
      </c>
      <c r="D158" s="32">
        <f t="shared" si="8"/>
        <v>147</v>
      </c>
      <c r="E158" s="33">
        <v>43953</v>
      </c>
      <c r="F158" s="32">
        <f>+VLOOKUP(Table_6[[#This Row],[Departamento]],Table_5[],2,0)</f>
        <v>8</v>
      </c>
      <c r="G158" s="3" t="s">
        <v>31</v>
      </c>
      <c r="H158" s="9" t="s">
        <v>32</v>
      </c>
      <c r="I158" s="32" t="str">
        <f>+IFERROR(VLOOKUP(Table_6[[#This Row],[Municipio]],'LOCALIZA HN'!$B$9:$O$306,8,0),99999)</f>
        <v>0801</v>
      </c>
      <c r="J158" s="5" t="s">
        <v>26</v>
      </c>
      <c r="K158" s="5">
        <v>23</v>
      </c>
      <c r="L158" s="25" t="s">
        <v>19</v>
      </c>
      <c r="M158" s="34" t="s">
        <v>20</v>
      </c>
      <c r="N158" s="36">
        <f>+IFERROR(VLOOKUP(Table_6[[#This Row],[ID_Municipio]],Table_4[[CodigoMuni]:[Long_2]],3,0),"")</f>
        <v>14.175800000000001</v>
      </c>
      <c r="O158" s="36">
        <f>+IFERROR(VLOOKUP(Table_6[[#This Row],[ID_Municipio]],Table_4[[CodigoMuni]:[Long_2]],4,0),"")</f>
        <v>-87.251099999999994</v>
      </c>
      <c r="P158" s="34" t="s">
        <v>21</v>
      </c>
    </row>
    <row r="159" spans="1:16" ht="14.25" customHeight="1">
      <c r="A159" s="31" t="str">
        <f t="shared" si="6"/>
        <v>Distrito Central43953148</v>
      </c>
      <c r="B159" s="31" t="str">
        <f>+Table_6[[#This Row],[ID_Municipio]]&amp;Table_6[[#This Row],[Fecha]]</f>
        <v>080143953</v>
      </c>
      <c r="C159" s="31" t="str">
        <f t="shared" si="7"/>
        <v>Francisco Morazan43953</v>
      </c>
      <c r="D159" s="32">
        <f t="shared" si="8"/>
        <v>148</v>
      </c>
      <c r="E159" s="33">
        <v>43953</v>
      </c>
      <c r="F159" s="32">
        <f>+VLOOKUP(Table_6[[#This Row],[Departamento]],Table_5[],2,0)</f>
        <v>8</v>
      </c>
      <c r="G159" s="3" t="s">
        <v>31</v>
      </c>
      <c r="H159" s="9" t="s">
        <v>32</v>
      </c>
      <c r="I159" s="32" t="str">
        <f>+IFERROR(VLOOKUP(Table_6[[#This Row],[Municipio]],'LOCALIZA HN'!$B$9:$O$306,8,0),99999)</f>
        <v>0801</v>
      </c>
      <c r="J159" s="5" t="s">
        <v>18</v>
      </c>
      <c r="K159" s="5">
        <v>39</v>
      </c>
      <c r="L159" s="25" t="s">
        <v>19</v>
      </c>
      <c r="M159" s="34" t="s">
        <v>20</v>
      </c>
      <c r="N159" s="36">
        <f>+IFERROR(VLOOKUP(Table_6[[#This Row],[ID_Municipio]],Table_4[[CodigoMuni]:[Long_2]],3,0),"")</f>
        <v>14.175800000000001</v>
      </c>
      <c r="O159" s="36">
        <f>+IFERROR(VLOOKUP(Table_6[[#This Row],[ID_Municipio]],Table_4[[CodigoMuni]:[Long_2]],4,0),"")</f>
        <v>-87.251099999999994</v>
      </c>
      <c r="P159" s="34" t="s">
        <v>21</v>
      </c>
    </row>
    <row r="160" spans="1:16" ht="14.25" customHeight="1">
      <c r="A160" s="31" t="str">
        <f t="shared" si="6"/>
        <v>Distrito Central43953149</v>
      </c>
      <c r="B160" s="31" t="str">
        <f>+Table_6[[#This Row],[ID_Municipio]]&amp;Table_6[[#This Row],[Fecha]]</f>
        <v>080143953</v>
      </c>
      <c r="C160" s="31" t="str">
        <f t="shared" si="7"/>
        <v>Francisco Morazan43953</v>
      </c>
      <c r="D160" s="32">
        <f t="shared" si="8"/>
        <v>149</v>
      </c>
      <c r="E160" s="33">
        <v>43953</v>
      </c>
      <c r="F160" s="32">
        <f>+VLOOKUP(Table_6[[#This Row],[Departamento]],Table_5[],2,0)</f>
        <v>8</v>
      </c>
      <c r="G160" s="3" t="s">
        <v>31</v>
      </c>
      <c r="H160" s="9" t="s">
        <v>32</v>
      </c>
      <c r="I160" s="32" t="str">
        <f>+IFERROR(VLOOKUP(Table_6[[#This Row],[Municipio]],'LOCALIZA HN'!$B$9:$O$306,8,0),99999)</f>
        <v>0801</v>
      </c>
      <c r="J160" s="5" t="s">
        <v>18</v>
      </c>
      <c r="K160" s="5">
        <v>27</v>
      </c>
      <c r="L160" s="25" t="s">
        <v>19</v>
      </c>
      <c r="M160" s="34" t="s">
        <v>20</v>
      </c>
      <c r="N160" s="36">
        <f>+IFERROR(VLOOKUP(Table_6[[#This Row],[ID_Municipio]],Table_4[[CodigoMuni]:[Long_2]],3,0),"")</f>
        <v>14.175800000000001</v>
      </c>
      <c r="O160" s="36">
        <f>+IFERROR(VLOOKUP(Table_6[[#This Row],[ID_Municipio]],Table_4[[CodigoMuni]:[Long_2]],4,0),"")</f>
        <v>-87.251099999999994</v>
      </c>
      <c r="P160" s="34" t="s">
        <v>21</v>
      </c>
    </row>
    <row r="161" spans="1:16" ht="14.25" customHeight="1">
      <c r="A161" s="31" t="str">
        <f t="shared" si="6"/>
        <v>Distrito Central43953150</v>
      </c>
      <c r="B161" s="31" t="str">
        <f>+Table_6[[#This Row],[ID_Municipio]]&amp;Table_6[[#This Row],[Fecha]]</f>
        <v>080143953</v>
      </c>
      <c r="C161" s="31" t="str">
        <f t="shared" si="7"/>
        <v>Francisco Morazan43953</v>
      </c>
      <c r="D161" s="32">
        <f t="shared" si="8"/>
        <v>150</v>
      </c>
      <c r="E161" s="33">
        <v>43953</v>
      </c>
      <c r="F161" s="32">
        <f>+VLOOKUP(Table_6[[#This Row],[Departamento]],Table_5[],2,0)</f>
        <v>8</v>
      </c>
      <c r="G161" s="3" t="s">
        <v>31</v>
      </c>
      <c r="H161" s="9" t="s">
        <v>32</v>
      </c>
      <c r="I161" s="32" t="str">
        <f>+IFERROR(VLOOKUP(Table_6[[#This Row],[Municipio]],'LOCALIZA HN'!$B$9:$O$306,8,0),99999)</f>
        <v>0801</v>
      </c>
      <c r="J161" s="5" t="s">
        <v>18</v>
      </c>
      <c r="K161" s="5">
        <v>33</v>
      </c>
      <c r="L161" s="25" t="s">
        <v>19</v>
      </c>
      <c r="M161" s="34" t="s">
        <v>20</v>
      </c>
      <c r="N161" s="36">
        <f>+IFERROR(VLOOKUP(Table_6[[#This Row],[ID_Municipio]],Table_4[[CodigoMuni]:[Long_2]],3,0),"")</f>
        <v>14.175800000000001</v>
      </c>
      <c r="O161" s="36">
        <f>+IFERROR(VLOOKUP(Table_6[[#This Row],[ID_Municipio]],Table_4[[CodigoMuni]:[Long_2]],4,0),"")</f>
        <v>-87.251099999999994</v>
      </c>
      <c r="P161" s="34" t="s">
        <v>21</v>
      </c>
    </row>
    <row r="162" spans="1:16" ht="14.25" customHeight="1">
      <c r="A162" s="31" t="str">
        <f t="shared" si="6"/>
        <v>Distrito Central43953151</v>
      </c>
      <c r="B162" s="31" t="str">
        <f>+Table_6[[#This Row],[ID_Municipio]]&amp;Table_6[[#This Row],[Fecha]]</f>
        <v>080143953</v>
      </c>
      <c r="C162" s="31" t="str">
        <f t="shared" si="7"/>
        <v>Francisco Morazan43953</v>
      </c>
      <c r="D162" s="32">
        <f t="shared" si="8"/>
        <v>151</v>
      </c>
      <c r="E162" s="33">
        <v>43953</v>
      </c>
      <c r="F162" s="32">
        <f>+VLOOKUP(Table_6[[#This Row],[Departamento]],Table_5[],2,0)</f>
        <v>8</v>
      </c>
      <c r="G162" s="3" t="s">
        <v>31</v>
      </c>
      <c r="H162" s="9" t="s">
        <v>32</v>
      </c>
      <c r="I162" s="32" t="str">
        <f>+IFERROR(VLOOKUP(Table_6[[#This Row],[Municipio]],'LOCALIZA HN'!$B$9:$O$306,8,0),99999)</f>
        <v>0801</v>
      </c>
      <c r="J162" s="5" t="s">
        <v>18</v>
      </c>
      <c r="K162" s="5">
        <v>38</v>
      </c>
      <c r="L162" s="25" t="s">
        <v>19</v>
      </c>
      <c r="M162" s="34" t="s">
        <v>20</v>
      </c>
      <c r="N162" s="36">
        <f>+IFERROR(VLOOKUP(Table_6[[#This Row],[ID_Municipio]],Table_4[[CodigoMuni]:[Long_2]],3,0),"")</f>
        <v>14.175800000000001</v>
      </c>
      <c r="O162" s="36">
        <f>+IFERROR(VLOOKUP(Table_6[[#This Row],[ID_Municipio]],Table_4[[CodigoMuni]:[Long_2]],4,0),"")</f>
        <v>-87.251099999999994</v>
      </c>
      <c r="P162" s="34" t="s">
        <v>21</v>
      </c>
    </row>
    <row r="163" spans="1:16" ht="14.25" customHeight="1">
      <c r="A163" s="31" t="str">
        <f t="shared" si="6"/>
        <v>Distrito Central43953152</v>
      </c>
      <c r="B163" s="31" t="str">
        <f>+Table_6[[#This Row],[ID_Municipio]]&amp;Table_6[[#This Row],[Fecha]]</f>
        <v>080143953</v>
      </c>
      <c r="C163" s="31" t="str">
        <f t="shared" si="7"/>
        <v>Francisco Morazan43953</v>
      </c>
      <c r="D163" s="32">
        <f t="shared" si="8"/>
        <v>152</v>
      </c>
      <c r="E163" s="33">
        <v>43953</v>
      </c>
      <c r="F163" s="32">
        <f>+VLOOKUP(Table_6[[#This Row],[Departamento]],Table_5[],2,0)</f>
        <v>8</v>
      </c>
      <c r="G163" s="3" t="s">
        <v>31</v>
      </c>
      <c r="H163" s="9" t="s">
        <v>32</v>
      </c>
      <c r="I163" s="32" t="str">
        <f>+IFERROR(VLOOKUP(Table_6[[#This Row],[Municipio]],'LOCALIZA HN'!$B$9:$O$306,8,0),99999)</f>
        <v>0801</v>
      </c>
      <c r="J163" s="5" t="s">
        <v>18</v>
      </c>
      <c r="K163" s="5">
        <v>33</v>
      </c>
      <c r="L163" s="25" t="s">
        <v>19</v>
      </c>
      <c r="M163" s="34" t="s">
        <v>20</v>
      </c>
      <c r="N163" s="36">
        <f>+IFERROR(VLOOKUP(Table_6[[#This Row],[ID_Municipio]],Table_4[[CodigoMuni]:[Long_2]],3,0),"")</f>
        <v>14.175800000000001</v>
      </c>
      <c r="O163" s="36">
        <f>+IFERROR(VLOOKUP(Table_6[[#This Row],[ID_Municipio]],Table_4[[CodigoMuni]:[Long_2]],4,0),"")</f>
        <v>-87.251099999999994</v>
      </c>
      <c r="P163" s="34" t="s">
        <v>21</v>
      </c>
    </row>
    <row r="164" spans="1:16" ht="14.25" customHeight="1">
      <c r="A164" s="31" t="str">
        <f t="shared" si="6"/>
        <v>Distrito Central43953153</v>
      </c>
      <c r="B164" s="31" t="str">
        <f>+Table_6[[#This Row],[ID_Municipio]]&amp;Table_6[[#This Row],[Fecha]]</f>
        <v>080143953</v>
      </c>
      <c r="C164" s="31" t="str">
        <f t="shared" si="7"/>
        <v>Francisco Morazan43953</v>
      </c>
      <c r="D164" s="32">
        <f t="shared" si="8"/>
        <v>153</v>
      </c>
      <c r="E164" s="33">
        <v>43953</v>
      </c>
      <c r="F164" s="32">
        <f>+VLOOKUP(Table_6[[#This Row],[Departamento]],Table_5[],2,0)</f>
        <v>8</v>
      </c>
      <c r="G164" s="3" t="s">
        <v>31</v>
      </c>
      <c r="H164" s="9" t="s">
        <v>32</v>
      </c>
      <c r="I164" s="32" t="str">
        <f>+IFERROR(VLOOKUP(Table_6[[#This Row],[Municipio]],'LOCALIZA HN'!$B$9:$O$306,8,0),99999)</f>
        <v>0801</v>
      </c>
      <c r="J164" s="5" t="s">
        <v>18</v>
      </c>
      <c r="K164" s="5">
        <v>39</v>
      </c>
      <c r="L164" s="25" t="s">
        <v>19</v>
      </c>
      <c r="M164" s="34" t="s">
        <v>20</v>
      </c>
      <c r="N164" s="36">
        <f>+IFERROR(VLOOKUP(Table_6[[#This Row],[ID_Municipio]],Table_4[[CodigoMuni]:[Long_2]],3,0),"")</f>
        <v>14.175800000000001</v>
      </c>
      <c r="O164" s="36">
        <f>+IFERROR(VLOOKUP(Table_6[[#This Row],[ID_Municipio]],Table_4[[CodigoMuni]:[Long_2]],4,0),"")</f>
        <v>-87.251099999999994</v>
      </c>
      <c r="P164" s="34" t="s">
        <v>21</v>
      </c>
    </row>
    <row r="165" spans="1:16" ht="14.25" customHeight="1">
      <c r="A165" s="31" t="str">
        <f t="shared" si="6"/>
        <v>Distrito Central43953154</v>
      </c>
      <c r="B165" s="31" t="str">
        <f>+Table_6[[#This Row],[ID_Municipio]]&amp;Table_6[[#This Row],[Fecha]]</f>
        <v>080143953</v>
      </c>
      <c r="C165" s="31" t="str">
        <f t="shared" si="7"/>
        <v>Francisco Morazan43953</v>
      </c>
      <c r="D165" s="32">
        <f t="shared" si="8"/>
        <v>154</v>
      </c>
      <c r="E165" s="33">
        <v>43953</v>
      </c>
      <c r="F165" s="32">
        <f>+VLOOKUP(Table_6[[#This Row],[Departamento]],Table_5[],2,0)</f>
        <v>8</v>
      </c>
      <c r="G165" s="3" t="s">
        <v>31</v>
      </c>
      <c r="H165" s="9" t="s">
        <v>32</v>
      </c>
      <c r="I165" s="32" t="str">
        <f>+IFERROR(VLOOKUP(Table_6[[#This Row],[Municipio]],'LOCALIZA HN'!$B$9:$O$306,8,0),99999)</f>
        <v>0801</v>
      </c>
      <c r="J165" s="5" t="s">
        <v>18</v>
      </c>
      <c r="K165" s="5">
        <v>29</v>
      </c>
      <c r="L165" s="25" t="s">
        <v>19</v>
      </c>
      <c r="M165" s="34" t="s">
        <v>20</v>
      </c>
      <c r="N165" s="36">
        <f>+IFERROR(VLOOKUP(Table_6[[#This Row],[ID_Municipio]],Table_4[[CodigoMuni]:[Long_2]],3,0),"")</f>
        <v>14.175800000000001</v>
      </c>
      <c r="O165" s="36">
        <f>+IFERROR(VLOOKUP(Table_6[[#This Row],[ID_Municipio]],Table_4[[CodigoMuni]:[Long_2]],4,0),"")</f>
        <v>-87.251099999999994</v>
      </c>
      <c r="P165" s="34" t="s">
        <v>21</v>
      </c>
    </row>
    <row r="166" spans="1:16" ht="14.25" customHeight="1">
      <c r="A166" s="31" t="str">
        <f t="shared" si="6"/>
        <v>Distrito Central43953155</v>
      </c>
      <c r="B166" s="31" t="str">
        <f>+Table_6[[#This Row],[ID_Municipio]]&amp;Table_6[[#This Row],[Fecha]]</f>
        <v>080143953</v>
      </c>
      <c r="C166" s="31" t="str">
        <f t="shared" si="7"/>
        <v>Francisco Morazan43953</v>
      </c>
      <c r="D166" s="32">
        <f t="shared" si="8"/>
        <v>155</v>
      </c>
      <c r="E166" s="33">
        <v>43953</v>
      </c>
      <c r="F166" s="32">
        <f>+VLOOKUP(Table_6[[#This Row],[Departamento]],Table_5[],2,0)</f>
        <v>8</v>
      </c>
      <c r="G166" s="3" t="s">
        <v>31</v>
      </c>
      <c r="H166" s="9" t="s">
        <v>32</v>
      </c>
      <c r="I166" s="32" t="str">
        <f>+IFERROR(VLOOKUP(Table_6[[#This Row],[Municipio]],'LOCALIZA HN'!$B$9:$O$306,8,0),99999)</f>
        <v>0801</v>
      </c>
      <c r="J166" s="5" t="s">
        <v>18</v>
      </c>
      <c r="K166" s="5">
        <v>29</v>
      </c>
      <c r="L166" s="25" t="s">
        <v>19</v>
      </c>
      <c r="M166" s="34" t="s">
        <v>20</v>
      </c>
      <c r="N166" s="36">
        <f>+IFERROR(VLOOKUP(Table_6[[#This Row],[ID_Municipio]],Table_4[[CodigoMuni]:[Long_2]],3,0),"")</f>
        <v>14.175800000000001</v>
      </c>
      <c r="O166" s="36">
        <f>+IFERROR(VLOOKUP(Table_6[[#This Row],[ID_Municipio]],Table_4[[CodigoMuni]:[Long_2]],4,0),"")</f>
        <v>-87.251099999999994</v>
      </c>
      <c r="P166" s="34" t="s">
        <v>21</v>
      </c>
    </row>
    <row r="167" spans="1:16" ht="14.25" customHeight="1">
      <c r="A167" s="31" t="str">
        <f t="shared" si="6"/>
        <v>Distrito Central43953156</v>
      </c>
      <c r="B167" s="31" t="str">
        <f>+Table_6[[#This Row],[ID_Municipio]]&amp;Table_6[[#This Row],[Fecha]]</f>
        <v>080143953</v>
      </c>
      <c r="C167" s="31" t="str">
        <f t="shared" si="7"/>
        <v>Francisco Morazan43953</v>
      </c>
      <c r="D167" s="32">
        <f t="shared" si="8"/>
        <v>156</v>
      </c>
      <c r="E167" s="33">
        <v>43953</v>
      </c>
      <c r="F167" s="32">
        <f>+VLOOKUP(Table_6[[#This Row],[Departamento]],Table_5[],2,0)</f>
        <v>8</v>
      </c>
      <c r="G167" s="3" t="s">
        <v>31</v>
      </c>
      <c r="H167" s="9" t="s">
        <v>32</v>
      </c>
      <c r="I167" s="32" t="str">
        <f>+IFERROR(VLOOKUP(Table_6[[#This Row],[Municipio]],'LOCALIZA HN'!$B$9:$O$306,8,0),99999)</f>
        <v>0801</v>
      </c>
      <c r="J167" s="5" t="s">
        <v>18</v>
      </c>
      <c r="K167" s="5">
        <v>32</v>
      </c>
      <c r="L167" s="25" t="s">
        <v>19</v>
      </c>
      <c r="M167" s="34" t="s">
        <v>20</v>
      </c>
      <c r="N167" s="36">
        <f>+IFERROR(VLOOKUP(Table_6[[#This Row],[ID_Municipio]],Table_4[[CodigoMuni]:[Long_2]],3,0),"")</f>
        <v>14.175800000000001</v>
      </c>
      <c r="O167" s="36">
        <f>+IFERROR(VLOOKUP(Table_6[[#This Row],[ID_Municipio]],Table_4[[CodigoMuni]:[Long_2]],4,0),"")</f>
        <v>-87.251099999999994</v>
      </c>
      <c r="P167" s="34" t="s">
        <v>21</v>
      </c>
    </row>
    <row r="168" spans="1:16" ht="14.25" customHeight="1">
      <c r="A168" s="31" t="str">
        <f t="shared" si="6"/>
        <v>Distrito Central43953157</v>
      </c>
      <c r="B168" s="31" t="str">
        <f>+Table_6[[#This Row],[ID_Municipio]]&amp;Table_6[[#This Row],[Fecha]]</f>
        <v>080143953</v>
      </c>
      <c r="C168" s="31" t="str">
        <f t="shared" si="7"/>
        <v>Francisco Morazan43953</v>
      </c>
      <c r="D168" s="32">
        <f t="shared" si="8"/>
        <v>157</v>
      </c>
      <c r="E168" s="33">
        <v>43953</v>
      </c>
      <c r="F168" s="32">
        <f>+VLOOKUP(Table_6[[#This Row],[Departamento]],Table_5[],2,0)</f>
        <v>8</v>
      </c>
      <c r="G168" s="3" t="s">
        <v>31</v>
      </c>
      <c r="H168" s="9" t="s">
        <v>32</v>
      </c>
      <c r="I168" s="32" t="str">
        <f>+IFERROR(VLOOKUP(Table_6[[#This Row],[Municipio]],'LOCALIZA HN'!$B$9:$O$306,8,0),99999)</f>
        <v>0801</v>
      </c>
      <c r="J168" s="5" t="s">
        <v>18</v>
      </c>
      <c r="K168" s="5">
        <v>30</v>
      </c>
      <c r="L168" s="25" t="s">
        <v>19</v>
      </c>
      <c r="M168" s="34" t="s">
        <v>20</v>
      </c>
      <c r="N168" s="36">
        <f>+IFERROR(VLOOKUP(Table_6[[#This Row],[ID_Municipio]],Table_4[[CodigoMuni]:[Long_2]],3,0),"")</f>
        <v>14.175800000000001</v>
      </c>
      <c r="O168" s="36">
        <f>+IFERROR(VLOOKUP(Table_6[[#This Row],[ID_Municipio]],Table_4[[CodigoMuni]:[Long_2]],4,0),"")</f>
        <v>-87.251099999999994</v>
      </c>
      <c r="P168" s="34" t="s">
        <v>21</v>
      </c>
    </row>
    <row r="169" spans="1:16" ht="14.25" customHeight="1">
      <c r="A169" s="31" t="str">
        <f t="shared" si="6"/>
        <v>Distrito Central43953158</v>
      </c>
      <c r="B169" s="31" t="str">
        <f>+Table_6[[#This Row],[ID_Municipio]]&amp;Table_6[[#This Row],[Fecha]]</f>
        <v>080143953</v>
      </c>
      <c r="C169" s="31" t="str">
        <f t="shared" si="7"/>
        <v>Francisco Morazan43953</v>
      </c>
      <c r="D169" s="32">
        <f t="shared" si="8"/>
        <v>158</v>
      </c>
      <c r="E169" s="33">
        <v>43953</v>
      </c>
      <c r="F169" s="32">
        <f>+VLOOKUP(Table_6[[#This Row],[Departamento]],Table_5[],2,0)</f>
        <v>8</v>
      </c>
      <c r="G169" s="3" t="s">
        <v>31</v>
      </c>
      <c r="H169" s="9" t="s">
        <v>32</v>
      </c>
      <c r="I169" s="32" t="str">
        <f>+IFERROR(VLOOKUP(Table_6[[#This Row],[Municipio]],'LOCALIZA HN'!$B$9:$O$306,8,0),99999)</f>
        <v>0801</v>
      </c>
      <c r="J169" s="5" t="s">
        <v>18</v>
      </c>
      <c r="K169" s="5">
        <v>32</v>
      </c>
      <c r="L169" s="25" t="s">
        <v>19</v>
      </c>
      <c r="M169" s="34" t="s">
        <v>20</v>
      </c>
      <c r="N169" s="36">
        <f>+IFERROR(VLOOKUP(Table_6[[#This Row],[ID_Municipio]],Table_4[[CodigoMuni]:[Long_2]],3,0),"")</f>
        <v>14.175800000000001</v>
      </c>
      <c r="O169" s="36">
        <f>+IFERROR(VLOOKUP(Table_6[[#This Row],[ID_Municipio]],Table_4[[CodigoMuni]:[Long_2]],4,0),"")</f>
        <v>-87.251099999999994</v>
      </c>
      <c r="P169" s="34" t="s">
        <v>21</v>
      </c>
    </row>
    <row r="170" spans="1:16" ht="14.25" customHeight="1">
      <c r="A170" s="31" t="str">
        <f t="shared" si="6"/>
        <v>Distrito Central43953159</v>
      </c>
      <c r="B170" s="31" t="str">
        <f>+Table_6[[#This Row],[ID_Municipio]]&amp;Table_6[[#This Row],[Fecha]]</f>
        <v>080143953</v>
      </c>
      <c r="C170" s="31" t="str">
        <f t="shared" si="7"/>
        <v>Francisco Morazan43953</v>
      </c>
      <c r="D170" s="32">
        <f t="shared" si="8"/>
        <v>159</v>
      </c>
      <c r="E170" s="33">
        <v>43953</v>
      </c>
      <c r="F170" s="32">
        <f>+VLOOKUP(Table_6[[#This Row],[Departamento]],Table_5[],2,0)</f>
        <v>8</v>
      </c>
      <c r="G170" s="3" t="s">
        <v>31</v>
      </c>
      <c r="H170" s="9" t="s">
        <v>32</v>
      </c>
      <c r="I170" s="32" t="str">
        <f>+IFERROR(VLOOKUP(Table_6[[#This Row],[Municipio]],'LOCALIZA HN'!$B$9:$O$306,8,0),99999)</f>
        <v>0801</v>
      </c>
      <c r="J170" s="5" t="s">
        <v>18</v>
      </c>
      <c r="K170" s="5">
        <v>23</v>
      </c>
      <c r="L170" s="25" t="s">
        <v>19</v>
      </c>
      <c r="M170" s="34" t="s">
        <v>20</v>
      </c>
      <c r="N170" s="36">
        <f>+IFERROR(VLOOKUP(Table_6[[#This Row],[ID_Municipio]],Table_4[[CodigoMuni]:[Long_2]],3,0),"")</f>
        <v>14.175800000000001</v>
      </c>
      <c r="O170" s="36">
        <f>+IFERROR(VLOOKUP(Table_6[[#This Row],[ID_Municipio]],Table_4[[CodigoMuni]:[Long_2]],4,0),"")</f>
        <v>-87.251099999999994</v>
      </c>
      <c r="P170" s="34" t="s">
        <v>21</v>
      </c>
    </row>
    <row r="171" spans="1:16" ht="14.25" customHeight="1">
      <c r="A171" s="31" t="str">
        <f t="shared" si="6"/>
        <v>Distrito Central43953160</v>
      </c>
      <c r="B171" s="31" t="str">
        <f>+Table_6[[#This Row],[ID_Municipio]]&amp;Table_6[[#This Row],[Fecha]]</f>
        <v>080143953</v>
      </c>
      <c r="C171" s="31" t="str">
        <f t="shared" si="7"/>
        <v>Francisco Morazan43953</v>
      </c>
      <c r="D171" s="32">
        <f t="shared" si="8"/>
        <v>160</v>
      </c>
      <c r="E171" s="33">
        <v>43953</v>
      </c>
      <c r="F171" s="32">
        <f>+VLOOKUP(Table_6[[#This Row],[Departamento]],Table_5[],2,0)</f>
        <v>8</v>
      </c>
      <c r="G171" s="3" t="s">
        <v>31</v>
      </c>
      <c r="H171" s="9" t="s">
        <v>32</v>
      </c>
      <c r="I171" s="32" t="str">
        <f>+IFERROR(VLOOKUP(Table_6[[#This Row],[Municipio]],'LOCALIZA HN'!$B$9:$O$306,8,0),99999)</f>
        <v>0801</v>
      </c>
      <c r="J171" s="5" t="s">
        <v>18</v>
      </c>
      <c r="K171" s="5">
        <v>28</v>
      </c>
      <c r="L171" s="25" t="s">
        <v>19</v>
      </c>
      <c r="M171" s="34" t="s">
        <v>20</v>
      </c>
      <c r="N171" s="36">
        <f>+IFERROR(VLOOKUP(Table_6[[#This Row],[ID_Municipio]],Table_4[[CodigoMuni]:[Long_2]],3,0),"")</f>
        <v>14.175800000000001</v>
      </c>
      <c r="O171" s="36">
        <f>+IFERROR(VLOOKUP(Table_6[[#This Row],[ID_Municipio]],Table_4[[CodigoMuni]:[Long_2]],4,0),"")</f>
        <v>-87.251099999999994</v>
      </c>
      <c r="P171" s="34" t="s">
        <v>21</v>
      </c>
    </row>
    <row r="172" spans="1:16" ht="14.25" customHeight="1">
      <c r="A172" s="31" t="str">
        <f t="shared" si="6"/>
        <v>Distrito Central43953161</v>
      </c>
      <c r="B172" s="31" t="str">
        <f>+Table_6[[#This Row],[ID_Municipio]]&amp;Table_6[[#This Row],[Fecha]]</f>
        <v>080143953</v>
      </c>
      <c r="C172" s="31" t="str">
        <f t="shared" si="7"/>
        <v>Francisco Morazan43953</v>
      </c>
      <c r="D172" s="32">
        <f t="shared" si="8"/>
        <v>161</v>
      </c>
      <c r="E172" s="33">
        <v>43953</v>
      </c>
      <c r="F172" s="32">
        <f>+VLOOKUP(Table_6[[#This Row],[Departamento]],Table_5[],2,0)</f>
        <v>8</v>
      </c>
      <c r="G172" s="3" t="s">
        <v>31</v>
      </c>
      <c r="H172" s="9" t="s">
        <v>32</v>
      </c>
      <c r="I172" s="32" t="str">
        <f>+IFERROR(VLOOKUP(Table_6[[#This Row],[Municipio]],'LOCALIZA HN'!$B$9:$O$306,8,0),99999)</f>
        <v>0801</v>
      </c>
      <c r="J172" s="5" t="s">
        <v>26</v>
      </c>
      <c r="K172" s="5">
        <v>20</v>
      </c>
      <c r="L172" s="25" t="s">
        <v>19</v>
      </c>
      <c r="M172" s="34" t="s">
        <v>20</v>
      </c>
      <c r="N172" s="36">
        <f>+IFERROR(VLOOKUP(Table_6[[#This Row],[ID_Municipio]],Table_4[[CodigoMuni]:[Long_2]],3,0),"")</f>
        <v>14.175800000000001</v>
      </c>
      <c r="O172" s="36">
        <f>+IFERROR(VLOOKUP(Table_6[[#This Row],[ID_Municipio]],Table_4[[CodigoMuni]:[Long_2]],4,0),"")</f>
        <v>-87.251099999999994</v>
      </c>
      <c r="P172" s="34" t="s">
        <v>21</v>
      </c>
    </row>
    <row r="173" spans="1:16" ht="14.25" customHeight="1">
      <c r="A173" s="31" t="str">
        <f t="shared" si="6"/>
        <v>Distrito Central43953162</v>
      </c>
      <c r="B173" s="31" t="str">
        <f>+Table_6[[#This Row],[ID_Municipio]]&amp;Table_6[[#This Row],[Fecha]]</f>
        <v>080143953</v>
      </c>
      <c r="C173" s="31" t="str">
        <f t="shared" si="7"/>
        <v>Francisco Morazan43953</v>
      </c>
      <c r="D173" s="32">
        <f t="shared" si="8"/>
        <v>162</v>
      </c>
      <c r="E173" s="33">
        <v>43953</v>
      </c>
      <c r="F173" s="32">
        <f>+VLOOKUP(Table_6[[#This Row],[Departamento]],Table_5[],2,0)</f>
        <v>8</v>
      </c>
      <c r="G173" s="3" t="s">
        <v>31</v>
      </c>
      <c r="H173" s="9" t="s">
        <v>32</v>
      </c>
      <c r="I173" s="32" t="str">
        <f>+IFERROR(VLOOKUP(Table_6[[#This Row],[Municipio]],'LOCALIZA HN'!$B$9:$O$306,8,0),99999)</f>
        <v>0801</v>
      </c>
      <c r="J173" s="5" t="s">
        <v>18</v>
      </c>
      <c r="K173" s="5">
        <v>33</v>
      </c>
      <c r="L173" s="25" t="s">
        <v>19</v>
      </c>
      <c r="M173" s="34" t="s">
        <v>20</v>
      </c>
      <c r="N173" s="36">
        <f>+IFERROR(VLOOKUP(Table_6[[#This Row],[ID_Municipio]],Table_4[[CodigoMuni]:[Long_2]],3,0),"")</f>
        <v>14.175800000000001</v>
      </c>
      <c r="O173" s="36">
        <f>+IFERROR(VLOOKUP(Table_6[[#This Row],[ID_Municipio]],Table_4[[CodigoMuni]:[Long_2]],4,0),"")</f>
        <v>-87.251099999999994</v>
      </c>
      <c r="P173" s="34" t="s">
        <v>21</v>
      </c>
    </row>
    <row r="174" spans="1:16" ht="14.25" customHeight="1">
      <c r="A174" s="31" t="str">
        <f t="shared" si="6"/>
        <v>Distrito Central43953163</v>
      </c>
      <c r="B174" s="31" t="str">
        <f>+Table_6[[#This Row],[ID_Municipio]]&amp;Table_6[[#This Row],[Fecha]]</f>
        <v>080143953</v>
      </c>
      <c r="C174" s="31" t="str">
        <f t="shared" si="7"/>
        <v>Francisco Morazan43953</v>
      </c>
      <c r="D174" s="32">
        <f t="shared" si="8"/>
        <v>163</v>
      </c>
      <c r="E174" s="33">
        <v>43953</v>
      </c>
      <c r="F174" s="32">
        <f>+VLOOKUP(Table_6[[#This Row],[Departamento]],Table_5[],2,0)</f>
        <v>8</v>
      </c>
      <c r="G174" s="3" t="s">
        <v>31</v>
      </c>
      <c r="H174" s="9" t="s">
        <v>32</v>
      </c>
      <c r="I174" s="32" t="str">
        <f>+IFERROR(VLOOKUP(Table_6[[#This Row],[Municipio]],'LOCALIZA HN'!$B$9:$O$306,8,0),99999)</f>
        <v>0801</v>
      </c>
      <c r="J174" s="5" t="s">
        <v>26</v>
      </c>
      <c r="K174" s="5">
        <v>11</v>
      </c>
      <c r="L174" s="25" t="s">
        <v>19</v>
      </c>
      <c r="M174" s="34" t="s">
        <v>20</v>
      </c>
      <c r="N174" s="36">
        <f>+IFERROR(VLOOKUP(Table_6[[#This Row],[ID_Municipio]],Table_4[[CodigoMuni]:[Long_2]],3,0),"")</f>
        <v>14.175800000000001</v>
      </c>
      <c r="O174" s="36">
        <f>+IFERROR(VLOOKUP(Table_6[[#This Row],[ID_Municipio]],Table_4[[CodigoMuni]:[Long_2]],4,0),"")</f>
        <v>-87.251099999999994</v>
      </c>
      <c r="P174" s="34" t="s">
        <v>21</v>
      </c>
    </row>
    <row r="175" spans="1:16" ht="14.25" customHeight="1">
      <c r="A175" s="31" t="str">
        <f t="shared" si="6"/>
        <v>Distrito Central43953164</v>
      </c>
      <c r="B175" s="31" t="str">
        <f>+Table_6[[#This Row],[ID_Municipio]]&amp;Table_6[[#This Row],[Fecha]]</f>
        <v>080143953</v>
      </c>
      <c r="C175" s="31" t="str">
        <f t="shared" si="7"/>
        <v>Francisco Morazan43953</v>
      </c>
      <c r="D175" s="32">
        <f t="shared" si="8"/>
        <v>164</v>
      </c>
      <c r="E175" s="33">
        <v>43953</v>
      </c>
      <c r="F175" s="32">
        <f>+VLOOKUP(Table_6[[#This Row],[Departamento]],Table_5[],2,0)</f>
        <v>8</v>
      </c>
      <c r="G175" s="3" t="s">
        <v>31</v>
      </c>
      <c r="H175" s="9" t="s">
        <v>32</v>
      </c>
      <c r="I175" s="32" t="str">
        <f>+IFERROR(VLOOKUP(Table_6[[#This Row],[Municipio]],'LOCALIZA HN'!$B$9:$O$306,8,0),99999)</f>
        <v>0801</v>
      </c>
      <c r="J175" s="5" t="s">
        <v>18</v>
      </c>
      <c r="K175" s="5">
        <v>38</v>
      </c>
      <c r="L175" s="25" t="s">
        <v>19</v>
      </c>
      <c r="M175" s="34" t="s">
        <v>20</v>
      </c>
      <c r="N175" s="36">
        <f>+IFERROR(VLOOKUP(Table_6[[#This Row],[ID_Municipio]],Table_4[[CodigoMuni]:[Long_2]],3,0),"")</f>
        <v>14.175800000000001</v>
      </c>
      <c r="O175" s="36">
        <f>+IFERROR(VLOOKUP(Table_6[[#This Row],[ID_Municipio]],Table_4[[CodigoMuni]:[Long_2]],4,0),"")</f>
        <v>-87.251099999999994</v>
      </c>
      <c r="P175" s="34" t="s">
        <v>21</v>
      </c>
    </row>
    <row r="176" spans="1:16" ht="14.25" customHeight="1">
      <c r="A176" s="31" t="str">
        <f t="shared" si="6"/>
        <v>Distrito Central43953165</v>
      </c>
      <c r="B176" s="31" t="str">
        <f>+Table_6[[#This Row],[ID_Municipio]]&amp;Table_6[[#This Row],[Fecha]]</f>
        <v>080143953</v>
      </c>
      <c r="C176" s="31" t="str">
        <f t="shared" si="7"/>
        <v>Francisco Morazan43953</v>
      </c>
      <c r="D176" s="32">
        <f t="shared" si="8"/>
        <v>165</v>
      </c>
      <c r="E176" s="33">
        <v>43953</v>
      </c>
      <c r="F176" s="32">
        <f>+VLOOKUP(Table_6[[#This Row],[Departamento]],Table_5[],2,0)</f>
        <v>8</v>
      </c>
      <c r="G176" s="3" t="s">
        <v>31</v>
      </c>
      <c r="H176" s="9" t="s">
        <v>32</v>
      </c>
      <c r="I176" s="32" t="str">
        <f>+IFERROR(VLOOKUP(Table_6[[#This Row],[Municipio]],'LOCALIZA HN'!$B$9:$O$306,8,0),99999)</f>
        <v>0801</v>
      </c>
      <c r="J176" s="5" t="s">
        <v>26</v>
      </c>
      <c r="K176" s="5">
        <v>24</v>
      </c>
      <c r="L176" s="25" t="s">
        <v>19</v>
      </c>
      <c r="M176" s="34" t="s">
        <v>20</v>
      </c>
      <c r="N176" s="36">
        <f>+IFERROR(VLOOKUP(Table_6[[#This Row],[ID_Municipio]],Table_4[[CodigoMuni]:[Long_2]],3,0),"")</f>
        <v>14.175800000000001</v>
      </c>
      <c r="O176" s="36">
        <f>+IFERROR(VLOOKUP(Table_6[[#This Row],[ID_Municipio]],Table_4[[CodigoMuni]:[Long_2]],4,0),"")</f>
        <v>-87.251099999999994</v>
      </c>
      <c r="P176" s="34" t="s">
        <v>21</v>
      </c>
    </row>
    <row r="177" spans="1:16" ht="14.25" customHeight="1">
      <c r="A177" s="31" t="str">
        <f t="shared" si="6"/>
        <v>Distrito Central43954166</v>
      </c>
      <c r="B177" s="31" t="str">
        <f>+Table_6[[#This Row],[ID_Municipio]]&amp;Table_6[[#This Row],[Fecha]]</f>
        <v>080143954</v>
      </c>
      <c r="C177" s="31" t="str">
        <f t="shared" si="7"/>
        <v>Francisco Morazan43954</v>
      </c>
      <c r="D177" s="32">
        <f t="shared" si="8"/>
        <v>166</v>
      </c>
      <c r="E177" s="33">
        <v>43954</v>
      </c>
      <c r="F177" s="32">
        <f>+VLOOKUP(Table_6[[#This Row],[Departamento]],Table_5[],2,0)</f>
        <v>8</v>
      </c>
      <c r="G177" s="3" t="s">
        <v>31</v>
      </c>
      <c r="H177" s="9" t="s">
        <v>32</v>
      </c>
      <c r="I177" s="32" t="str">
        <f>+IFERROR(VLOOKUP(Table_6[[#This Row],[Municipio]],'LOCALIZA HN'!$B$9:$O$306,8,0),99999)</f>
        <v>0801</v>
      </c>
      <c r="J177" s="5" t="s">
        <v>26</v>
      </c>
      <c r="K177" s="5">
        <v>34</v>
      </c>
      <c r="L177" s="25" t="s">
        <v>19</v>
      </c>
      <c r="M177" s="34" t="s">
        <v>20</v>
      </c>
      <c r="N177" s="36">
        <f>+IFERROR(VLOOKUP(Table_6[[#This Row],[ID_Municipio]],Table_4[[CodigoMuni]:[Long_2]],3,0),"")</f>
        <v>14.175800000000001</v>
      </c>
      <c r="O177" s="36">
        <f>+IFERROR(VLOOKUP(Table_6[[#This Row],[ID_Municipio]],Table_4[[CodigoMuni]:[Long_2]],4,0),"")</f>
        <v>-87.251099999999994</v>
      </c>
      <c r="P177" s="34" t="s">
        <v>21</v>
      </c>
    </row>
    <row r="178" spans="1:16" ht="14.25" customHeight="1">
      <c r="A178" s="31" t="str">
        <f t="shared" si="6"/>
        <v>Distrito Central43954167</v>
      </c>
      <c r="B178" s="31" t="str">
        <f>+Table_6[[#This Row],[ID_Municipio]]&amp;Table_6[[#This Row],[Fecha]]</f>
        <v>080143954</v>
      </c>
      <c r="C178" s="31" t="str">
        <f t="shared" si="7"/>
        <v>Francisco Morazan43954</v>
      </c>
      <c r="D178" s="32">
        <f t="shared" si="8"/>
        <v>167</v>
      </c>
      <c r="E178" s="33">
        <v>43954</v>
      </c>
      <c r="F178" s="32">
        <f>+VLOOKUP(Table_6[[#This Row],[Departamento]],Table_5[],2,0)</f>
        <v>8</v>
      </c>
      <c r="G178" s="3" t="s">
        <v>31</v>
      </c>
      <c r="H178" s="9" t="s">
        <v>32</v>
      </c>
      <c r="I178" s="32" t="str">
        <f>+IFERROR(VLOOKUP(Table_6[[#This Row],[Municipio]],'LOCALIZA HN'!$B$9:$O$306,8,0),99999)</f>
        <v>0801</v>
      </c>
      <c r="J178" s="5" t="s">
        <v>18</v>
      </c>
      <c r="K178" s="5">
        <v>5</v>
      </c>
      <c r="L178" s="25" t="s">
        <v>19</v>
      </c>
      <c r="M178" s="34" t="s">
        <v>20</v>
      </c>
      <c r="N178" s="36">
        <f>+IFERROR(VLOOKUP(Table_6[[#This Row],[ID_Municipio]],Table_4[[CodigoMuni]:[Long_2]],3,0),"")</f>
        <v>14.175800000000001</v>
      </c>
      <c r="O178" s="36">
        <f>+IFERROR(VLOOKUP(Table_6[[#This Row],[ID_Municipio]],Table_4[[CodigoMuni]:[Long_2]],4,0),"")</f>
        <v>-87.251099999999994</v>
      </c>
      <c r="P178" s="34" t="s">
        <v>21</v>
      </c>
    </row>
    <row r="179" spans="1:16" ht="14.25" customHeight="1">
      <c r="A179" s="31" t="str">
        <f t="shared" si="6"/>
        <v>El Progreso43915168</v>
      </c>
      <c r="B179" s="31" t="str">
        <f>+Table_6[[#This Row],[ID_Municipio]]&amp;Table_6[[#This Row],[Fecha]]</f>
        <v>180443915</v>
      </c>
      <c r="C179" s="31" t="str">
        <f t="shared" si="7"/>
        <v>Yoro43915</v>
      </c>
      <c r="D179" s="32">
        <f t="shared" si="8"/>
        <v>168</v>
      </c>
      <c r="E179" s="33">
        <v>43915</v>
      </c>
      <c r="F179" s="32">
        <f>+VLOOKUP(Table_6[[#This Row],[Departamento]],Table_5[],2,0)</f>
        <v>18</v>
      </c>
      <c r="G179" s="3" t="s">
        <v>35</v>
      </c>
      <c r="H179" s="35" t="s">
        <v>36</v>
      </c>
      <c r="I179" s="32" t="str">
        <f>+IFERROR(VLOOKUP(Table_6[[#This Row],[Municipio]],'LOCALIZA HN'!$B$9:$O$306,8,0),99999)</f>
        <v>1804</v>
      </c>
      <c r="J179" s="5" t="s">
        <v>18</v>
      </c>
      <c r="K179" s="5">
        <v>65</v>
      </c>
      <c r="L179" s="8" t="s">
        <v>19</v>
      </c>
      <c r="M179" s="34" t="s">
        <v>20</v>
      </c>
      <c r="N179" s="36">
        <f>+IFERROR(VLOOKUP(Table_6[[#This Row],[ID_Municipio]],Table_4[[CodigoMuni]:[Long_2]],3,0),"")</f>
        <v>15.3446</v>
      </c>
      <c r="O179" s="36">
        <f>+IFERROR(VLOOKUP(Table_6[[#This Row],[ID_Municipio]],Table_4[[CodigoMuni]:[Long_2]],4,0),"")</f>
        <v>-87.812100000000001</v>
      </c>
      <c r="P179" s="34" t="s">
        <v>21</v>
      </c>
    </row>
    <row r="180" spans="1:16" ht="14.25" customHeight="1">
      <c r="A180" s="31" t="str">
        <f t="shared" si="6"/>
        <v>El Progreso43922169</v>
      </c>
      <c r="B180" s="31" t="str">
        <f>+Table_6[[#This Row],[ID_Municipio]]&amp;Table_6[[#This Row],[Fecha]]</f>
        <v>180443922</v>
      </c>
      <c r="C180" s="31" t="str">
        <f t="shared" si="7"/>
        <v>Yoro43922</v>
      </c>
      <c r="D180" s="32">
        <f t="shared" si="8"/>
        <v>169</v>
      </c>
      <c r="E180" s="33">
        <v>43922</v>
      </c>
      <c r="F180" s="32">
        <f>+VLOOKUP(Table_6[[#This Row],[Departamento]],Table_5[],2,0)</f>
        <v>18</v>
      </c>
      <c r="G180" s="3" t="s">
        <v>35</v>
      </c>
      <c r="H180" s="9" t="s">
        <v>36</v>
      </c>
      <c r="I180" s="32" t="str">
        <f>+IFERROR(VLOOKUP(Table_6[[#This Row],[Municipio]],'LOCALIZA HN'!$B$9:$O$306,8,0),99999)</f>
        <v>1804</v>
      </c>
      <c r="J180" s="5" t="s">
        <v>18</v>
      </c>
      <c r="K180" s="5">
        <v>36</v>
      </c>
      <c r="L180" s="8" t="s">
        <v>19</v>
      </c>
      <c r="M180" s="34" t="s">
        <v>20</v>
      </c>
      <c r="N180" s="36">
        <f>+IFERROR(VLOOKUP(Table_6[[#This Row],[ID_Municipio]],Table_4[[CodigoMuni]:[Long_2]],3,0),"")</f>
        <v>15.3446</v>
      </c>
      <c r="O180" s="36">
        <f>+IFERROR(VLOOKUP(Table_6[[#This Row],[ID_Municipio]],Table_4[[CodigoMuni]:[Long_2]],4,0),"")</f>
        <v>-87.812100000000001</v>
      </c>
      <c r="P180" s="34" t="s">
        <v>21</v>
      </c>
    </row>
    <row r="181" spans="1:16" ht="14.25" customHeight="1">
      <c r="A181" s="31" t="str">
        <f t="shared" si="6"/>
        <v>El Progreso43922170</v>
      </c>
      <c r="B181" s="31" t="str">
        <f>+Table_6[[#This Row],[ID_Municipio]]&amp;Table_6[[#This Row],[Fecha]]</f>
        <v>180443922</v>
      </c>
      <c r="C181" s="31" t="str">
        <f t="shared" si="7"/>
        <v>Yoro43922</v>
      </c>
      <c r="D181" s="32">
        <f t="shared" si="8"/>
        <v>170</v>
      </c>
      <c r="E181" s="33">
        <v>43922</v>
      </c>
      <c r="F181" s="32">
        <f>+VLOOKUP(Table_6[[#This Row],[Departamento]],Table_5[],2,0)</f>
        <v>18</v>
      </c>
      <c r="G181" s="3" t="s">
        <v>35</v>
      </c>
      <c r="H181" s="9" t="s">
        <v>36</v>
      </c>
      <c r="I181" s="32" t="str">
        <f>+IFERROR(VLOOKUP(Table_6[[#This Row],[Municipio]],'LOCALIZA HN'!$B$9:$O$306,8,0),99999)</f>
        <v>1804</v>
      </c>
      <c r="J181" s="5" t="s">
        <v>18</v>
      </c>
      <c r="K181" s="5">
        <v>69</v>
      </c>
      <c r="L181" s="8" t="s">
        <v>19</v>
      </c>
      <c r="M181" s="34" t="s">
        <v>20</v>
      </c>
      <c r="N181" s="36">
        <f>+IFERROR(VLOOKUP(Table_6[[#This Row],[ID_Municipio]],Table_4[[CodigoMuni]:[Long_2]],3,0),"")</f>
        <v>15.3446</v>
      </c>
      <c r="O181" s="36">
        <f>+IFERROR(VLOOKUP(Table_6[[#This Row],[ID_Municipio]],Table_4[[CodigoMuni]:[Long_2]],4,0),"")</f>
        <v>-87.812100000000001</v>
      </c>
      <c r="P181" s="34" t="s">
        <v>21</v>
      </c>
    </row>
    <row r="182" spans="1:16" ht="14.25" customHeight="1">
      <c r="A182" s="31" t="str">
        <f t="shared" si="6"/>
        <v>El Progreso43924171</v>
      </c>
      <c r="B182" s="31" t="str">
        <f>+Table_6[[#This Row],[ID_Municipio]]&amp;Table_6[[#This Row],[Fecha]]</f>
        <v>180443924</v>
      </c>
      <c r="C182" s="31" t="str">
        <f t="shared" si="7"/>
        <v>Yoro43924</v>
      </c>
      <c r="D182" s="32">
        <f t="shared" si="8"/>
        <v>171</v>
      </c>
      <c r="E182" s="33">
        <v>43924</v>
      </c>
      <c r="F182" s="32">
        <f>+VLOOKUP(Table_6[[#This Row],[Departamento]],Table_5[],2,0)</f>
        <v>18</v>
      </c>
      <c r="G182" s="3" t="s">
        <v>35</v>
      </c>
      <c r="H182" s="9" t="s">
        <v>36</v>
      </c>
      <c r="I182" s="32" t="str">
        <f>+IFERROR(VLOOKUP(Table_6[[#This Row],[Municipio]],'LOCALIZA HN'!$B$9:$O$306,8,0),99999)</f>
        <v>1804</v>
      </c>
      <c r="J182" s="5" t="s">
        <v>18</v>
      </c>
      <c r="K182" s="5">
        <v>50</v>
      </c>
      <c r="L182" s="8" t="s">
        <v>19</v>
      </c>
      <c r="M182" s="34" t="s">
        <v>20</v>
      </c>
      <c r="N182" s="36">
        <f>+IFERROR(VLOOKUP(Table_6[[#This Row],[ID_Municipio]],Table_4[[CodigoMuni]:[Long_2]],3,0),"")</f>
        <v>15.3446</v>
      </c>
      <c r="O182" s="36">
        <f>+IFERROR(VLOOKUP(Table_6[[#This Row],[ID_Municipio]],Table_4[[CodigoMuni]:[Long_2]],4,0),"")</f>
        <v>-87.812100000000001</v>
      </c>
      <c r="P182" s="34" t="s">
        <v>21</v>
      </c>
    </row>
    <row r="183" spans="1:16" ht="14.25" customHeight="1">
      <c r="A183" s="31" t="str">
        <f t="shared" si="6"/>
        <v>El Progreso43926172</v>
      </c>
      <c r="B183" s="31" t="str">
        <f>+Table_6[[#This Row],[ID_Municipio]]&amp;Table_6[[#This Row],[Fecha]]</f>
        <v>180443926</v>
      </c>
      <c r="C183" s="31" t="str">
        <f t="shared" si="7"/>
        <v>Yoro43926</v>
      </c>
      <c r="D183" s="32">
        <f t="shared" si="8"/>
        <v>172</v>
      </c>
      <c r="E183" s="33">
        <v>43926</v>
      </c>
      <c r="F183" s="32">
        <f>+VLOOKUP(Table_6[[#This Row],[Departamento]],Table_5[],2,0)</f>
        <v>18</v>
      </c>
      <c r="G183" s="3" t="s">
        <v>35</v>
      </c>
      <c r="H183" s="9" t="s">
        <v>36</v>
      </c>
      <c r="I183" s="32" t="str">
        <f>+IFERROR(VLOOKUP(Table_6[[#This Row],[Municipio]],'LOCALIZA HN'!$B$9:$O$306,8,0),99999)</f>
        <v>1804</v>
      </c>
      <c r="J183" s="5" t="s">
        <v>26</v>
      </c>
      <c r="K183" s="5">
        <v>25</v>
      </c>
      <c r="L183" s="8" t="s">
        <v>19</v>
      </c>
      <c r="M183" s="34" t="s">
        <v>20</v>
      </c>
      <c r="N183" s="36">
        <f>+IFERROR(VLOOKUP(Table_6[[#This Row],[ID_Municipio]],Table_4[[CodigoMuni]:[Long_2]],3,0),"")</f>
        <v>15.3446</v>
      </c>
      <c r="O183" s="36">
        <f>+IFERROR(VLOOKUP(Table_6[[#This Row],[ID_Municipio]],Table_4[[CodigoMuni]:[Long_2]],4,0),"")</f>
        <v>-87.812100000000001</v>
      </c>
      <c r="P183" s="34" t="s">
        <v>21</v>
      </c>
    </row>
    <row r="184" spans="1:16" ht="14.25" customHeight="1">
      <c r="A184" s="31" t="str">
        <f t="shared" si="6"/>
        <v>El Progreso43928173</v>
      </c>
      <c r="B184" s="31" t="str">
        <f>+Table_6[[#This Row],[ID_Municipio]]&amp;Table_6[[#This Row],[Fecha]]</f>
        <v>180443928</v>
      </c>
      <c r="C184" s="31" t="str">
        <f t="shared" si="7"/>
        <v>Yoro43928</v>
      </c>
      <c r="D184" s="32">
        <f t="shared" si="8"/>
        <v>173</v>
      </c>
      <c r="E184" s="24">
        <v>43928</v>
      </c>
      <c r="F184" s="32">
        <f>+VLOOKUP(Table_6[[#This Row],[Departamento]],Table_5[],2,0)</f>
        <v>18</v>
      </c>
      <c r="G184" s="3" t="s">
        <v>35</v>
      </c>
      <c r="H184" s="9" t="s">
        <v>36</v>
      </c>
      <c r="I184" s="32" t="str">
        <f>+IFERROR(VLOOKUP(Table_6[[#This Row],[Municipio]],'LOCALIZA HN'!$B$9:$O$306,8,0),99999)</f>
        <v>1804</v>
      </c>
      <c r="J184" s="5" t="s">
        <v>18</v>
      </c>
      <c r="K184" s="5">
        <v>35</v>
      </c>
      <c r="L184" s="8" t="s">
        <v>19</v>
      </c>
      <c r="M184" s="34" t="s">
        <v>20</v>
      </c>
      <c r="N184" s="36">
        <f>+IFERROR(VLOOKUP(Table_6[[#This Row],[ID_Municipio]],Table_4[[CodigoMuni]:[Long_2]],3,0),"")</f>
        <v>15.3446</v>
      </c>
      <c r="O184" s="36">
        <f>+IFERROR(VLOOKUP(Table_6[[#This Row],[ID_Municipio]],Table_4[[CodigoMuni]:[Long_2]],4,0),"")</f>
        <v>-87.812100000000001</v>
      </c>
      <c r="P184" s="34" t="s">
        <v>21</v>
      </c>
    </row>
    <row r="185" spans="1:16" ht="14.25" customHeight="1">
      <c r="A185" s="31" t="str">
        <f t="shared" si="6"/>
        <v>El Progreso43937174</v>
      </c>
      <c r="B185" s="31" t="str">
        <f>+Table_6[[#This Row],[ID_Municipio]]&amp;Table_6[[#This Row],[Fecha]]</f>
        <v>180443937</v>
      </c>
      <c r="C185" s="31" t="str">
        <f t="shared" si="7"/>
        <v>Yoro43937</v>
      </c>
      <c r="D185" s="32">
        <f t="shared" si="8"/>
        <v>174</v>
      </c>
      <c r="E185" s="24">
        <v>43937</v>
      </c>
      <c r="F185" s="32">
        <f>+VLOOKUP(Table_6[[#This Row],[Departamento]],Table_5[],2,0)</f>
        <v>18</v>
      </c>
      <c r="G185" s="3" t="s">
        <v>35</v>
      </c>
      <c r="H185" s="9" t="s">
        <v>36</v>
      </c>
      <c r="I185" s="32" t="str">
        <f>+IFERROR(VLOOKUP(Table_6[[#This Row],[Municipio]],'LOCALIZA HN'!$B$9:$O$306,8,0),99999)</f>
        <v>1804</v>
      </c>
      <c r="J185" s="5" t="s">
        <v>18</v>
      </c>
      <c r="K185" s="5">
        <v>57</v>
      </c>
      <c r="L185" s="8" t="s">
        <v>19</v>
      </c>
      <c r="M185" s="34" t="s">
        <v>20</v>
      </c>
      <c r="N185" s="36">
        <f>+IFERROR(VLOOKUP(Table_6[[#This Row],[ID_Municipio]],Table_4[[CodigoMuni]:[Long_2]],3,0),"")</f>
        <v>15.3446</v>
      </c>
      <c r="O185" s="36">
        <f>+IFERROR(VLOOKUP(Table_6[[#This Row],[ID_Municipio]],Table_4[[CodigoMuni]:[Long_2]],4,0),"")</f>
        <v>-87.812100000000001</v>
      </c>
      <c r="P185" s="34" t="s">
        <v>21</v>
      </c>
    </row>
    <row r="186" spans="1:16" ht="14.25" customHeight="1">
      <c r="A186" s="31" t="str">
        <f t="shared" si="6"/>
        <v>El Progreso43940175</v>
      </c>
      <c r="B186" s="31" t="str">
        <f>+Table_6[[#This Row],[ID_Municipio]]&amp;Table_6[[#This Row],[Fecha]]</f>
        <v>180443940</v>
      </c>
      <c r="C186" s="31" t="str">
        <f t="shared" si="7"/>
        <v>Yoro43940</v>
      </c>
      <c r="D186" s="32">
        <f t="shared" si="8"/>
        <v>175</v>
      </c>
      <c r="E186" s="24">
        <v>43940</v>
      </c>
      <c r="F186" s="32">
        <f>+VLOOKUP(Table_6[[#This Row],[Departamento]],Table_5[],2,0)</f>
        <v>18</v>
      </c>
      <c r="G186" s="3" t="s">
        <v>35</v>
      </c>
      <c r="H186" s="9" t="s">
        <v>36</v>
      </c>
      <c r="I186" s="32" t="str">
        <f>+IFERROR(VLOOKUP(Table_6[[#This Row],[Municipio]],'LOCALIZA HN'!$B$9:$O$306,8,0),99999)</f>
        <v>1804</v>
      </c>
      <c r="J186" s="5" t="s">
        <v>26</v>
      </c>
      <c r="K186" s="5">
        <v>6</v>
      </c>
      <c r="L186" s="8" t="s">
        <v>19</v>
      </c>
      <c r="M186" s="34" t="s">
        <v>20</v>
      </c>
      <c r="N186" s="36">
        <f>+IFERROR(VLOOKUP(Table_6[[#This Row],[ID_Municipio]],Table_4[[CodigoMuni]:[Long_2]],3,0),"")</f>
        <v>15.3446</v>
      </c>
      <c r="O186" s="36">
        <f>+IFERROR(VLOOKUP(Table_6[[#This Row],[ID_Municipio]],Table_4[[CodigoMuni]:[Long_2]],4,0),"")</f>
        <v>-87.812100000000001</v>
      </c>
      <c r="P186" s="34" t="s">
        <v>21</v>
      </c>
    </row>
    <row r="187" spans="1:16" ht="14.25" customHeight="1">
      <c r="A187" s="31" t="str">
        <f t="shared" si="6"/>
        <v>El Progreso43940176</v>
      </c>
      <c r="B187" s="31" t="str">
        <f>+Table_6[[#This Row],[ID_Municipio]]&amp;Table_6[[#This Row],[Fecha]]</f>
        <v>180443940</v>
      </c>
      <c r="C187" s="31" t="str">
        <f t="shared" si="7"/>
        <v>Yoro43940</v>
      </c>
      <c r="D187" s="32">
        <f t="shared" si="8"/>
        <v>176</v>
      </c>
      <c r="E187" s="24">
        <v>43940</v>
      </c>
      <c r="F187" s="32">
        <f>+VLOOKUP(Table_6[[#This Row],[Departamento]],Table_5[],2,0)</f>
        <v>18</v>
      </c>
      <c r="G187" s="3" t="s">
        <v>35</v>
      </c>
      <c r="H187" s="9" t="s">
        <v>36</v>
      </c>
      <c r="I187" s="32" t="str">
        <f>+IFERROR(VLOOKUP(Table_6[[#This Row],[Municipio]],'LOCALIZA HN'!$B$9:$O$306,8,0),99999)</f>
        <v>1804</v>
      </c>
      <c r="J187" s="5" t="s">
        <v>26</v>
      </c>
      <c r="K187" s="5">
        <v>57</v>
      </c>
      <c r="L187" s="8" t="s">
        <v>19</v>
      </c>
      <c r="M187" s="34" t="s">
        <v>20</v>
      </c>
      <c r="N187" s="36">
        <f>+IFERROR(VLOOKUP(Table_6[[#This Row],[ID_Municipio]],Table_4[[CodigoMuni]:[Long_2]],3,0),"")</f>
        <v>15.3446</v>
      </c>
      <c r="O187" s="36">
        <f>+IFERROR(VLOOKUP(Table_6[[#This Row],[ID_Municipio]],Table_4[[CodigoMuni]:[Long_2]],4,0),"")</f>
        <v>-87.812100000000001</v>
      </c>
      <c r="P187" s="34" t="s">
        <v>21</v>
      </c>
    </row>
    <row r="188" spans="1:16" ht="14.25" customHeight="1">
      <c r="A188" s="31" t="str">
        <f t="shared" si="6"/>
        <v>El Progreso43944177</v>
      </c>
      <c r="B188" s="31" t="str">
        <f>+Table_6[[#This Row],[ID_Municipio]]&amp;Table_6[[#This Row],[Fecha]]</f>
        <v>180443944</v>
      </c>
      <c r="C188" s="31" t="str">
        <f t="shared" si="7"/>
        <v>Yoro43944</v>
      </c>
      <c r="D188" s="32">
        <f t="shared" si="8"/>
        <v>177</v>
      </c>
      <c r="E188" s="24">
        <v>43944</v>
      </c>
      <c r="F188" s="32">
        <f>+VLOOKUP(Table_6[[#This Row],[Departamento]],Table_5[],2,0)</f>
        <v>18</v>
      </c>
      <c r="G188" s="3" t="s">
        <v>35</v>
      </c>
      <c r="H188" s="11" t="s">
        <v>36</v>
      </c>
      <c r="I188" s="32" t="str">
        <f>+IFERROR(VLOOKUP(Table_6[[#This Row],[Municipio]],'LOCALIZA HN'!$B$9:$O$306,8,0),99999)</f>
        <v>1804</v>
      </c>
      <c r="J188" s="5" t="s">
        <v>26</v>
      </c>
      <c r="K188" s="5">
        <v>4</v>
      </c>
      <c r="L188" s="8" t="s">
        <v>19</v>
      </c>
      <c r="M188" s="34" t="s">
        <v>20</v>
      </c>
      <c r="N188" s="36">
        <f>+IFERROR(VLOOKUP(Table_6[[#This Row],[ID_Municipio]],Table_4[[CodigoMuni]:[Long_2]],3,0),"")</f>
        <v>15.3446</v>
      </c>
      <c r="O188" s="36">
        <f>+IFERROR(VLOOKUP(Table_6[[#This Row],[ID_Municipio]],Table_4[[CodigoMuni]:[Long_2]],4,0),"")</f>
        <v>-87.812100000000001</v>
      </c>
      <c r="P188" s="34" t="s">
        <v>21</v>
      </c>
    </row>
    <row r="189" spans="1:16" ht="14.25" customHeight="1">
      <c r="A189" s="31" t="str">
        <f t="shared" si="6"/>
        <v>El Progreso43944178</v>
      </c>
      <c r="B189" s="31" t="str">
        <f>+Table_6[[#This Row],[ID_Municipio]]&amp;Table_6[[#This Row],[Fecha]]</f>
        <v>180443944</v>
      </c>
      <c r="C189" s="31" t="str">
        <f t="shared" si="7"/>
        <v>Yoro43944</v>
      </c>
      <c r="D189" s="32">
        <f t="shared" si="8"/>
        <v>178</v>
      </c>
      <c r="E189" s="24">
        <v>43944</v>
      </c>
      <c r="F189" s="32">
        <f>+VLOOKUP(Table_6[[#This Row],[Departamento]],Table_5[],2,0)</f>
        <v>18</v>
      </c>
      <c r="G189" s="3" t="s">
        <v>35</v>
      </c>
      <c r="H189" s="11" t="s">
        <v>36</v>
      </c>
      <c r="I189" s="32" t="str">
        <f>+IFERROR(VLOOKUP(Table_6[[#This Row],[Municipio]],'LOCALIZA HN'!$B$9:$O$306,8,0),99999)</f>
        <v>1804</v>
      </c>
      <c r="J189" s="5" t="s">
        <v>26</v>
      </c>
      <c r="K189" s="5">
        <v>53</v>
      </c>
      <c r="L189" s="8" t="s">
        <v>19</v>
      </c>
      <c r="M189" s="34" t="s">
        <v>20</v>
      </c>
      <c r="N189" s="36">
        <f>+IFERROR(VLOOKUP(Table_6[[#This Row],[ID_Municipio]],Table_4[[CodigoMuni]:[Long_2]],3,0),"")</f>
        <v>15.3446</v>
      </c>
      <c r="O189" s="36">
        <f>+IFERROR(VLOOKUP(Table_6[[#This Row],[ID_Municipio]],Table_4[[CodigoMuni]:[Long_2]],4,0),"")</f>
        <v>-87.812100000000001</v>
      </c>
      <c r="P189" s="34" t="s">
        <v>21</v>
      </c>
    </row>
    <row r="190" spans="1:16" ht="14.25" customHeight="1">
      <c r="A190" s="31" t="str">
        <f t="shared" si="6"/>
        <v>El Progreso43944179</v>
      </c>
      <c r="B190" s="31" t="str">
        <f>+Table_6[[#This Row],[ID_Municipio]]&amp;Table_6[[#This Row],[Fecha]]</f>
        <v>180443944</v>
      </c>
      <c r="C190" s="31" t="str">
        <f t="shared" si="7"/>
        <v>Yoro43944</v>
      </c>
      <c r="D190" s="32">
        <f t="shared" si="8"/>
        <v>179</v>
      </c>
      <c r="E190" s="24">
        <v>43944</v>
      </c>
      <c r="F190" s="32">
        <f>+VLOOKUP(Table_6[[#This Row],[Departamento]],Table_5[],2,0)</f>
        <v>18</v>
      </c>
      <c r="G190" s="3" t="s">
        <v>35</v>
      </c>
      <c r="H190" s="9" t="s">
        <v>36</v>
      </c>
      <c r="I190" s="32" t="str">
        <f>+IFERROR(VLOOKUP(Table_6[[#This Row],[Municipio]],'LOCALIZA HN'!$B$9:$O$306,8,0),99999)</f>
        <v>1804</v>
      </c>
      <c r="J190" s="5" t="s">
        <v>26</v>
      </c>
      <c r="K190" s="5">
        <v>25</v>
      </c>
      <c r="L190" s="8" t="s">
        <v>19</v>
      </c>
      <c r="M190" s="34" t="s">
        <v>20</v>
      </c>
      <c r="N190" s="36">
        <f>+IFERROR(VLOOKUP(Table_6[[#This Row],[ID_Municipio]],Table_4[[CodigoMuni]:[Long_2]],3,0),"")</f>
        <v>15.3446</v>
      </c>
      <c r="O190" s="36">
        <f>+IFERROR(VLOOKUP(Table_6[[#This Row],[ID_Municipio]],Table_4[[CodigoMuni]:[Long_2]],4,0),"")</f>
        <v>-87.812100000000001</v>
      </c>
      <c r="P190" s="34" t="s">
        <v>21</v>
      </c>
    </row>
    <row r="191" spans="1:16" ht="14.25" customHeight="1">
      <c r="A191" s="31" t="str">
        <f t="shared" si="6"/>
        <v>El Progreso43945180</v>
      </c>
      <c r="B191" s="31" t="str">
        <f>+Table_6[[#This Row],[ID_Municipio]]&amp;Table_6[[#This Row],[Fecha]]</f>
        <v>180443945</v>
      </c>
      <c r="C191" s="31" t="str">
        <f t="shared" si="7"/>
        <v>Yoro43945</v>
      </c>
      <c r="D191" s="32">
        <f t="shared" si="8"/>
        <v>180</v>
      </c>
      <c r="E191" s="24">
        <v>43945</v>
      </c>
      <c r="F191" s="32">
        <f>+VLOOKUP(Table_6[[#This Row],[Departamento]],Table_5[],2,0)</f>
        <v>18</v>
      </c>
      <c r="G191" s="3" t="s">
        <v>35</v>
      </c>
      <c r="H191" s="9" t="s">
        <v>36</v>
      </c>
      <c r="I191" s="32" t="str">
        <f>+IFERROR(VLOOKUP(Table_6[[#This Row],[Municipio]],'LOCALIZA HN'!$B$9:$O$306,8,0),99999)</f>
        <v>1804</v>
      </c>
      <c r="J191" s="5" t="s">
        <v>26</v>
      </c>
      <c r="K191" s="5">
        <v>35</v>
      </c>
      <c r="L191" s="8" t="s">
        <v>19</v>
      </c>
      <c r="M191" s="34" t="s">
        <v>20</v>
      </c>
      <c r="N191" s="36">
        <f>+IFERROR(VLOOKUP(Table_6[[#This Row],[ID_Municipio]],Table_4[[CodigoMuni]:[Long_2]],3,0),"")</f>
        <v>15.3446</v>
      </c>
      <c r="O191" s="36">
        <f>+IFERROR(VLOOKUP(Table_6[[#This Row],[ID_Municipio]],Table_4[[CodigoMuni]:[Long_2]],4,0),"")</f>
        <v>-87.812100000000001</v>
      </c>
      <c r="P191" s="34" t="s">
        <v>21</v>
      </c>
    </row>
    <row r="192" spans="1:16" ht="14.25" customHeight="1">
      <c r="A192" s="31" t="str">
        <f t="shared" si="6"/>
        <v>El Progreso43945181</v>
      </c>
      <c r="B192" s="31" t="str">
        <f>+Table_6[[#This Row],[ID_Municipio]]&amp;Table_6[[#This Row],[Fecha]]</f>
        <v>180443945</v>
      </c>
      <c r="C192" s="31" t="str">
        <f t="shared" si="7"/>
        <v>Yoro43945</v>
      </c>
      <c r="D192" s="32">
        <f t="shared" si="8"/>
        <v>181</v>
      </c>
      <c r="E192" s="24">
        <v>43945</v>
      </c>
      <c r="F192" s="32">
        <f>+VLOOKUP(Table_6[[#This Row],[Departamento]],Table_5[],2,0)</f>
        <v>18</v>
      </c>
      <c r="G192" s="3" t="s">
        <v>35</v>
      </c>
      <c r="H192" s="9" t="s">
        <v>36</v>
      </c>
      <c r="I192" s="32" t="str">
        <f>+IFERROR(VLOOKUP(Table_6[[#This Row],[Municipio]],'LOCALIZA HN'!$B$9:$O$306,8,0),99999)</f>
        <v>1804</v>
      </c>
      <c r="J192" s="5" t="s">
        <v>18</v>
      </c>
      <c r="K192" s="5">
        <v>36</v>
      </c>
      <c r="L192" s="8" t="s">
        <v>19</v>
      </c>
      <c r="M192" s="34" t="s">
        <v>20</v>
      </c>
      <c r="N192" s="36">
        <f>+IFERROR(VLOOKUP(Table_6[[#This Row],[ID_Municipio]],Table_4[[CodigoMuni]:[Long_2]],3,0),"")</f>
        <v>15.3446</v>
      </c>
      <c r="O192" s="36">
        <f>+IFERROR(VLOOKUP(Table_6[[#This Row],[ID_Municipio]],Table_4[[CodigoMuni]:[Long_2]],4,0),"")</f>
        <v>-87.812100000000001</v>
      </c>
      <c r="P192" s="34" t="s">
        <v>21</v>
      </c>
    </row>
    <row r="193" spans="1:16" ht="14.25" customHeight="1">
      <c r="A193" s="31" t="str">
        <f t="shared" si="6"/>
        <v>El Progreso43947182</v>
      </c>
      <c r="B193" s="31" t="str">
        <f>+Table_6[[#This Row],[ID_Municipio]]&amp;Table_6[[#This Row],[Fecha]]</f>
        <v>180443947</v>
      </c>
      <c r="C193" s="31" t="str">
        <f t="shared" si="7"/>
        <v>Yoro43947</v>
      </c>
      <c r="D193" s="32">
        <f t="shared" si="8"/>
        <v>182</v>
      </c>
      <c r="E193" s="24">
        <v>43947</v>
      </c>
      <c r="F193" s="32">
        <f>+VLOOKUP(Table_6[[#This Row],[Departamento]],Table_5[],2,0)</f>
        <v>18</v>
      </c>
      <c r="G193" s="3" t="s">
        <v>35</v>
      </c>
      <c r="H193" s="9" t="s">
        <v>36</v>
      </c>
      <c r="I193" s="32" t="str">
        <f>+IFERROR(VLOOKUP(Table_6[[#This Row],[Municipio]],'LOCALIZA HN'!$B$9:$O$306,8,0),99999)</f>
        <v>1804</v>
      </c>
      <c r="J193" s="5" t="s">
        <v>18</v>
      </c>
      <c r="K193" s="5">
        <v>43</v>
      </c>
      <c r="L193" s="8" t="s">
        <v>19</v>
      </c>
      <c r="M193" s="34" t="s">
        <v>20</v>
      </c>
      <c r="N193" s="36">
        <f>+IFERROR(VLOOKUP(Table_6[[#This Row],[ID_Municipio]],Table_4[[CodigoMuni]:[Long_2]],3,0),"")</f>
        <v>15.3446</v>
      </c>
      <c r="O193" s="36">
        <f>+IFERROR(VLOOKUP(Table_6[[#This Row],[ID_Municipio]],Table_4[[CodigoMuni]:[Long_2]],4,0),"")</f>
        <v>-87.812100000000001</v>
      </c>
      <c r="P193" s="34" t="s">
        <v>21</v>
      </c>
    </row>
    <row r="194" spans="1:16" ht="14.25" customHeight="1">
      <c r="A194" s="31" t="str">
        <f t="shared" si="6"/>
        <v>El Progreso43948183</v>
      </c>
      <c r="B194" s="31" t="str">
        <f>+Table_6[[#This Row],[ID_Municipio]]&amp;Table_6[[#This Row],[Fecha]]</f>
        <v>180443948</v>
      </c>
      <c r="C194" s="31" t="str">
        <f t="shared" si="7"/>
        <v>Yoro43948</v>
      </c>
      <c r="D194" s="32">
        <f t="shared" si="8"/>
        <v>183</v>
      </c>
      <c r="E194" s="24">
        <v>43948</v>
      </c>
      <c r="F194" s="32">
        <f>+VLOOKUP(Table_6[[#This Row],[Departamento]],Table_5[],2,0)</f>
        <v>18</v>
      </c>
      <c r="G194" s="3" t="s">
        <v>35</v>
      </c>
      <c r="H194" s="9" t="s">
        <v>36</v>
      </c>
      <c r="I194" s="32" t="str">
        <f>+IFERROR(VLOOKUP(Table_6[[#This Row],[Municipio]],'LOCALIZA HN'!$B$9:$O$306,8,0),99999)</f>
        <v>1804</v>
      </c>
      <c r="J194" s="5" t="s">
        <v>18</v>
      </c>
      <c r="K194" s="21">
        <v>27</v>
      </c>
      <c r="L194" s="25" t="s">
        <v>19</v>
      </c>
      <c r="M194" s="34" t="s">
        <v>20</v>
      </c>
      <c r="N194" s="36">
        <f>+IFERROR(VLOOKUP(Table_6[[#This Row],[ID_Municipio]],Table_4[[CodigoMuni]:[Long_2]],3,0),"")</f>
        <v>15.3446</v>
      </c>
      <c r="O194" s="36">
        <f>+IFERROR(VLOOKUP(Table_6[[#This Row],[ID_Municipio]],Table_4[[CodigoMuni]:[Long_2]],4,0),"")</f>
        <v>-87.812100000000001</v>
      </c>
      <c r="P194" s="34" t="s">
        <v>21</v>
      </c>
    </row>
    <row r="195" spans="1:16" ht="14.25" customHeight="1">
      <c r="A195" s="31" t="str">
        <f t="shared" si="6"/>
        <v>El Progreso43948184</v>
      </c>
      <c r="B195" s="31" t="str">
        <f>+Table_6[[#This Row],[ID_Municipio]]&amp;Table_6[[#This Row],[Fecha]]</f>
        <v>180443948</v>
      </c>
      <c r="C195" s="31" t="str">
        <f t="shared" si="7"/>
        <v>Yoro43948</v>
      </c>
      <c r="D195" s="32">
        <f t="shared" si="8"/>
        <v>184</v>
      </c>
      <c r="E195" s="24">
        <v>43948</v>
      </c>
      <c r="F195" s="32">
        <f>+VLOOKUP(Table_6[[#This Row],[Departamento]],Table_5[],2,0)</f>
        <v>18</v>
      </c>
      <c r="G195" s="3" t="s">
        <v>35</v>
      </c>
      <c r="H195" s="9" t="s">
        <v>36</v>
      </c>
      <c r="I195" s="32" t="str">
        <f>+IFERROR(VLOOKUP(Table_6[[#This Row],[Municipio]],'LOCALIZA HN'!$B$9:$O$306,8,0),99999)</f>
        <v>1804</v>
      </c>
      <c r="J195" s="5" t="s">
        <v>18</v>
      </c>
      <c r="K195" s="21">
        <v>86</v>
      </c>
      <c r="L195" s="25" t="s">
        <v>19</v>
      </c>
      <c r="M195" s="34" t="s">
        <v>20</v>
      </c>
      <c r="N195" s="36">
        <f>+IFERROR(VLOOKUP(Table_6[[#This Row],[ID_Municipio]],Table_4[[CodigoMuni]:[Long_2]],3,0),"")</f>
        <v>15.3446</v>
      </c>
      <c r="O195" s="36">
        <f>+IFERROR(VLOOKUP(Table_6[[#This Row],[ID_Municipio]],Table_4[[CodigoMuni]:[Long_2]],4,0),"")</f>
        <v>-87.812100000000001</v>
      </c>
      <c r="P195" s="34" t="s">
        <v>21</v>
      </c>
    </row>
    <row r="196" spans="1:16" ht="14.25" customHeight="1">
      <c r="A196" s="31" t="str">
        <f t="shared" si="6"/>
        <v>El Progreso43948185</v>
      </c>
      <c r="B196" s="31" t="str">
        <f>+Table_6[[#This Row],[ID_Municipio]]&amp;Table_6[[#This Row],[Fecha]]</f>
        <v>180443948</v>
      </c>
      <c r="C196" s="31" t="str">
        <f t="shared" si="7"/>
        <v>Yoro43948</v>
      </c>
      <c r="D196" s="32">
        <f t="shared" si="8"/>
        <v>185</v>
      </c>
      <c r="E196" s="24">
        <v>43948</v>
      </c>
      <c r="F196" s="32">
        <f>+VLOOKUP(Table_6[[#This Row],[Departamento]],Table_5[],2,0)</f>
        <v>18</v>
      </c>
      <c r="G196" s="3" t="s">
        <v>35</v>
      </c>
      <c r="H196" s="9" t="s">
        <v>36</v>
      </c>
      <c r="I196" s="32" t="str">
        <f>+IFERROR(VLOOKUP(Table_6[[#This Row],[Municipio]],'LOCALIZA HN'!$B$9:$O$306,8,0),99999)</f>
        <v>1804</v>
      </c>
      <c r="J196" s="5" t="s">
        <v>26</v>
      </c>
      <c r="K196" s="21">
        <v>59</v>
      </c>
      <c r="L196" s="25" t="s">
        <v>19</v>
      </c>
      <c r="M196" s="34" t="s">
        <v>20</v>
      </c>
      <c r="N196" s="36">
        <f>+IFERROR(VLOOKUP(Table_6[[#This Row],[ID_Municipio]],Table_4[[CodigoMuni]:[Long_2]],3,0),"")</f>
        <v>15.3446</v>
      </c>
      <c r="O196" s="36">
        <f>+IFERROR(VLOOKUP(Table_6[[#This Row],[ID_Municipio]],Table_4[[CodigoMuni]:[Long_2]],4,0),"")</f>
        <v>-87.812100000000001</v>
      </c>
      <c r="P196" s="34" t="s">
        <v>21</v>
      </c>
    </row>
    <row r="197" spans="1:16" ht="14.25" customHeight="1">
      <c r="A197" s="31" t="str">
        <f t="shared" si="6"/>
        <v>El Progreso43948186</v>
      </c>
      <c r="B197" s="31" t="str">
        <f>+Table_6[[#This Row],[ID_Municipio]]&amp;Table_6[[#This Row],[Fecha]]</f>
        <v>180443948</v>
      </c>
      <c r="C197" s="31" t="str">
        <f t="shared" si="7"/>
        <v>Yoro43948</v>
      </c>
      <c r="D197" s="32">
        <f t="shared" si="8"/>
        <v>186</v>
      </c>
      <c r="E197" s="24">
        <v>43948</v>
      </c>
      <c r="F197" s="32">
        <f>+VLOOKUP(Table_6[[#This Row],[Departamento]],Table_5[],2,0)</f>
        <v>18</v>
      </c>
      <c r="G197" s="3" t="s">
        <v>35</v>
      </c>
      <c r="H197" s="9" t="s">
        <v>36</v>
      </c>
      <c r="I197" s="32" t="str">
        <f>+IFERROR(VLOOKUP(Table_6[[#This Row],[Municipio]],'LOCALIZA HN'!$B$9:$O$306,8,0),99999)</f>
        <v>1804</v>
      </c>
      <c r="J197" s="5" t="s">
        <v>26</v>
      </c>
      <c r="K197" s="21">
        <v>38</v>
      </c>
      <c r="L197" s="25" t="s">
        <v>19</v>
      </c>
      <c r="M197" s="34" t="s">
        <v>20</v>
      </c>
      <c r="N197" s="36">
        <f>+IFERROR(VLOOKUP(Table_6[[#This Row],[ID_Municipio]],Table_4[[CodigoMuni]:[Long_2]],3,0),"")</f>
        <v>15.3446</v>
      </c>
      <c r="O197" s="36">
        <f>+IFERROR(VLOOKUP(Table_6[[#This Row],[ID_Municipio]],Table_4[[CodigoMuni]:[Long_2]],4,0),"")</f>
        <v>-87.812100000000001</v>
      </c>
      <c r="P197" s="34" t="s">
        <v>21</v>
      </c>
    </row>
    <row r="198" spans="1:16" ht="14.25" customHeight="1">
      <c r="A198" s="31" t="str">
        <f t="shared" si="6"/>
        <v>El Progreso43949187</v>
      </c>
      <c r="B198" s="31" t="str">
        <f>+Table_6[[#This Row],[ID_Municipio]]&amp;Table_6[[#This Row],[Fecha]]</f>
        <v>180443949</v>
      </c>
      <c r="C198" s="31" t="str">
        <f t="shared" si="7"/>
        <v>Yoro43949</v>
      </c>
      <c r="D198" s="32">
        <f t="shared" si="8"/>
        <v>187</v>
      </c>
      <c r="E198" s="24">
        <v>43949</v>
      </c>
      <c r="F198" s="32">
        <f>+VLOOKUP(Table_6[[#This Row],[Departamento]],Table_5[],2,0)</f>
        <v>18</v>
      </c>
      <c r="G198" s="3" t="s">
        <v>35</v>
      </c>
      <c r="H198" s="9" t="s">
        <v>36</v>
      </c>
      <c r="I198" s="32" t="str">
        <f>+IFERROR(VLOOKUP(Table_6[[#This Row],[Municipio]],'LOCALIZA HN'!$B$9:$O$306,8,0),99999)</f>
        <v>1804</v>
      </c>
      <c r="J198" s="5" t="s">
        <v>18</v>
      </c>
      <c r="K198" s="5">
        <v>34</v>
      </c>
      <c r="L198" s="25" t="s">
        <v>19</v>
      </c>
      <c r="M198" s="34" t="s">
        <v>20</v>
      </c>
      <c r="N198" s="36">
        <f>+IFERROR(VLOOKUP(Table_6[[#This Row],[ID_Municipio]],Table_4[[CodigoMuni]:[Long_2]],3,0),"")</f>
        <v>15.3446</v>
      </c>
      <c r="O198" s="36">
        <f>+IFERROR(VLOOKUP(Table_6[[#This Row],[ID_Municipio]],Table_4[[CodigoMuni]:[Long_2]],4,0),"")</f>
        <v>-87.812100000000001</v>
      </c>
      <c r="P198" s="34" t="s">
        <v>21</v>
      </c>
    </row>
    <row r="199" spans="1:16" ht="14.25" customHeight="1">
      <c r="A199" s="31" t="str">
        <f t="shared" si="6"/>
        <v>El Progreso43950188</v>
      </c>
      <c r="B199" s="31" t="str">
        <f>+Table_6[[#This Row],[ID_Municipio]]&amp;Table_6[[#This Row],[Fecha]]</f>
        <v>180443950</v>
      </c>
      <c r="C199" s="31" t="str">
        <f t="shared" si="7"/>
        <v>Yoro43950</v>
      </c>
      <c r="D199" s="32">
        <f t="shared" si="8"/>
        <v>188</v>
      </c>
      <c r="E199" s="24">
        <v>43950</v>
      </c>
      <c r="F199" s="32">
        <f>+VLOOKUP(Table_6[[#This Row],[Departamento]],Table_5[],2,0)</f>
        <v>18</v>
      </c>
      <c r="G199" s="3" t="s">
        <v>35</v>
      </c>
      <c r="H199" s="9" t="s">
        <v>36</v>
      </c>
      <c r="I199" s="32" t="str">
        <f>+IFERROR(VLOOKUP(Table_6[[#This Row],[Municipio]],'LOCALIZA HN'!$B$9:$O$306,8,0),99999)</f>
        <v>1804</v>
      </c>
      <c r="J199" s="5" t="s">
        <v>18</v>
      </c>
      <c r="K199" s="5">
        <v>46</v>
      </c>
      <c r="L199" s="25" t="s">
        <v>19</v>
      </c>
      <c r="M199" s="34" t="s">
        <v>20</v>
      </c>
      <c r="N199" s="36">
        <f>+IFERROR(VLOOKUP(Table_6[[#This Row],[ID_Municipio]],Table_4[[CodigoMuni]:[Long_2]],3,0),"")</f>
        <v>15.3446</v>
      </c>
      <c r="O199" s="36">
        <f>+IFERROR(VLOOKUP(Table_6[[#This Row],[ID_Municipio]],Table_4[[CodigoMuni]:[Long_2]],4,0),"")</f>
        <v>-87.812100000000001</v>
      </c>
      <c r="P199" s="34" t="s">
        <v>21</v>
      </c>
    </row>
    <row r="200" spans="1:16" ht="14.25" customHeight="1">
      <c r="A200" s="31" t="str">
        <f t="shared" si="6"/>
        <v>El Progreso43953189</v>
      </c>
      <c r="B200" s="31" t="str">
        <f>+Table_6[[#This Row],[ID_Municipio]]&amp;Table_6[[#This Row],[Fecha]]</f>
        <v>180443953</v>
      </c>
      <c r="C200" s="31" t="str">
        <f t="shared" si="7"/>
        <v>Yoro43953</v>
      </c>
      <c r="D200" s="32">
        <f t="shared" si="8"/>
        <v>189</v>
      </c>
      <c r="E200" s="24">
        <v>43953</v>
      </c>
      <c r="F200" s="32">
        <f>+VLOOKUP(Table_6[[#This Row],[Departamento]],Table_5[],2,0)</f>
        <v>18</v>
      </c>
      <c r="G200" s="3" t="s">
        <v>35</v>
      </c>
      <c r="H200" s="9" t="s">
        <v>36</v>
      </c>
      <c r="I200" s="32" t="str">
        <f>+IFERROR(VLOOKUP(Table_6[[#This Row],[Municipio]],'LOCALIZA HN'!$B$9:$O$306,8,0),99999)</f>
        <v>1804</v>
      </c>
      <c r="J200" s="5" t="s">
        <v>26</v>
      </c>
      <c r="K200" s="5">
        <v>45</v>
      </c>
      <c r="L200" s="25" t="s">
        <v>19</v>
      </c>
      <c r="M200" s="34" t="s">
        <v>20</v>
      </c>
      <c r="N200" s="36">
        <f>+IFERROR(VLOOKUP(Table_6[[#This Row],[ID_Municipio]],Table_4[[CodigoMuni]:[Long_2]],3,0),"")</f>
        <v>15.3446</v>
      </c>
      <c r="O200" s="36">
        <f>+IFERROR(VLOOKUP(Table_6[[#This Row],[ID_Municipio]],Table_4[[CodigoMuni]:[Long_2]],4,0),"")</f>
        <v>-87.812100000000001</v>
      </c>
      <c r="P200" s="34" t="s">
        <v>21</v>
      </c>
    </row>
    <row r="201" spans="1:16" ht="14.25" customHeight="1">
      <c r="A201" s="31" t="str">
        <f t="shared" si="6"/>
        <v>El Progreso43953190</v>
      </c>
      <c r="B201" s="31" t="str">
        <f>+Table_6[[#This Row],[ID_Municipio]]&amp;Table_6[[#This Row],[Fecha]]</f>
        <v>180443953</v>
      </c>
      <c r="C201" s="31" t="str">
        <f t="shared" si="7"/>
        <v>Yoro43953</v>
      </c>
      <c r="D201" s="32">
        <f t="shared" si="8"/>
        <v>190</v>
      </c>
      <c r="E201" s="24">
        <v>43953</v>
      </c>
      <c r="F201" s="32">
        <f>+VLOOKUP(Table_6[[#This Row],[Departamento]],Table_5[],2,0)</f>
        <v>18</v>
      </c>
      <c r="G201" s="3" t="s">
        <v>35</v>
      </c>
      <c r="H201" s="9" t="s">
        <v>36</v>
      </c>
      <c r="I201" s="32" t="str">
        <f>+IFERROR(VLOOKUP(Table_6[[#This Row],[Municipio]],'LOCALIZA HN'!$B$9:$O$306,8,0),99999)</f>
        <v>1804</v>
      </c>
      <c r="J201" s="5" t="s">
        <v>18</v>
      </c>
      <c r="K201" s="5">
        <v>33</v>
      </c>
      <c r="L201" s="25" t="s">
        <v>19</v>
      </c>
      <c r="M201" s="34" t="s">
        <v>20</v>
      </c>
      <c r="N201" s="36">
        <f>+IFERROR(VLOOKUP(Table_6[[#This Row],[ID_Municipio]],Table_4[[CodigoMuni]:[Long_2]],3,0),"")</f>
        <v>15.3446</v>
      </c>
      <c r="O201" s="36">
        <f>+IFERROR(VLOOKUP(Table_6[[#This Row],[ID_Municipio]],Table_4[[CodigoMuni]:[Long_2]],4,0),"")</f>
        <v>-87.812100000000001</v>
      </c>
      <c r="P201" s="34" t="s">
        <v>21</v>
      </c>
    </row>
    <row r="202" spans="1:16" ht="14.25" customHeight="1">
      <c r="A202" s="31" t="str">
        <f t="shared" si="6"/>
        <v>El Progreso43953191</v>
      </c>
      <c r="B202" s="31" t="str">
        <f>+Table_6[[#This Row],[ID_Municipio]]&amp;Table_6[[#This Row],[Fecha]]</f>
        <v>180443953</v>
      </c>
      <c r="C202" s="31" t="str">
        <f t="shared" si="7"/>
        <v>Yoro43953</v>
      </c>
      <c r="D202" s="32">
        <f t="shared" si="8"/>
        <v>191</v>
      </c>
      <c r="E202" s="24">
        <v>43953</v>
      </c>
      <c r="F202" s="32">
        <f>+VLOOKUP(Table_6[[#This Row],[Departamento]],Table_5[],2,0)</f>
        <v>18</v>
      </c>
      <c r="G202" s="3" t="s">
        <v>35</v>
      </c>
      <c r="H202" s="9" t="s">
        <v>36</v>
      </c>
      <c r="I202" s="32" t="str">
        <f>+IFERROR(VLOOKUP(Table_6[[#This Row],[Municipio]],'LOCALIZA HN'!$B$9:$O$306,8,0),99999)</f>
        <v>1804</v>
      </c>
      <c r="J202" s="5" t="s">
        <v>18</v>
      </c>
      <c r="K202" s="5">
        <v>1</v>
      </c>
      <c r="L202" s="25" t="s">
        <v>19</v>
      </c>
      <c r="M202" s="34" t="s">
        <v>20</v>
      </c>
      <c r="N202" s="36">
        <f>+IFERROR(VLOOKUP(Table_6[[#This Row],[ID_Municipio]],Table_4[[CodigoMuni]:[Long_2]],3,0),"")</f>
        <v>15.3446</v>
      </c>
      <c r="O202" s="36">
        <f>+IFERROR(VLOOKUP(Table_6[[#This Row],[ID_Municipio]],Table_4[[CodigoMuni]:[Long_2]],4,0),"")</f>
        <v>-87.812100000000001</v>
      </c>
      <c r="P202" s="34" t="s">
        <v>21</v>
      </c>
    </row>
    <row r="203" spans="1:16" ht="14.25" customHeight="1">
      <c r="A203" s="31" t="str">
        <f t="shared" si="6"/>
        <v>El Progreso43953192</v>
      </c>
      <c r="B203" s="31" t="str">
        <f>+Table_6[[#This Row],[ID_Municipio]]&amp;Table_6[[#This Row],[Fecha]]</f>
        <v>180443953</v>
      </c>
      <c r="C203" s="31" t="str">
        <f t="shared" si="7"/>
        <v>Yoro43953</v>
      </c>
      <c r="D203" s="32">
        <f t="shared" si="8"/>
        <v>192</v>
      </c>
      <c r="E203" s="24">
        <v>43953</v>
      </c>
      <c r="F203" s="32">
        <f>+VLOOKUP(Table_6[[#This Row],[Departamento]],Table_5[],2,0)</f>
        <v>18</v>
      </c>
      <c r="G203" s="3" t="s">
        <v>35</v>
      </c>
      <c r="H203" s="9" t="s">
        <v>36</v>
      </c>
      <c r="I203" s="32" t="str">
        <f>+IFERROR(VLOOKUP(Table_6[[#This Row],[Municipio]],'LOCALIZA HN'!$B$9:$O$306,8,0),99999)</f>
        <v>1804</v>
      </c>
      <c r="J203" s="5" t="s">
        <v>18</v>
      </c>
      <c r="K203" s="5">
        <v>27</v>
      </c>
      <c r="L203" s="25" t="s">
        <v>19</v>
      </c>
      <c r="M203" s="34" t="s">
        <v>20</v>
      </c>
      <c r="N203" s="36">
        <f>+IFERROR(VLOOKUP(Table_6[[#This Row],[ID_Municipio]],Table_4[[CodigoMuni]:[Long_2]],3,0),"")</f>
        <v>15.3446</v>
      </c>
      <c r="O203" s="36">
        <f>+IFERROR(VLOOKUP(Table_6[[#This Row],[ID_Municipio]],Table_4[[CodigoMuni]:[Long_2]],4,0),"")</f>
        <v>-87.812100000000001</v>
      </c>
      <c r="P203" s="34" t="s">
        <v>21</v>
      </c>
    </row>
    <row r="204" spans="1:16" ht="14.25" customHeight="1">
      <c r="A204" s="31" t="str">
        <f t="shared" si="6"/>
        <v>El Progreso43953193</v>
      </c>
      <c r="B204" s="31" t="str">
        <f>+Table_6[[#This Row],[ID_Municipio]]&amp;Table_6[[#This Row],[Fecha]]</f>
        <v>180443953</v>
      </c>
      <c r="C204" s="31" t="str">
        <f t="shared" si="7"/>
        <v>Yoro43953</v>
      </c>
      <c r="D204" s="32">
        <f t="shared" si="8"/>
        <v>193</v>
      </c>
      <c r="E204" s="24">
        <v>43953</v>
      </c>
      <c r="F204" s="32">
        <f>+VLOOKUP(Table_6[[#This Row],[Departamento]],Table_5[],2,0)</f>
        <v>18</v>
      </c>
      <c r="G204" s="3" t="s">
        <v>35</v>
      </c>
      <c r="H204" s="9" t="s">
        <v>36</v>
      </c>
      <c r="I204" s="32" t="str">
        <f>+IFERROR(VLOOKUP(Table_6[[#This Row],[Municipio]],'LOCALIZA HN'!$B$9:$O$306,8,0),99999)</f>
        <v>1804</v>
      </c>
      <c r="J204" s="5" t="s">
        <v>18</v>
      </c>
      <c r="K204" s="5">
        <v>22</v>
      </c>
      <c r="L204" s="25" t="s">
        <v>19</v>
      </c>
      <c r="M204" s="34" t="s">
        <v>20</v>
      </c>
      <c r="N204" s="36">
        <f>+IFERROR(VLOOKUP(Table_6[[#This Row],[ID_Municipio]],Table_4[[CodigoMuni]:[Long_2]],3,0),"")</f>
        <v>15.3446</v>
      </c>
      <c r="O204" s="36">
        <f>+IFERROR(VLOOKUP(Table_6[[#This Row],[ID_Municipio]],Table_4[[CodigoMuni]:[Long_2]],4,0),"")</f>
        <v>-87.812100000000001</v>
      </c>
      <c r="P204" s="34" t="s">
        <v>21</v>
      </c>
    </row>
    <row r="205" spans="1:16" ht="14.25" customHeight="1">
      <c r="A205" s="31" t="str">
        <f t="shared" ref="A205:A268" si="9">+H205&amp;E205&amp;D205</f>
        <v>El Progreso43953194</v>
      </c>
      <c r="B205" s="31" t="str">
        <f>+Table_6[[#This Row],[ID_Municipio]]&amp;Table_6[[#This Row],[Fecha]]</f>
        <v>180443953</v>
      </c>
      <c r="C205" s="31" t="str">
        <f t="shared" ref="C205:C268" si="10">+G205&amp;E205</f>
        <v>Yoro43953</v>
      </c>
      <c r="D205" s="32">
        <f t="shared" ref="D205:D268" si="11">+D204+1</f>
        <v>194</v>
      </c>
      <c r="E205" s="24">
        <v>43953</v>
      </c>
      <c r="F205" s="32">
        <f>+VLOOKUP(Table_6[[#This Row],[Departamento]],Table_5[],2,0)</f>
        <v>18</v>
      </c>
      <c r="G205" s="3" t="s">
        <v>35</v>
      </c>
      <c r="H205" s="9" t="s">
        <v>36</v>
      </c>
      <c r="I205" s="32" t="str">
        <f>+IFERROR(VLOOKUP(Table_6[[#This Row],[Municipio]],'LOCALIZA HN'!$B$9:$O$306,8,0),99999)</f>
        <v>1804</v>
      </c>
      <c r="J205" s="5" t="s">
        <v>18</v>
      </c>
      <c r="K205" s="5">
        <v>44</v>
      </c>
      <c r="L205" s="25" t="s">
        <v>19</v>
      </c>
      <c r="M205" s="34" t="s">
        <v>20</v>
      </c>
      <c r="N205" s="36">
        <f>+IFERROR(VLOOKUP(Table_6[[#This Row],[ID_Municipio]],Table_4[[CodigoMuni]:[Long_2]],3,0),"")</f>
        <v>15.3446</v>
      </c>
      <c r="O205" s="36">
        <f>+IFERROR(VLOOKUP(Table_6[[#This Row],[ID_Municipio]],Table_4[[CodigoMuni]:[Long_2]],4,0),"")</f>
        <v>-87.812100000000001</v>
      </c>
      <c r="P205" s="34" t="s">
        <v>21</v>
      </c>
    </row>
    <row r="206" spans="1:16" ht="14.25" customHeight="1">
      <c r="A206" s="31" t="str">
        <f t="shared" si="9"/>
        <v>El Progreso43953195</v>
      </c>
      <c r="B206" s="31" t="str">
        <f>+Table_6[[#This Row],[ID_Municipio]]&amp;Table_6[[#This Row],[Fecha]]</f>
        <v>180443953</v>
      </c>
      <c r="C206" s="31" t="str">
        <f t="shared" si="10"/>
        <v>Yoro43953</v>
      </c>
      <c r="D206" s="32">
        <f t="shared" si="11"/>
        <v>195</v>
      </c>
      <c r="E206" s="24">
        <v>43953</v>
      </c>
      <c r="F206" s="32">
        <f>+VLOOKUP(Table_6[[#This Row],[Departamento]],Table_5[],2,0)</f>
        <v>18</v>
      </c>
      <c r="G206" s="3" t="s">
        <v>35</v>
      </c>
      <c r="H206" s="9" t="s">
        <v>36</v>
      </c>
      <c r="I206" s="32" t="str">
        <f>+IFERROR(VLOOKUP(Table_6[[#This Row],[Municipio]],'LOCALIZA HN'!$B$9:$O$306,8,0),99999)</f>
        <v>1804</v>
      </c>
      <c r="J206" s="5" t="s">
        <v>18</v>
      </c>
      <c r="K206" s="5">
        <v>59</v>
      </c>
      <c r="L206" s="25" t="s">
        <v>19</v>
      </c>
      <c r="M206" s="34" t="s">
        <v>20</v>
      </c>
      <c r="N206" s="36">
        <f>+IFERROR(VLOOKUP(Table_6[[#This Row],[ID_Municipio]],Table_4[[CodigoMuni]:[Long_2]],3,0),"")</f>
        <v>15.3446</v>
      </c>
      <c r="O206" s="36">
        <f>+IFERROR(VLOOKUP(Table_6[[#This Row],[ID_Municipio]],Table_4[[CodigoMuni]:[Long_2]],4,0),"")</f>
        <v>-87.812100000000001</v>
      </c>
      <c r="P206" s="34" t="s">
        <v>21</v>
      </c>
    </row>
    <row r="207" spans="1:16" ht="14.25" customHeight="1">
      <c r="A207" s="31" t="str">
        <f t="shared" si="9"/>
        <v>El Triunfo43908196</v>
      </c>
      <c r="B207" s="31" t="str">
        <f>+Table_6[[#This Row],[ID_Municipio]]&amp;Table_6[[#This Row],[Fecha]]</f>
        <v>060643908</v>
      </c>
      <c r="C207" s="31" t="str">
        <f t="shared" si="10"/>
        <v>Choluteca43908</v>
      </c>
      <c r="D207" s="32">
        <f t="shared" si="11"/>
        <v>196</v>
      </c>
      <c r="E207" s="33">
        <v>43908</v>
      </c>
      <c r="F207" s="32">
        <f>+VLOOKUP(Table_6[[#This Row],[Departamento]],Table_5[],2,0)</f>
        <v>6</v>
      </c>
      <c r="G207" s="3" t="s">
        <v>27</v>
      </c>
      <c r="H207" s="11" t="s">
        <v>37</v>
      </c>
      <c r="I207" s="32" t="str">
        <f>+IFERROR(VLOOKUP(Table_6[[#This Row],[Municipio]],'LOCALIZA HN'!$B$9:$O$306,8,0),99999)</f>
        <v>0606</v>
      </c>
      <c r="J207" s="5" t="s">
        <v>18</v>
      </c>
      <c r="K207" s="5">
        <v>4</v>
      </c>
      <c r="L207" s="8" t="s">
        <v>19</v>
      </c>
      <c r="M207" s="34" t="s">
        <v>20</v>
      </c>
      <c r="N207" s="36">
        <f>+IFERROR(VLOOKUP(Table_6[[#This Row],[ID_Municipio]],Table_4[[CodigoMuni]:[Long_2]],3,0),"")</f>
        <v>13.0838</v>
      </c>
      <c r="O207" s="36">
        <f>+IFERROR(VLOOKUP(Table_6[[#This Row],[ID_Municipio]],Table_4[[CodigoMuni]:[Long_2]],4,0),"")</f>
        <v>-87.025800000000004</v>
      </c>
      <c r="P207" s="34" t="s">
        <v>21</v>
      </c>
    </row>
    <row r="208" spans="1:16" ht="14.25" customHeight="1">
      <c r="A208" s="31" t="str">
        <f t="shared" si="9"/>
        <v>El Triunfo43943197</v>
      </c>
      <c r="B208" s="31" t="str">
        <f>+Table_6[[#This Row],[ID_Municipio]]&amp;Table_6[[#This Row],[Fecha]]</f>
        <v>060643943</v>
      </c>
      <c r="C208" s="31" t="str">
        <f t="shared" si="10"/>
        <v>Choluteca43943</v>
      </c>
      <c r="D208" s="32">
        <f t="shared" si="11"/>
        <v>197</v>
      </c>
      <c r="E208" s="24">
        <v>43943</v>
      </c>
      <c r="F208" s="32">
        <f>+VLOOKUP(Table_6[[#This Row],[Departamento]],Table_5[],2,0)</f>
        <v>6</v>
      </c>
      <c r="G208" s="3" t="s">
        <v>27</v>
      </c>
      <c r="H208" s="9" t="s">
        <v>37</v>
      </c>
      <c r="I208" s="32" t="str">
        <f>+IFERROR(VLOOKUP(Table_6[[#This Row],[Municipio]],'LOCALIZA HN'!$B$9:$O$306,8,0),99999)</f>
        <v>0606</v>
      </c>
      <c r="J208" s="5" t="s">
        <v>26</v>
      </c>
      <c r="K208" s="5">
        <v>56</v>
      </c>
      <c r="L208" s="8" t="s">
        <v>19</v>
      </c>
      <c r="M208" s="34" t="s">
        <v>20</v>
      </c>
      <c r="N208" s="36">
        <f>+IFERROR(VLOOKUP(Table_6[[#This Row],[ID_Municipio]],Table_4[[CodigoMuni]:[Long_2]],3,0),"")</f>
        <v>13.0838</v>
      </c>
      <c r="O208" s="36">
        <f>+IFERROR(VLOOKUP(Table_6[[#This Row],[ID_Municipio]],Table_4[[CodigoMuni]:[Long_2]],4,0),"")</f>
        <v>-87.025800000000004</v>
      </c>
      <c r="P208" s="34" t="s">
        <v>21</v>
      </c>
    </row>
    <row r="209" spans="1:16" ht="14.25" customHeight="1">
      <c r="A209" s="31" t="str">
        <f t="shared" si="9"/>
        <v>El Triunfo43943198</v>
      </c>
      <c r="B209" s="31" t="str">
        <f>+Table_6[[#This Row],[ID_Municipio]]&amp;Table_6[[#This Row],[Fecha]]</f>
        <v>060643943</v>
      </c>
      <c r="C209" s="31" t="str">
        <f t="shared" si="10"/>
        <v>Choluteca43943</v>
      </c>
      <c r="D209" s="32">
        <f t="shared" si="11"/>
        <v>198</v>
      </c>
      <c r="E209" s="24">
        <v>43943</v>
      </c>
      <c r="F209" s="32">
        <f>+VLOOKUP(Table_6[[#This Row],[Departamento]],Table_5[],2,0)</f>
        <v>6</v>
      </c>
      <c r="G209" s="3" t="s">
        <v>27</v>
      </c>
      <c r="H209" s="9" t="s">
        <v>37</v>
      </c>
      <c r="I209" s="32" t="str">
        <f>+IFERROR(VLOOKUP(Table_6[[#This Row],[Municipio]],'LOCALIZA HN'!$B$9:$O$306,8,0),99999)</f>
        <v>0606</v>
      </c>
      <c r="J209" s="5" t="s">
        <v>18</v>
      </c>
      <c r="K209" s="5">
        <v>33</v>
      </c>
      <c r="L209" s="8" t="s">
        <v>19</v>
      </c>
      <c r="M209" s="34" t="s">
        <v>20</v>
      </c>
      <c r="N209" s="36">
        <f>+IFERROR(VLOOKUP(Table_6[[#This Row],[ID_Municipio]],Table_4[[CodigoMuni]:[Long_2]],3,0),"")</f>
        <v>13.0838</v>
      </c>
      <c r="O209" s="36">
        <f>+IFERROR(VLOOKUP(Table_6[[#This Row],[ID_Municipio]],Table_4[[CodigoMuni]:[Long_2]],4,0),"")</f>
        <v>-87.025800000000004</v>
      </c>
      <c r="P209" s="34" t="s">
        <v>21</v>
      </c>
    </row>
    <row r="210" spans="1:16" ht="14.25" customHeight="1">
      <c r="A210" s="31" t="str">
        <f t="shared" si="9"/>
        <v>Esparta43921199</v>
      </c>
      <c r="B210" s="31" t="str">
        <f>+Table_6[[#This Row],[ID_Municipio]]&amp;Table_6[[#This Row],[Fecha]]</f>
        <v>010343921</v>
      </c>
      <c r="C210" s="31" t="str">
        <f t="shared" si="10"/>
        <v>Atlantida43921</v>
      </c>
      <c r="D210" s="32">
        <f t="shared" si="11"/>
        <v>199</v>
      </c>
      <c r="E210" s="33">
        <v>43921</v>
      </c>
      <c r="F210" s="32">
        <f>+VLOOKUP(Table_6[[#This Row],[Departamento]],Table_5[],2,0)</f>
        <v>1</v>
      </c>
      <c r="G210" s="3" t="s">
        <v>38</v>
      </c>
      <c r="H210" s="9" t="s">
        <v>39</v>
      </c>
      <c r="I210" s="32" t="str">
        <f>+IFERROR(VLOOKUP(Table_6[[#This Row],[Municipio]],'LOCALIZA HN'!$B$9:$O$306,8,0),99999)</f>
        <v>0103</v>
      </c>
      <c r="J210" s="5" t="s">
        <v>18</v>
      </c>
      <c r="K210" s="5">
        <v>76</v>
      </c>
      <c r="L210" s="8" t="s">
        <v>19</v>
      </c>
      <c r="M210" s="34" t="s">
        <v>20</v>
      </c>
      <c r="N210" s="36">
        <f>+IFERROR(VLOOKUP(Table_6[[#This Row],[ID_Municipio]],Table_4[[CodigoMuni]:[Long_2]],3,0),"")</f>
        <v>15.731</v>
      </c>
      <c r="O210" s="36">
        <f>+IFERROR(VLOOKUP(Table_6[[#This Row],[ID_Municipio]],Table_4[[CodigoMuni]:[Long_2]],4,0),"")</f>
        <v>-87.176699999999997</v>
      </c>
      <c r="P210" s="34" t="s">
        <v>21</v>
      </c>
    </row>
    <row r="211" spans="1:16" ht="14.25" customHeight="1">
      <c r="A211" s="31" t="str">
        <f t="shared" si="9"/>
        <v>Esparta43924200</v>
      </c>
      <c r="B211" s="31" t="str">
        <f>+Table_6[[#This Row],[ID_Municipio]]&amp;Table_6[[#This Row],[Fecha]]</f>
        <v>010343924</v>
      </c>
      <c r="C211" s="31" t="str">
        <f t="shared" si="10"/>
        <v>Atlantida43924</v>
      </c>
      <c r="D211" s="32">
        <f t="shared" si="11"/>
        <v>200</v>
      </c>
      <c r="E211" s="24">
        <v>43924</v>
      </c>
      <c r="F211" s="32">
        <f>+VLOOKUP(Table_6[[#This Row],[Departamento]],Table_5[],2,0)</f>
        <v>1</v>
      </c>
      <c r="G211" s="3" t="s">
        <v>38</v>
      </c>
      <c r="H211" s="9" t="s">
        <v>39</v>
      </c>
      <c r="I211" s="32" t="str">
        <f>+IFERROR(VLOOKUP(Table_6[[#This Row],[Municipio]],'LOCALIZA HN'!$B$9:$O$306,8,0),99999)</f>
        <v>0103</v>
      </c>
      <c r="J211" s="5" t="s">
        <v>26</v>
      </c>
      <c r="K211" s="5">
        <v>38</v>
      </c>
      <c r="L211" s="8" t="s">
        <v>19</v>
      </c>
      <c r="M211" s="34" t="s">
        <v>20</v>
      </c>
      <c r="N211" s="36">
        <f>+IFERROR(VLOOKUP(Table_6[[#This Row],[ID_Municipio]],Table_4[[CodigoMuni]:[Long_2]],3,0),"")</f>
        <v>15.731</v>
      </c>
      <c r="O211" s="36">
        <f>+IFERROR(VLOOKUP(Table_6[[#This Row],[ID_Municipio]],Table_4[[CodigoMuni]:[Long_2]],4,0),"")</f>
        <v>-87.176699999999997</v>
      </c>
      <c r="P211" s="34" t="s">
        <v>21</v>
      </c>
    </row>
    <row r="212" spans="1:16" ht="14.25" customHeight="1">
      <c r="A212" s="31" t="str">
        <f t="shared" si="9"/>
        <v>Esparta43924201</v>
      </c>
      <c r="B212" s="31" t="str">
        <f>+Table_6[[#This Row],[ID_Municipio]]&amp;Table_6[[#This Row],[Fecha]]</f>
        <v>010343924</v>
      </c>
      <c r="C212" s="31" t="str">
        <f t="shared" si="10"/>
        <v>Atlantida43924</v>
      </c>
      <c r="D212" s="32">
        <f t="shared" si="11"/>
        <v>201</v>
      </c>
      <c r="E212" s="24">
        <v>43924</v>
      </c>
      <c r="F212" s="32">
        <f>+VLOOKUP(Table_6[[#This Row],[Departamento]],Table_5[],2,0)</f>
        <v>1</v>
      </c>
      <c r="G212" s="3" t="s">
        <v>38</v>
      </c>
      <c r="H212" s="9" t="s">
        <v>39</v>
      </c>
      <c r="I212" s="32" t="str">
        <f>+IFERROR(VLOOKUP(Table_6[[#This Row],[Municipio]],'LOCALIZA HN'!$B$9:$O$306,8,0),99999)</f>
        <v>0103</v>
      </c>
      <c r="J212" s="5" t="s">
        <v>26</v>
      </c>
      <c r="K212" s="5">
        <v>68</v>
      </c>
      <c r="L212" s="8" t="s">
        <v>19</v>
      </c>
      <c r="M212" s="34" t="s">
        <v>20</v>
      </c>
      <c r="N212" s="36">
        <f>+IFERROR(VLOOKUP(Table_6[[#This Row],[ID_Municipio]],Table_4[[CodigoMuni]:[Long_2]],3,0),"")</f>
        <v>15.731</v>
      </c>
      <c r="O212" s="36">
        <f>+IFERROR(VLOOKUP(Table_6[[#This Row],[ID_Municipio]],Table_4[[CodigoMuni]:[Long_2]],4,0),"")</f>
        <v>-87.176699999999997</v>
      </c>
      <c r="P212" s="34" t="s">
        <v>21</v>
      </c>
    </row>
    <row r="213" spans="1:16" ht="14.25" customHeight="1">
      <c r="A213" s="31" t="str">
        <f t="shared" si="9"/>
        <v>Esparta43924202</v>
      </c>
      <c r="B213" s="31" t="str">
        <f>+Table_6[[#This Row],[ID_Municipio]]&amp;Table_6[[#This Row],[Fecha]]</f>
        <v>010343924</v>
      </c>
      <c r="C213" s="31" t="str">
        <f t="shared" si="10"/>
        <v>Atlantida43924</v>
      </c>
      <c r="D213" s="32">
        <f t="shared" si="11"/>
        <v>202</v>
      </c>
      <c r="E213" s="24">
        <v>43924</v>
      </c>
      <c r="F213" s="32">
        <f>+VLOOKUP(Table_6[[#This Row],[Departamento]],Table_5[],2,0)</f>
        <v>1</v>
      </c>
      <c r="G213" s="3" t="s">
        <v>38</v>
      </c>
      <c r="H213" s="9" t="s">
        <v>39</v>
      </c>
      <c r="I213" s="32" t="str">
        <f>+IFERROR(VLOOKUP(Table_6[[#This Row],[Municipio]],'LOCALIZA HN'!$B$9:$O$306,8,0),99999)</f>
        <v>0103</v>
      </c>
      <c r="J213" s="5" t="s">
        <v>18</v>
      </c>
      <c r="K213" s="5">
        <v>14</v>
      </c>
      <c r="L213" s="8" t="s">
        <v>19</v>
      </c>
      <c r="M213" s="34" t="s">
        <v>20</v>
      </c>
      <c r="N213" s="36">
        <f>+IFERROR(VLOOKUP(Table_6[[#This Row],[ID_Municipio]],Table_4[[CodigoMuni]:[Long_2]],3,0),"")</f>
        <v>15.731</v>
      </c>
      <c r="O213" s="36">
        <f>+IFERROR(VLOOKUP(Table_6[[#This Row],[ID_Municipio]],Table_4[[CodigoMuni]:[Long_2]],4,0),"")</f>
        <v>-87.176699999999997</v>
      </c>
      <c r="P213" s="34" t="s">
        <v>21</v>
      </c>
    </row>
    <row r="214" spans="1:16" ht="14.25" customHeight="1">
      <c r="A214" s="31" t="str">
        <f t="shared" si="9"/>
        <v>Esparta43924203</v>
      </c>
      <c r="B214" s="31" t="str">
        <f>+Table_6[[#This Row],[ID_Municipio]]&amp;Table_6[[#This Row],[Fecha]]</f>
        <v>010343924</v>
      </c>
      <c r="C214" s="31" t="str">
        <f t="shared" si="10"/>
        <v>Atlantida43924</v>
      </c>
      <c r="D214" s="32">
        <f t="shared" si="11"/>
        <v>203</v>
      </c>
      <c r="E214" s="24">
        <v>43924</v>
      </c>
      <c r="F214" s="32">
        <f>+VLOOKUP(Table_6[[#This Row],[Departamento]],Table_5[],2,0)</f>
        <v>1</v>
      </c>
      <c r="G214" s="3" t="s">
        <v>38</v>
      </c>
      <c r="H214" s="9" t="s">
        <v>39</v>
      </c>
      <c r="I214" s="32" t="str">
        <f>+IFERROR(VLOOKUP(Table_6[[#This Row],[Municipio]],'LOCALIZA HN'!$B$9:$O$306,8,0),99999)</f>
        <v>0103</v>
      </c>
      <c r="J214" s="5" t="s">
        <v>18</v>
      </c>
      <c r="K214" s="5">
        <v>7</v>
      </c>
      <c r="L214" s="8" t="s">
        <v>19</v>
      </c>
      <c r="M214" s="34" t="s">
        <v>20</v>
      </c>
      <c r="N214" s="36">
        <f>+IFERROR(VLOOKUP(Table_6[[#This Row],[ID_Municipio]],Table_4[[CodigoMuni]:[Long_2]],3,0),"")</f>
        <v>15.731</v>
      </c>
      <c r="O214" s="36">
        <f>+IFERROR(VLOOKUP(Table_6[[#This Row],[ID_Municipio]],Table_4[[CodigoMuni]:[Long_2]],4,0),"")</f>
        <v>-87.176699999999997</v>
      </c>
      <c r="P214" s="34" t="s">
        <v>21</v>
      </c>
    </row>
    <row r="215" spans="1:16" ht="14.25" customHeight="1">
      <c r="A215" s="31" t="str">
        <f t="shared" si="9"/>
        <v>Esparta43924204</v>
      </c>
      <c r="B215" s="31" t="str">
        <f>+Table_6[[#This Row],[ID_Municipio]]&amp;Table_6[[#This Row],[Fecha]]</f>
        <v>010343924</v>
      </c>
      <c r="C215" s="31" t="str">
        <f t="shared" si="10"/>
        <v>Atlantida43924</v>
      </c>
      <c r="D215" s="32">
        <f t="shared" si="11"/>
        <v>204</v>
      </c>
      <c r="E215" s="24">
        <v>43924</v>
      </c>
      <c r="F215" s="32">
        <f>+VLOOKUP(Table_6[[#This Row],[Departamento]],Table_5[],2,0)</f>
        <v>1</v>
      </c>
      <c r="G215" s="3" t="s">
        <v>38</v>
      </c>
      <c r="H215" s="9" t="s">
        <v>39</v>
      </c>
      <c r="I215" s="32" t="str">
        <f>+IFERROR(VLOOKUP(Table_6[[#This Row],[Municipio]],'LOCALIZA HN'!$B$9:$O$306,8,0),99999)</f>
        <v>0103</v>
      </c>
      <c r="J215" s="5" t="s">
        <v>26</v>
      </c>
      <c r="K215" s="5">
        <v>15</v>
      </c>
      <c r="L215" s="8" t="s">
        <v>19</v>
      </c>
      <c r="M215" s="34" t="s">
        <v>20</v>
      </c>
      <c r="N215" s="36">
        <f>+IFERROR(VLOOKUP(Table_6[[#This Row],[ID_Municipio]],Table_4[[CodigoMuni]:[Long_2]],3,0),"")</f>
        <v>15.731</v>
      </c>
      <c r="O215" s="36">
        <f>+IFERROR(VLOOKUP(Table_6[[#This Row],[ID_Municipio]],Table_4[[CodigoMuni]:[Long_2]],4,0),"")</f>
        <v>-87.176699999999997</v>
      </c>
      <c r="P215" s="34" t="s">
        <v>21</v>
      </c>
    </row>
    <row r="216" spans="1:16" ht="14.25" customHeight="1">
      <c r="A216" s="31" t="str">
        <f t="shared" si="9"/>
        <v>Esparta43924205</v>
      </c>
      <c r="B216" s="31" t="str">
        <f>+Table_6[[#This Row],[ID_Municipio]]&amp;Table_6[[#This Row],[Fecha]]</f>
        <v>010343924</v>
      </c>
      <c r="C216" s="31" t="str">
        <f t="shared" si="10"/>
        <v>Atlantida43924</v>
      </c>
      <c r="D216" s="32">
        <f t="shared" si="11"/>
        <v>205</v>
      </c>
      <c r="E216" s="24">
        <v>43924</v>
      </c>
      <c r="F216" s="32">
        <f>+VLOOKUP(Table_6[[#This Row],[Departamento]],Table_5[],2,0)</f>
        <v>1</v>
      </c>
      <c r="G216" s="3" t="s">
        <v>38</v>
      </c>
      <c r="H216" s="9" t="s">
        <v>39</v>
      </c>
      <c r="I216" s="32" t="str">
        <f>+IFERROR(VLOOKUP(Table_6[[#This Row],[Municipio]],'LOCALIZA HN'!$B$9:$O$306,8,0),99999)</f>
        <v>0103</v>
      </c>
      <c r="J216" s="5" t="s">
        <v>18</v>
      </c>
      <c r="K216" s="5">
        <v>41</v>
      </c>
      <c r="L216" s="8" t="s">
        <v>19</v>
      </c>
      <c r="M216" s="34" t="s">
        <v>20</v>
      </c>
      <c r="N216" s="36">
        <f>+IFERROR(VLOOKUP(Table_6[[#This Row],[ID_Municipio]],Table_4[[CodigoMuni]:[Long_2]],3,0),"")</f>
        <v>15.731</v>
      </c>
      <c r="O216" s="36">
        <f>+IFERROR(VLOOKUP(Table_6[[#This Row],[ID_Municipio]],Table_4[[CodigoMuni]:[Long_2]],4,0),"")</f>
        <v>-87.176699999999997</v>
      </c>
      <c r="P216" s="34" t="s">
        <v>21</v>
      </c>
    </row>
    <row r="217" spans="1:16" ht="14.25" customHeight="1">
      <c r="A217" s="31" t="str">
        <f t="shared" si="9"/>
        <v>Goascoran43950206</v>
      </c>
      <c r="B217" s="31" t="str">
        <f>+Table_6[[#This Row],[ID_Municipio]]&amp;Table_6[[#This Row],[Fecha]]</f>
        <v>170643950</v>
      </c>
      <c r="C217" s="31" t="str">
        <f t="shared" si="10"/>
        <v>Valle43950</v>
      </c>
      <c r="D217" s="32">
        <f t="shared" si="11"/>
        <v>206</v>
      </c>
      <c r="E217" s="24">
        <v>43950</v>
      </c>
      <c r="F217" s="32">
        <f>+VLOOKUP(Table_6[[#This Row],[Departamento]],Table_5[],2,0)</f>
        <v>17</v>
      </c>
      <c r="G217" s="3" t="s">
        <v>16</v>
      </c>
      <c r="H217" s="9" t="s">
        <v>40</v>
      </c>
      <c r="I217" s="32" t="str">
        <f>+IFERROR(VLOOKUP(Table_6[[#This Row],[Municipio]],'LOCALIZA HN'!$B$9:$O$306,8,0),99999)</f>
        <v>1706</v>
      </c>
      <c r="J217" s="5" t="s">
        <v>18</v>
      </c>
      <c r="K217" s="5">
        <v>19</v>
      </c>
      <c r="L217" s="25" t="s">
        <v>19</v>
      </c>
      <c r="M217" s="34" t="s">
        <v>20</v>
      </c>
      <c r="N217" s="36">
        <f>+IFERROR(VLOOKUP(Table_6[[#This Row],[ID_Municipio]],Table_4[[CodigoMuni]:[Long_2]],3,0),"")</f>
        <v>13.5938</v>
      </c>
      <c r="O217" s="36">
        <f>+IFERROR(VLOOKUP(Table_6[[#This Row],[ID_Municipio]],Table_4[[CodigoMuni]:[Long_2]],4,0),"")</f>
        <v>-87.712599999999995</v>
      </c>
      <c r="P217" s="34" t="s">
        <v>21</v>
      </c>
    </row>
    <row r="218" spans="1:16" ht="14.25" customHeight="1">
      <c r="A218" s="31" t="str">
        <f t="shared" si="9"/>
        <v>Gracias43934207</v>
      </c>
      <c r="B218" s="31" t="str">
        <f>+Table_6[[#This Row],[ID_Municipio]]&amp;Table_6[[#This Row],[Fecha]]</f>
        <v>130143934</v>
      </c>
      <c r="C218" s="31" t="str">
        <f t="shared" si="10"/>
        <v>Lempira43934</v>
      </c>
      <c r="D218" s="32">
        <f t="shared" si="11"/>
        <v>207</v>
      </c>
      <c r="E218" s="24">
        <v>43934</v>
      </c>
      <c r="F218" s="32">
        <f>+VLOOKUP(Table_6[[#This Row],[Departamento]],Table_5[],2,0)</f>
        <v>13</v>
      </c>
      <c r="G218" s="3" t="s">
        <v>41</v>
      </c>
      <c r="H218" s="9" t="s">
        <v>42</v>
      </c>
      <c r="I218" s="32" t="str">
        <f>+IFERROR(VLOOKUP(Table_6[[#This Row],[Municipio]],'LOCALIZA HN'!$B$9:$O$306,8,0),99999)</f>
        <v>1301</v>
      </c>
      <c r="J218" s="5" t="s">
        <v>18</v>
      </c>
      <c r="K218" s="5">
        <v>79</v>
      </c>
      <c r="L218" s="8" t="s">
        <v>19</v>
      </c>
      <c r="M218" s="34" t="s">
        <v>20</v>
      </c>
      <c r="N218" s="36">
        <f>+IFERROR(VLOOKUP(Table_6[[#This Row],[ID_Municipio]],Table_4[[CodigoMuni]:[Long_2]],3,0),"")</f>
        <v>14.586499999999999</v>
      </c>
      <c r="O218" s="36">
        <f>+IFERROR(VLOOKUP(Table_6[[#This Row],[ID_Municipio]],Table_4[[CodigoMuni]:[Long_2]],4,0),"")</f>
        <v>-88.636200000000002</v>
      </c>
      <c r="P218" s="34" t="s">
        <v>21</v>
      </c>
    </row>
    <row r="219" spans="1:16" ht="14.25" customHeight="1">
      <c r="A219" s="31" t="str">
        <f t="shared" si="9"/>
        <v>Ilama43947208</v>
      </c>
      <c r="B219" s="31" t="str">
        <f>+Table_6[[#This Row],[ID_Municipio]]&amp;Table_6[[#This Row],[Fecha]]</f>
        <v>161143947</v>
      </c>
      <c r="C219" s="31" t="str">
        <f t="shared" si="10"/>
        <v>Santa Barbara43947</v>
      </c>
      <c r="D219" s="32">
        <f t="shared" si="11"/>
        <v>208</v>
      </c>
      <c r="E219" s="24">
        <v>43947</v>
      </c>
      <c r="F219" s="32">
        <f>+VLOOKUP(Table_6[[#This Row],[Departamento]],Table_5[],2,0)</f>
        <v>16</v>
      </c>
      <c r="G219" s="3" t="s">
        <v>43</v>
      </c>
      <c r="H219" s="9" t="s">
        <v>44</v>
      </c>
      <c r="I219" s="32" t="str">
        <f>+IFERROR(VLOOKUP(Table_6[[#This Row],[Municipio]],'LOCALIZA HN'!$B$9:$O$306,8,0),99999)</f>
        <v>1611</v>
      </c>
      <c r="J219" s="5" t="s">
        <v>18</v>
      </c>
      <c r="K219" s="5">
        <v>52</v>
      </c>
      <c r="L219" s="8" t="s">
        <v>19</v>
      </c>
      <c r="M219" s="34" t="s">
        <v>20</v>
      </c>
      <c r="N219" s="36">
        <f>+IFERROR(VLOOKUP(Table_6[[#This Row],[ID_Municipio]],Table_4[[CodigoMuni]:[Long_2]],3,0),"")</f>
        <v>15.0519</v>
      </c>
      <c r="O219" s="36">
        <f>+IFERROR(VLOOKUP(Table_6[[#This Row],[ID_Municipio]],Table_4[[CodigoMuni]:[Long_2]],4,0),"")</f>
        <v>-88.126800000000003</v>
      </c>
      <c r="P219" s="34" t="s">
        <v>21</v>
      </c>
    </row>
    <row r="220" spans="1:16" ht="14.25" customHeight="1">
      <c r="A220" s="31" t="str">
        <f t="shared" si="9"/>
        <v>Intibuca43948209</v>
      </c>
      <c r="B220" s="31" t="str">
        <f>+Table_6[[#This Row],[ID_Municipio]]&amp;Table_6[[#This Row],[Fecha]]</f>
        <v>100643948</v>
      </c>
      <c r="C220" s="31" t="str">
        <f t="shared" si="10"/>
        <v>Intibuca43948</v>
      </c>
      <c r="D220" s="32">
        <f t="shared" si="11"/>
        <v>209</v>
      </c>
      <c r="E220" s="24">
        <v>43948</v>
      </c>
      <c r="F220" s="32">
        <f>+VLOOKUP(Table_6[[#This Row],[Departamento]],Table_5[],2,0)</f>
        <v>10</v>
      </c>
      <c r="G220" s="3" t="s">
        <v>45</v>
      </c>
      <c r="H220" s="26" t="s">
        <v>45</v>
      </c>
      <c r="I220" s="32" t="str">
        <f>+IFERROR(VLOOKUP(Table_6[[#This Row],[Municipio]],'LOCALIZA HN'!$B$9:$O$306,8,0),99999)</f>
        <v>1006</v>
      </c>
      <c r="J220" s="5" t="s">
        <v>18</v>
      </c>
      <c r="K220" s="21">
        <v>48</v>
      </c>
      <c r="L220" s="25" t="s">
        <v>19</v>
      </c>
      <c r="M220" s="34" t="s">
        <v>20</v>
      </c>
      <c r="N220" s="36">
        <f>+IFERROR(VLOOKUP(Table_6[[#This Row],[ID_Municipio]],Table_4[[CodigoMuni]:[Long_2]],3,0),"")</f>
        <v>14.4335</v>
      </c>
      <c r="O220" s="36">
        <f>+IFERROR(VLOOKUP(Table_6[[#This Row],[ID_Municipio]],Table_4[[CodigoMuni]:[Long_2]],4,0),"")</f>
        <v>-88.153999999999996</v>
      </c>
      <c r="P220" s="34" t="s">
        <v>21</v>
      </c>
    </row>
    <row r="221" spans="1:16" ht="14.25" customHeight="1">
      <c r="A221" s="31" t="str">
        <f t="shared" si="9"/>
        <v>Intibuca43948210</v>
      </c>
      <c r="B221" s="31" t="str">
        <f>+Table_6[[#This Row],[ID_Municipio]]&amp;Table_6[[#This Row],[Fecha]]</f>
        <v>100643948</v>
      </c>
      <c r="C221" s="31" t="str">
        <f t="shared" si="10"/>
        <v>Intibuca43948</v>
      </c>
      <c r="D221" s="32">
        <f t="shared" si="11"/>
        <v>210</v>
      </c>
      <c r="E221" s="24">
        <v>43948</v>
      </c>
      <c r="F221" s="32">
        <f>+VLOOKUP(Table_6[[#This Row],[Departamento]],Table_5[],2,0)</f>
        <v>10</v>
      </c>
      <c r="G221" s="3" t="s">
        <v>45</v>
      </c>
      <c r="H221" s="26" t="s">
        <v>45</v>
      </c>
      <c r="I221" s="32" t="str">
        <f>+IFERROR(VLOOKUP(Table_6[[#This Row],[Municipio]],'LOCALIZA HN'!$B$9:$O$306,8,0),99999)</f>
        <v>1006</v>
      </c>
      <c r="J221" s="5" t="s">
        <v>26</v>
      </c>
      <c r="K221" s="21">
        <v>48</v>
      </c>
      <c r="L221" s="25" t="s">
        <v>19</v>
      </c>
      <c r="M221" s="34" t="s">
        <v>20</v>
      </c>
      <c r="N221" s="36">
        <f>+IFERROR(VLOOKUP(Table_6[[#This Row],[ID_Municipio]],Table_4[[CodigoMuni]:[Long_2]],3,0),"")</f>
        <v>14.4335</v>
      </c>
      <c r="O221" s="36">
        <f>+IFERROR(VLOOKUP(Table_6[[#This Row],[ID_Municipio]],Table_4[[CodigoMuni]:[Long_2]],4,0),"")</f>
        <v>-88.153999999999996</v>
      </c>
      <c r="P221" s="34" t="s">
        <v>21</v>
      </c>
    </row>
    <row r="222" spans="1:16" ht="14.25" customHeight="1">
      <c r="A222" s="31" t="str">
        <f t="shared" si="9"/>
        <v>Intibuca43948211</v>
      </c>
      <c r="B222" s="31" t="str">
        <f>+Table_6[[#This Row],[ID_Municipio]]&amp;Table_6[[#This Row],[Fecha]]</f>
        <v>100643948</v>
      </c>
      <c r="C222" s="31" t="str">
        <f t="shared" si="10"/>
        <v>Intibuca43948</v>
      </c>
      <c r="D222" s="32">
        <f t="shared" si="11"/>
        <v>211</v>
      </c>
      <c r="E222" s="24">
        <v>43948</v>
      </c>
      <c r="F222" s="32">
        <f>+VLOOKUP(Table_6[[#This Row],[Departamento]],Table_5[],2,0)</f>
        <v>10</v>
      </c>
      <c r="G222" s="3" t="s">
        <v>45</v>
      </c>
      <c r="H222" s="26" t="s">
        <v>45</v>
      </c>
      <c r="I222" s="32" t="str">
        <f>+IFERROR(VLOOKUP(Table_6[[#This Row],[Municipio]],'LOCALIZA HN'!$B$9:$O$306,8,0),99999)</f>
        <v>1006</v>
      </c>
      <c r="J222" s="5" t="s">
        <v>18</v>
      </c>
      <c r="K222" s="21">
        <v>32</v>
      </c>
      <c r="L222" s="25" t="s">
        <v>19</v>
      </c>
      <c r="M222" s="34" t="s">
        <v>20</v>
      </c>
      <c r="N222" s="36">
        <f>+IFERROR(VLOOKUP(Table_6[[#This Row],[ID_Municipio]],Table_4[[CodigoMuni]:[Long_2]],3,0),"")</f>
        <v>14.4335</v>
      </c>
      <c r="O222" s="36">
        <f>+IFERROR(VLOOKUP(Table_6[[#This Row],[ID_Municipio]],Table_4[[CodigoMuni]:[Long_2]],4,0),"")</f>
        <v>-88.153999999999996</v>
      </c>
      <c r="P222" s="34" t="s">
        <v>21</v>
      </c>
    </row>
    <row r="223" spans="1:16" ht="14.25" customHeight="1">
      <c r="A223" s="31" t="str">
        <f t="shared" si="9"/>
        <v>Intibuca43949212</v>
      </c>
      <c r="B223" s="31" t="str">
        <f>+Table_6[[#This Row],[ID_Municipio]]&amp;Table_6[[#This Row],[Fecha]]</f>
        <v>100643949</v>
      </c>
      <c r="C223" s="31" t="str">
        <f t="shared" si="10"/>
        <v>Intibuca43949</v>
      </c>
      <c r="D223" s="32">
        <f t="shared" si="11"/>
        <v>212</v>
      </c>
      <c r="E223" s="24">
        <v>43949</v>
      </c>
      <c r="F223" s="32">
        <f>+VLOOKUP(Table_6[[#This Row],[Departamento]],Table_5[],2,0)</f>
        <v>10</v>
      </c>
      <c r="G223" s="3" t="s">
        <v>45</v>
      </c>
      <c r="H223" s="26" t="s">
        <v>45</v>
      </c>
      <c r="I223" s="32" t="str">
        <f>+IFERROR(VLOOKUP(Table_6[[#This Row],[Municipio]],'LOCALIZA HN'!$B$9:$O$306,8,0),99999)</f>
        <v>1006</v>
      </c>
      <c r="J223" s="5" t="s">
        <v>18</v>
      </c>
      <c r="K223" s="5">
        <v>26</v>
      </c>
      <c r="L223" s="25" t="s">
        <v>19</v>
      </c>
      <c r="M223" s="34" t="s">
        <v>20</v>
      </c>
      <c r="N223" s="36">
        <f>+IFERROR(VLOOKUP(Table_6[[#This Row],[ID_Municipio]],Table_4[[CodigoMuni]:[Long_2]],3,0),"")</f>
        <v>14.4335</v>
      </c>
      <c r="O223" s="36">
        <f>+IFERROR(VLOOKUP(Table_6[[#This Row],[ID_Municipio]],Table_4[[CodigoMuni]:[Long_2]],4,0),"")</f>
        <v>-88.153999999999996</v>
      </c>
      <c r="P223" s="34" t="s">
        <v>21</v>
      </c>
    </row>
    <row r="224" spans="1:16" ht="14.25" customHeight="1">
      <c r="A224" s="31" t="str">
        <f t="shared" si="9"/>
        <v>Intibuca43949213</v>
      </c>
      <c r="B224" s="31" t="str">
        <f>+Table_6[[#This Row],[ID_Municipio]]&amp;Table_6[[#This Row],[Fecha]]</f>
        <v>100643949</v>
      </c>
      <c r="C224" s="31" t="str">
        <f t="shared" si="10"/>
        <v>Intibuca43949</v>
      </c>
      <c r="D224" s="32">
        <f t="shared" si="11"/>
        <v>213</v>
      </c>
      <c r="E224" s="24">
        <v>43949</v>
      </c>
      <c r="F224" s="32">
        <f>+VLOOKUP(Table_6[[#This Row],[Departamento]],Table_5[],2,0)</f>
        <v>10</v>
      </c>
      <c r="G224" s="3" t="s">
        <v>45</v>
      </c>
      <c r="H224" s="26" t="s">
        <v>45</v>
      </c>
      <c r="I224" s="32" t="str">
        <f>+IFERROR(VLOOKUP(Table_6[[#This Row],[Municipio]],'LOCALIZA HN'!$B$9:$O$306,8,0),99999)</f>
        <v>1006</v>
      </c>
      <c r="J224" s="5" t="s">
        <v>18</v>
      </c>
      <c r="K224" s="5">
        <v>30</v>
      </c>
      <c r="L224" s="25" t="s">
        <v>19</v>
      </c>
      <c r="M224" s="34" t="s">
        <v>20</v>
      </c>
      <c r="N224" s="36">
        <f>+IFERROR(VLOOKUP(Table_6[[#This Row],[ID_Municipio]],Table_4[[CodigoMuni]:[Long_2]],3,0),"")</f>
        <v>14.4335</v>
      </c>
      <c r="O224" s="36">
        <f>+IFERROR(VLOOKUP(Table_6[[#This Row],[ID_Municipio]],Table_4[[CodigoMuni]:[Long_2]],4,0),"")</f>
        <v>-88.153999999999996</v>
      </c>
      <c r="P224" s="34" t="s">
        <v>21</v>
      </c>
    </row>
    <row r="225" spans="1:16" ht="14.25" customHeight="1">
      <c r="A225" s="31" t="str">
        <f t="shared" si="9"/>
        <v>Intibuca43950214</v>
      </c>
      <c r="B225" s="31" t="str">
        <f>+Table_6[[#This Row],[ID_Municipio]]&amp;Table_6[[#This Row],[Fecha]]</f>
        <v>100643950</v>
      </c>
      <c r="C225" s="31" t="str">
        <f t="shared" si="10"/>
        <v>Intibuca43950</v>
      </c>
      <c r="D225" s="32">
        <f t="shared" si="11"/>
        <v>214</v>
      </c>
      <c r="E225" s="24">
        <v>43950</v>
      </c>
      <c r="F225" s="32">
        <f>+VLOOKUP(Table_6[[#This Row],[Departamento]],Table_5[],2,0)</f>
        <v>10</v>
      </c>
      <c r="G225" s="3" t="s">
        <v>45</v>
      </c>
      <c r="H225" s="26" t="s">
        <v>45</v>
      </c>
      <c r="I225" s="32" t="str">
        <f>+IFERROR(VLOOKUP(Table_6[[#This Row],[Municipio]],'LOCALIZA HN'!$B$9:$O$306,8,0),99999)</f>
        <v>1006</v>
      </c>
      <c r="J225" s="5" t="s">
        <v>26</v>
      </c>
      <c r="K225" s="5">
        <v>21</v>
      </c>
      <c r="L225" s="25" t="s">
        <v>19</v>
      </c>
      <c r="M225" s="34" t="s">
        <v>20</v>
      </c>
      <c r="N225" s="36">
        <f>+IFERROR(VLOOKUP(Table_6[[#This Row],[ID_Municipio]],Table_4[[CodigoMuni]:[Long_2]],3,0),"")</f>
        <v>14.4335</v>
      </c>
      <c r="O225" s="36">
        <f>+IFERROR(VLOOKUP(Table_6[[#This Row],[ID_Municipio]],Table_4[[CodigoMuni]:[Long_2]],4,0),"")</f>
        <v>-88.153999999999996</v>
      </c>
      <c r="P225" s="34" t="s">
        <v>21</v>
      </c>
    </row>
    <row r="226" spans="1:16" ht="14.25" customHeight="1">
      <c r="A226" s="31" t="str">
        <f t="shared" si="9"/>
        <v>Intibuca43950215</v>
      </c>
      <c r="B226" s="31" t="str">
        <f>+Table_6[[#This Row],[ID_Municipio]]&amp;Table_6[[#This Row],[Fecha]]</f>
        <v>100643950</v>
      </c>
      <c r="C226" s="31" t="str">
        <f t="shared" si="10"/>
        <v>Intibuca43950</v>
      </c>
      <c r="D226" s="32">
        <f t="shared" si="11"/>
        <v>215</v>
      </c>
      <c r="E226" s="24">
        <v>43950</v>
      </c>
      <c r="F226" s="32">
        <f>+VLOOKUP(Table_6[[#This Row],[Departamento]],Table_5[],2,0)</f>
        <v>10</v>
      </c>
      <c r="G226" s="3" t="s">
        <v>45</v>
      </c>
      <c r="H226" s="26" t="s">
        <v>45</v>
      </c>
      <c r="I226" s="32" t="str">
        <f>+IFERROR(VLOOKUP(Table_6[[#This Row],[Municipio]],'LOCALIZA HN'!$B$9:$O$306,8,0),99999)</f>
        <v>1006</v>
      </c>
      <c r="J226" s="5" t="s">
        <v>26</v>
      </c>
      <c r="K226" s="5">
        <v>28</v>
      </c>
      <c r="L226" s="25" t="s">
        <v>19</v>
      </c>
      <c r="M226" s="34" t="s">
        <v>20</v>
      </c>
      <c r="N226" s="36">
        <f>+IFERROR(VLOOKUP(Table_6[[#This Row],[ID_Municipio]],Table_4[[CodigoMuni]:[Long_2]],3,0),"")</f>
        <v>14.4335</v>
      </c>
      <c r="O226" s="36">
        <f>+IFERROR(VLOOKUP(Table_6[[#This Row],[ID_Municipio]],Table_4[[CodigoMuni]:[Long_2]],4,0),"")</f>
        <v>-88.153999999999996</v>
      </c>
      <c r="P226" s="34" t="s">
        <v>21</v>
      </c>
    </row>
    <row r="227" spans="1:16" ht="14.25" customHeight="1">
      <c r="A227" s="31" t="str">
        <f t="shared" si="9"/>
        <v>La Ceiba43900216</v>
      </c>
      <c r="B227" s="31" t="str">
        <f>+Table_6[[#This Row],[ID_Municipio]]&amp;Table_6[[#This Row],[Fecha]]</f>
        <v>010143900</v>
      </c>
      <c r="C227" s="31" t="str">
        <f t="shared" si="10"/>
        <v>Atlantida43900</v>
      </c>
      <c r="D227" s="32">
        <f t="shared" si="11"/>
        <v>216</v>
      </c>
      <c r="E227" s="33">
        <v>43900</v>
      </c>
      <c r="F227" s="32">
        <f>+VLOOKUP(Table_6[[#This Row],[Departamento]],Table_5[],2,0)</f>
        <v>1</v>
      </c>
      <c r="G227" s="3" t="s">
        <v>38</v>
      </c>
      <c r="H227" s="35" t="s">
        <v>46</v>
      </c>
      <c r="I227" s="32" t="str">
        <f>+IFERROR(VLOOKUP(Table_6[[#This Row],[Municipio]],'LOCALIZA HN'!$B$9:$O$306,8,0),99999)</f>
        <v>0101</v>
      </c>
      <c r="J227" s="5" t="s">
        <v>26</v>
      </c>
      <c r="K227" s="5">
        <v>37</v>
      </c>
      <c r="L227" s="8" t="s">
        <v>19</v>
      </c>
      <c r="M227" s="34" t="s">
        <v>20</v>
      </c>
      <c r="N227" s="36">
        <f>+IFERROR(VLOOKUP(Table_6[[#This Row],[ID_Municipio]],Table_4[[CodigoMuni]:[Long_2]],3,0),"")</f>
        <v>15.6782</v>
      </c>
      <c r="O227" s="36">
        <f>+IFERROR(VLOOKUP(Table_6[[#This Row],[ID_Municipio]],Table_4[[CodigoMuni]:[Long_2]],4,0),"")</f>
        <v>-86.742800000000003</v>
      </c>
      <c r="P227" s="34" t="s">
        <v>21</v>
      </c>
    </row>
    <row r="228" spans="1:16" ht="14.25" customHeight="1">
      <c r="A228" s="31" t="str">
        <f t="shared" si="9"/>
        <v>La Ceiba43924217</v>
      </c>
      <c r="B228" s="31" t="str">
        <f>+Table_6[[#This Row],[ID_Municipio]]&amp;Table_6[[#This Row],[Fecha]]</f>
        <v>010143924</v>
      </c>
      <c r="C228" s="31" t="str">
        <f t="shared" si="10"/>
        <v>Atlantida43924</v>
      </c>
      <c r="D228" s="32">
        <f t="shared" si="11"/>
        <v>217</v>
      </c>
      <c r="E228" s="24">
        <v>43924</v>
      </c>
      <c r="F228" s="32">
        <f>+VLOOKUP(Table_6[[#This Row],[Departamento]],Table_5[],2,0)</f>
        <v>1</v>
      </c>
      <c r="G228" s="3" t="s">
        <v>38</v>
      </c>
      <c r="H228" s="9" t="s">
        <v>46</v>
      </c>
      <c r="I228" s="32" t="str">
        <f>+IFERROR(VLOOKUP(Table_6[[#This Row],[Municipio]],'LOCALIZA HN'!$B$9:$O$306,8,0),99999)</f>
        <v>0101</v>
      </c>
      <c r="J228" s="5" t="s">
        <v>18</v>
      </c>
      <c r="K228" s="5">
        <v>42</v>
      </c>
      <c r="L228" s="8" t="s">
        <v>19</v>
      </c>
      <c r="M228" s="34" t="s">
        <v>20</v>
      </c>
      <c r="N228" s="36">
        <f>+IFERROR(VLOOKUP(Table_6[[#This Row],[ID_Municipio]],Table_4[[CodigoMuni]:[Long_2]],3,0),"")</f>
        <v>15.6782</v>
      </c>
      <c r="O228" s="36">
        <f>+IFERROR(VLOOKUP(Table_6[[#This Row],[ID_Municipio]],Table_4[[CodigoMuni]:[Long_2]],4,0),"")</f>
        <v>-86.742800000000003</v>
      </c>
      <c r="P228" s="34" t="s">
        <v>21</v>
      </c>
    </row>
    <row r="229" spans="1:16" ht="14.25" customHeight="1">
      <c r="A229" s="31" t="str">
        <f t="shared" si="9"/>
        <v>La Ceiba43926218</v>
      </c>
      <c r="B229" s="31" t="str">
        <f>+Table_6[[#This Row],[ID_Municipio]]&amp;Table_6[[#This Row],[Fecha]]</f>
        <v>010143926</v>
      </c>
      <c r="C229" s="31" t="str">
        <f t="shared" si="10"/>
        <v>Atlantida43926</v>
      </c>
      <c r="D229" s="32">
        <f t="shared" si="11"/>
        <v>218</v>
      </c>
      <c r="E229" s="24">
        <v>43926</v>
      </c>
      <c r="F229" s="32">
        <f>+VLOOKUP(Table_6[[#This Row],[Departamento]],Table_5[],2,0)</f>
        <v>1</v>
      </c>
      <c r="G229" s="3" t="s">
        <v>38</v>
      </c>
      <c r="H229" s="9" t="s">
        <v>46</v>
      </c>
      <c r="I229" s="32" t="str">
        <f>+IFERROR(VLOOKUP(Table_6[[#This Row],[Municipio]],'LOCALIZA HN'!$B$9:$O$306,8,0),99999)</f>
        <v>0101</v>
      </c>
      <c r="J229" s="5" t="s">
        <v>26</v>
      </c>
      <c r="K229" s="5">
        <v>23</v>
      </c>
      <c r="L229" s="8" t="s">
        <v>19</v>
      </c>
      <c r="M229" s="34" t="s">
        <v>20</v>
      </c>
      <c r="N229" s="36">
        <f>+IFERROR(VLOOKUP(Table_6[[#This Row],[ID_Municipio]],Table_4[[CodigoMuni]:[Long_2]],3,0),"")</f>
        <v>15.6782</v>
      </c>
      <c r="O229" s="36">
        <f>+IFERROR(VLOOKUP(Table_6[[#This Row],[ID_Municipio]],Table_4[[CodigoMuni]:[Long_2]],4,0),"")</f>
        <v>-86.742800000000003</v>
      </c>
      <c r="P229" s="34" t="s">
        <v>21</v>
      </c>
    </row>
    <row r="230" spans="1:16" ht="14.25" customHeight="1">
      <c r="A230" s="31" t="str">
        <f t="shared" si="9"/>
        <v>La Ceiba43928219</v>
      </c>
      <c r="B230" s="31" t="str">
        <f>+Table_6[[#This Row],[ID_Municipio]]&amp;Table_6[[#This Row],[Fecha]]</f>
        <v>010143928</v>
      </c>
      <c r="C230" s="31" t="str">
        <f t="shared" si="10"/>
        <v>Atlantida43928</v>
      </c>
      <c r="D230" s="32">
        <f t="shared" si="11"/>
        <v>219</v>
      </c>
      <c r="E230" s="24">
        <v>43928</v>
      </c>
      <c r="F230" s="32">
        <f>+VLOOKUP(Table_6[[#This Row],[Departamento]],Table_5[],2,0)</f>
        <v>1</v>
      </c>
      <c r="G230" s="3" t="s">
        <v>38</v>
      </c>
      <c r="H230" s="9" t="s">
        <v>46</v>
      </c>
      <c r="I230" s="32" t="str">
        <f>+IFERROR(VLOOKUP(Table_6[[#This Row],[Municipio]],'LOCALIZA HN'!$B$9:$O$306,8,0),99999)</f>
        <v>0101</v>
      </c>
      <c r="J230" s="5" t="s">
        <v>26</v>
      </c>
      <c r="K230" s="5">
        <v>38</v>
      </c>
      <c r="L230" s="8" t="s">
        <v>19</v>
      </c>
      <c r="M230" s="34" t="s">
        <v>20</v>
      </c>
      <c r="N230" s="36">
        <f>+IFERROR(VLOOKUP(Table_6[[#This Row],[ID_Municipio]],Table_4[[CodigoMuni]:[Long_2]],3,0),"")</f>
        <v>15.6782</v>
      </c>
      <c r="O230" s="36">
        <f>+IFERROR(VLOOKUP(Table_6[[#This Row],[ID_Municipio]],Table_4[[CodigoMuni]:[Long_2]],4,0),"")</f>
        <v>-86.742800000000003</v>
      </c>
      <c r="P230" s="34" t="s">
        <v>21</v>
      </c>
    </row>
    <row r="231" spans="1:16" ht="14.25" customHeight="1">
      <c r="A231" s="31" t="str">
        <f t="shared" si="9"/>
        <v>La Ceiba43928220</v>
      </c>
      <c r="B231" s="31" t="str">
        <f>+Table_6[[#This Row],[ID_Municipio]]&amp;Table_6[[#This Row],[Fecha]]</f>
        <v>010143928</v>
      </c>
      <c r="C231" s="31" t="str">
        <f t="shared" si="10"/>
        <v>Atlantida43928</v>
      </c>
      <c r="D231" s="32">
        <f t="shared" si="11"/>
        <v>220</v>
      </c>
      <c r="E231" s="24">
        <v>43928</v>
      </c>
      <c r="F231" s="32">
        <f>+VLOOKUP(Table_6[[#This Row],[Departamento]],Table_5[],2,0)</f>
        <v>1</v>
      </c>
      <c r="G231" s="3" t="s">
        <v>38</v>
      </c>
      <c r="H231" s="9" t="s">
        <v>46</v>
      </c>
      <c r="I231" s="32" t="str">
        <f>+IFERROR(VLOOKUP(Table_6[[#This Row],[Municipio]],'LOCALIZA HN'!$B$9:$O$306,8,0),99999)</f>
        <v>0101</v>
      </c>
      <c r="J231" s="5" t="s">
        <v>18</v>
      </c>
      <c r="K231" s="5">
        <v>10</v>
      </c>
      <c r="L231" s="8" t="s">
        <v>19</v>
      </c>
      <c r="M231" s="34" t="s">
        <v>20</v>
      </c>
      <c r="N231" s="36">
        <f>+IFERROR(VLOOKUP(Table_6[[#This Row],[ID_Municipio]],Table_4[[CodigoMuni]:[Long_2]],3,0),"")</f>
        <v>15.6782</v>
      </c>
      <c r="O231" s="36">
        <f>+IFERROR(VLOOKUP(Table_6[[#This Row],[ID_Municipio]],Table_4[[CodigoMuni]:[Long_2]],4,0),"")</f>
        <v>-86.742800000000003</v>
      </c>
      <c r="P231" s="34" t="s">
        <v>21</v>
      </c>
    </row>
    <row r="232" spans="1:16" ht="14.25" customHeight="1">
      <c r="A232" s="31" t="str">
        <f t="shared" si="9"/>
        <v>La Ceiba43928221</v>
      </c>
      <c r="B232" s="31" t="str">
        <f>+Table_6[[#This Row],[ID_Municipio]]&amp;Table_6[[#This Row],[Fecha]]</f>
        <v>010143928</v>
      </c>
      <c r="C232" s="31" t="str">
        <f t="shared" si="10"/>
        <v>Atlantida43928</v>
      </c>
      <c r="D232" s="32">
        <f t="shared" si="11"/>
        <v>221</v>
      </c>
      <c r="E232" s="24">
        <v>43928</v>
      </c>
      <c r="F232" s="32">
        <f>+VLOOKUP(Table_6[[#This Row],[Departamento]],Table_5[],2,0)</f>
        <v>1</v>
      </c>
      <c r="G232" s="3" t="s">
        <v>38</v>
      </c>
      <c r="H232" s="9" t="s">
        <v>46</v>
      </c>
      <c r="I232" s="32" t="str">
        <f>+IFERROR(VLOOKUP(Table_6[[#This Row],[Municipio]],'LOCALIZA HN'!$B$9:$O$306,8,0),99999)</f>
        <v>0101</v>
      </c>
      <c r="J232" s="5" t="s">
        <v>26</v>
      </c>
      <c r="K232" s="5">
        <v>18</v>
      </c>
      <c r="L232" s="8" t="s">
        <v>19</v>
      </c>
      <c r="M232" s="34" t="s">
        <v>20</v>
      </c>
      <c r="N232" s="36">
        <f>+IFERROR(VLOOKUP(Table_6[[#This Row],[ID_Municipio]],Table_4[[CodigoMuni]:[Long_2]],3,0),"")</f>
        <v>15.6782</v>
      </c>
      <c r="O232" s="36">
        <f>+IFERROR(VLOOKUP(Table_6[[#This Row],[ID_Municipio]],Table_4[[CodigoMuni]:[Long_2]],4,0),"")</f>
        <v>-86.742800000000003</v>
      </c>
      <c r="P232" s="34" t="s">
        <v>21</v>
      </c>
    </row>
    <row r="233" spans="1:16" ht="14.25" customHeight="1">
      <c r="A233" s="31" t="str">
        <f t="shared" si="9"/>
        <v>La Ceiba43928222</v>
      </c>
      <c r="B233" s="31" t="str">
        <f>+Table_6[[#This Row],[ID_Municipio]]&amp;Table_6[[#This Row],[Fecha]]</f>
        <v>010143928</v>
      </c>
      <c r="C233" s="31" t="str">
        <f t="shared" si="10"/>
        <v>Atlantida43928</v>
      </c>
      <c r="D233" s="32">
        <f t="shared" si="11"/>
        <v>222</v>
      </c>
      <c r="E233" s="24">
        <v>43928</v>
      </c>
      <c r="F233" s="32">
        <f>+VLOOKUP(Table_6[[#This Row],[Departamento]],Table_5[],2,0)</f>
        <v>1</v>
      </c>
      <c r="G233" s="3" t="s">
        <v>38</v>
      </c>
      <c r="H233" s="9" t="s">
        <v>46</v>
      </c>
      <c r="I233" s="32" t="str">
        <f>+IFERROR(VLOOKUP(Table_6[[#This Row],[Municipio]],'LOCALIZA HN'!$B$9:$O$306,8,0),99999)</f>
        <v>0101</v>
      </c>
      <c r="J233" s="5" t="s">
        <v>26</v>
      </c>
      <c r="K233" s="5">
        <v>52</v>
      </c>
      <c r="L233" s="8" t="s">
        <v>19</v>
      </c>
      <c r="M233" s="34" t="s">
        <v>20</v>
      </c>
      <c r="N233" s="36">
        <f>+IFERROR(VLOOKUP(Table_6[[#This Row],[ID_Municipio]],Table_4[[CodigoMuni]:[Long_2]],3,0),"")</f>
        <v>15.6782</v>
      </c>
      <c r="O233" s="36">
        <f>+IFERROR(VLOOKUP(Table_6[[#This Row],[ID_Municipio]],Table_4[[CodigoMuni]:[Long_2]],4,0),"")</f>
        <v>-86.742800000000003</v>
      </c>
      <c r="P233" s="34" t="s">
        <v>21</v>
      </c>
    </row>
    <row r="234" spans="1:16" ht="14.25" customHeight="1">
      <c r="A234" s="31" t="str">
        <f t="shared" si="9"/>
        <v>La Ceiba43928223</v>
      </c>
      <c r="B234" s="31" t="str">
        <f>+Table_6[[#This Row],[ID_Municipio]]&amp;Table_6[[#This Row],[Fecha]]</f>
        <v>010143928</v>
      </c>
      <c r="C234" s="31" t="str">
        <f t="shared" si="10"/>
        <v>Atlantida43928</v>
      </c>
      <c r="D234" s="32">
        <f t="shared" si="11"/>
        <v>223</v>
      </c>
      <c r="E234" s="24">
        <v>43928</v>
      </c>
      <c r="F234" s="32">
        <f>+VLOOKUP(Table_6[[#This Row],[Departamento]],Table_5[],2,0)</f>
        <v>1</v>
      </c>
      <c r="G234" s="3" t="s">
        <v>38</v>
      </c>
      <c r="H234" s="9" t="s">
        <v>46</v>
      </c>
      <c r="I234" s="32" t="str">
        <f>+IFERROR(VLOOKUP(Table_6[[#This Row],[Municipio]],'LOCALIZA HN'!$B$9:$O$306,8,0),99999)</f>
        <v>0101</v>
      </c>
      <c r="J234" s="5" t="s">
        <v>18</v>
      </c>
      <c r="K234" s="5">
        <v>70</v>
      </c>
      <c r="L234" s="8" t="s">
        <v>19</v>
      </c>
      <c r="M234" s="34" t="s">
        <v>20</v>
      </c>
      <c r="N234" s="36">
        <f>+IFERROR(VLOOKUP(Table_6[[#This Row],[ID_Municipio]],Table_4[[CodigoMuni]:[Long_2]],3,0),"")</f>
        <v>15.6782</v>
      </c>
      <c r="O234" s="36">
        <f>+IFERROR(VLOOKUP(Table_6[[#This Row],[ID_Municipio]],Table_4[[CodigoMuni]:[Long_2]],4,0),"")</f>
        <v>-86.742800000000003</v>
      </c>
      <c r="P234" s="34" t="s">
        <v>21</v>
      </c>
    </row>
    <row r="235" spans="1:16" ht="14.25" customHeight="1">
      <c r="A235" s="31" t="str">
        <f t="shared" si="9"/>
        <v>La Ceiba43935224</v>
      </c>
      <c r="B235" s="31" t="str">
        <f>+Table_6[[#This Row],[ID_Municipio]]&amp;Table_6[[#This Row],[Fecha]]</f>
        <v>010143935</v>
      </c>
      <c r="C235" s="31" t="str">
        <f t="shared" si="10"/>
        <v>Atlantida43935</v>
      </c>
      <c r="D235" s="32">
        <f t="shared" si="11"/>
        <v>224</v>
      </c>
      <c r="E235" s="24">
        <v>43935</v>
      </c>
      <c r="F235" s="32">
        <f>+VLOOKUP(Table_6[[#This Row],[Departamento]],Table_5[],2,0)</f>
        <v>1</v>
      </c>
      <c r="G235" s="3" t="s">
        <v>38</v>
      </c>
      <c r="H235" s="9" t="s">
        <v>46</v>
      </c>
      <c r="I235" s="32" t="str">
        <f>+IFERROR(VLOOKUP(Table_6[[#This Row],[Municipio]],'LOCALIZA HN'!$B$9:$O$306,8,0),99999)</f>
        <v>0101</v>
      </c>
      <c r="J235" s="5" t="s">
        <v>26</v>
      </c>
      <c r="K235" s="5">
        <v>65</v>
      </c>
      <c r="L235" s="8" t="s">
        <v>19</v>
      </c>
      <c r="M235" s="34" t="s">
        <v>20</v>
      </c>
      <c r="N235" s="36">
        <f>+IFERROR(VLOOKUP(Table_6[[#This Row],[ID_Municipio]],Table_4[[CodigoMuni]:[Long_2]],3,0),"")</f>
        <v>15.6782</v>
      </c>
      <c r="O235" s="36">
        <f>+IFERROR(VLOOKUP(Table_6[[#This Row],[ID_Municipio]],Table_4[[CodigoMuni]:[Long_2]],4,0),"")</f>
        <v>-86.742800000000003</v>
      </c>
      <c r="P235" s="34" t="s">
        <v>21</v>
      </c>
    </row>
    <row r="236" spans="1:16" ht="14.25" customHeight="1">
      <c r="A236" s="31" t="str">
        <f t="shared" si="9"/>
        <v>La Ceiba43935225</v>
      </c>
      <c r="B236" s="31" t="str">
        <f>+Table_6[[#This Row],[ID_Municipio]]&amp;Table_6[[#This Row],[Fecha]]</f>
        <v>010143935</v>
      </c>
      <c r="C236" s="31" t="str">
        <f t="shared" si="10"/>
        <v>Atlantida43935</v>
      </c>
      <c r="D236" s="32">
        <f t="shared" si="11"/>
        <v>225</v>
      </c>
      <c r="E236" s="24">
        <v>43935</v>
      </c>
      <c r="F236" s="32">
        <f>+VLOOKUP(Table_6[[#This Row],[Departamento]],Table_5[],2,0)</f>
        <v>1</v>
      </c>
      <c r="G236" s="3" t="s">
        <v>38</v>
      </c>
      <c r="H236" s="9" t="s">
        <v>46</v>
      </c>
      <c r="I236" s="32" t="str">
        <f>+IFERROR(VLOOKUP(Table_6[[#This Row],[Municipio]],'LOCALIZA HN'!$B$9:$O$306,8,0),99999)</f>
        <v>0101</v>
      </c>
      <c r="J236" s="5" t="s">
        <v>26</v>
      </c>
      <c r="K236" s="5">
        <v>51</v>
      </c>
      <c r="L236" s="8" t="s">
        <v>19</v>
      </c>
      <c r="M236" s="34" t="s">
        <v>20</v>
      </c>
      <c r="N236" s="36">
        <f>+IFERROR(VLOOKUP(Table_6[[#This Row],[ID_Municipio]],Table_4[[CodigoMuni]:[Long_2]],3,0),"")</f>
        <v>15.6782</v>
      </c>
      <c r="O236" s="36">
        <f>+IFERROR(VLOOKUP(Table_6[[#This Row],[ID_Municipio]],Table_4[[CodigoMuni]:[Long_2]],4,0),"")</f>
        <v>-86.742800000000003</v>
      </c>
      <c r="P236" s="34" t="s">
        <v>21</v>
      </c>
    </row>
    <row r="237" spans="1:16" ht="14.25" customHeight="1">
      <c r="A237" s="31" t="str">
        <f t="shared" si="9"/>
        <v>La Ceiba43937226</v>
      </c>
      <c r="B237" s="31" t="str">
        <f>+Table_6[[#This Row],[ID_Municipio]]&amp;Table_6[[#This Row],[Fecha]]</f>
        <v>010143937</v>
      </c>
      <c r="C237" s="31" t="str">
        <f t="shared" si="10"/>
        <v>Atlantida43937</v>
      </c>
      <c r="D237" s="32">
        <f t="shared" si="11"/>
        <v>226</v>
      </c>
      <c r="E237" s="24">
        <v>43937</v>
      </c>
      <c r="F237" s="32">
        <f>+VLOOKUP(Table_6[[#This Row],[Departamento]],Table_5[],2,0)</f>
        <v>1</v>
      </c>
      <c r="G237" s="3" t="s">
        <v>38</v>
      </c>
      <c r="H237" s="9" t="s">
        <v>46</v>
      </c>
      <c r="I237" s="32" t="str">
        <f>+IFERROR(VLOOKUP(Table_6[[#This Row],[Municipio]],'LOCALIZA HN'!$B$9:$O$306,8,0),99999)</f>
        <v>0101</v>
      </c>
      <c r="J237" s="5" t="s">
        <v>18</v>
      </c>
      <c r="K237" s="5">
        <v>43</v>
      </c>
      <c r="L237" s="8" t="s">
        <v>19</v>
      </c>
      <c r="M237" s="34" t="s">
        <v>20</v>
      </c>
      <c r="N237" s="36">
        <f>+IFERROR(VLOOKUP(Table_6[[#This Row],[ID_Municipio]],Table_4[[CodigoMuni]:[Long_2]],3,0),"")</f>
        <v>15.6782</v>
      </c>
      <c r="O237" s="36">
        <f>+IFERROR(VLOOKUP(Table_6[[#This Row],[ID_Municipio]],Table_4[[CodigoMuni]:[Long_2]],4,0),"")</f>
        <v>-86.742800000000003</v>
      </c>
      <c r="P237" s="34" t="s">
        <v>21</v>
      </c>
    </row>
    <row r="238" spans="1:16" ht="14.25" customHeight="1">
      <c r="A238" s="31" t="str">
        <f t="shared" si="9"/>
        <v>La Ceiba43937227</v>
      </c>
      <c r="B238" s="31" t="str">
        <f>+Table_6[[#This Row],[ID_Municipio]]&amp;Table_6[[#This Row],[Fecha]]</f>
        <v>010143937</v>
      </c>
      <c r="C238" s="31" t="str">
        <f t="shared" si="10"/>
        <v>Atlantida43937</v>
      </c>
      <c r="D238" s="32">
        <f t="shared" si="11"/>
        <v>227</v>
      </c>
      <c r="E238" s="24">
        <v>43937</v>
      </c>
      <c r="F238" s="32">
        <f>+VLOOKUP(Table_6[[#This Row],[Departamento]],Table_5[],2,0)</f>
        <v>1</v>
      </c>
      <c r="G238" s="3" t="s">
        <v>38</v>
      </c>
      <c r="H238" s="9" t="s">
        <v>46</v>
      </c>
      <c r="I238" s="32" t="str">
        <f>+IFERROR(VLOOKUP(Table_6[[#This Row],[Municipio]],'LOCALIZA HN'!$B$9:$O$306,8,0),99999)</f>
        <v>0101</v>
      </c>
      <c r="J238" s="5" t="s">
        <v>18</v>
      </c>
      <c r="K238" s="5">
        <v>57</v>
      </c>
      <c r="L238" s="8" t="s">
        <v>19</v>
      </c>
      <c r="M238" s="34" t="s">
        <v>20</v>
      </c>
      <c r="N238" s="36">
        <f>+IFERROR(VLOOKUP(Table_6[[#This Row],[ID_Municipio]],Table_4[[CodigoMuni]:[Long_2]],3,0),"")</f>
        <v>15.6782</v>
      </c>
      <c r="O238" s="36">
        <f>+IFERROR(VLOOKUP(Table_6[[#This Row],[ID_Municipio]],Table_4[[CodigoMuni]:[Long_2]],4,0),"")</f>
        <v>-86.742800000000003</v>
      </c>
      <c r="P238" s="34" t="s">
        <v>21</v>
      </c>
    </row>
    <row r="239" spans="1:16" ht="14.25" customHeight="1">
      <c r="A239" s="31" t="str">
        <f t="shared" si="9"/>
        <v>La Ceiba43947228</v>
      </c>
      <c r="B239" s="31" t="str">
        <f>+Table_6[[#This Row],[ID_Municipio]]&amp;Table_6[[#This Row],[Fecha]]</f>
        <v>010143947</v>
      </c>
      <c r="C239" s="31" t="str">
        <f t="shared" si="10"/>
        <v>Atlantida43947</v>
      </c>
      <c r="D239" s="32">
        <f t="shared" si="11"/>
        <v>228</v>
      </c>
      <c r="E239" s="24">
        <v>43947</v>
      </c>
      <c r="F239" s="32">
        <f>+VLOOKUP(Table_6[[#This Row],[Departamento]],Table_5[],2,0)</f>
        <v>1</v>
      </c>
      <c r="G239" s="3" t="s">
        <v>38</v>
      </c>
      <c r="H239" s="9" t="s">
        <v>46</v>
      </c>
      <c r="I239" s="32" t="str">
        <f>+IFERROR(VLOOKUP(Table_6[[#This Row],[Municipio]],'LOCALIZA HN'!$B$9:$O$306,8,0),99999)</f>
        <v>0101</v>
      </c>
      <c r="J239" s="5" t="s">
        <v>26</v>
      </c>
      <c r="K239" s="5">
        <v>22</v>
      </c>
      <c r="L239" s="8" t="s">
        <v>19</v>
      </c>
      <c r="M239" s="34" t="s">
        <v>20</v>
      </c>
      <c r="N239" s="36">
        <f>+IFERROR(VLOOKUP(Table_6[[#This Row],[ID_Municipio]],Table_4[[CodigoMuni]:[Long_2]],3,0),"")</f>
        <v>15.6782</v>
      </c>
      <c r="O239" s="36">
        <f>+IFERROR(VLOOKUP(Table_6[[#This Row],[ID_Municipio]],Table_4[[CodigoMuni]:[Long_2]],4,0),"")</f>
        <v>-86.742800000000003</v>
      </c>
      <c r="P239" s="34" t="s">
        <v>21</v>
      </c>
    </row>
    <row r="240" spans="1:16" ht="14.25" customHeight="1">
      <c r="A240" s="31" t="str">
        <f t="shared" si="9"/>
        <v>La Ceiba43949229</v>
      </c>
      <c r="B240" s="31" t="str">
        <f>+Table_6[[#This Row],[ID_Municipio]]&amp;Table_6[[#This Row],[Fecha]]</f>
        <v>010143949</v>
      </c>
      <c r="C240" s="31" t="str">
        <f t="shared" si="10"/>
        <v>Atlantida43949</v>
      </c>
      <c r="D240" s="32">
        <f t="shared" si="11"/>
        <v>229</v>
      </c>
      <c r="E240" s="24">
        <v>43949</v>
      </c>
      <c r="F240" s="32">
        <f>+VLOOKUP(Table_6[[#This Row],[Departamento]],Table_5[],2,0)</f>
        <v>1</v>
      </c>
      <c r="G240" s="3" t="s">
        <v>38</v>
      </c>
      <c r="H240" s="9" t="s">
        <v>46</v>
      </c>
      <c r="I240" s="32" t="str">
        <f>+IFERROR(VLOOKUP(Table_6[[#This Row],[Municipio]],'LOCALIZA HN'!$B$9:$O$306,8,0),99999)</f>
        <v>0101</v>
      </c>
      <c r="J240" s="5" t="s">
        <v>26</v>
      </c>
      <c r="K240" s="5">
        <v>66</v>
      </c>
      <c r="L240" s="25" t="s">
        <v>19</v>
      </c>
      <c r="M240" s="34" t="s">
        <v>20</v>
      </c>
      <c r="N240" s="36">
        <f>+IFERROR(VLOOKUP(Table_6[[#This Row],[ID_Municipio]],Table_4[[CodigoMuni]:[Long_2]],3,0),"")</f>
        <v>15.6782</v>
      </c>
      <c r="O240" s="36">
        <f>+IFERROR(VLOOKUP(Table_6[[#This Row],[ID_Municipio]],Table_4[[CodigoMuni]:[Long_2]],4,0),"")</f>
        <v>-86.742800000000003</v>
      </c>
      <c r="P240" s="34" t="s">
        <v>21</v>
      </c>
    </row>
    <row r="241" spans="1:16" ht="14.25" customHeight="1">
      <c r="A241" s="31" t="str">
        <f t="shared" si="9"/>
        <v>La Ceiba43951230</v>
      </c>
      <c r="B241" s="31" t="str">
        <f>+Table_6[[#This Row],[ID_Municipio]]&amp;Table_6[[#This Row],[Fecha]]</f>
        <v>010143951</v>
      </c>
      <c r="C241" s="31" t="str">
        <f t="shared" si="10"/>
        <v>Atlantida43951</v>
      </c>
      <c r="D241" s="32">
        <f t="shared" si="11"/>
        <v>230</v>
      </c>
      <c r="E241" s="24">
        <v>43951</v>
      </c>
      <c r="F241" s="32">
        <f>+VLOOKUP(Table_6[[#This Row],[Departamento]],Table_5[],2,0)</f>
        <v>1</v>
      </c>
      <c r="G241" s="3" t="s">
        <v>38</v>
      </c>
      <c r="H241" s="9" t="s">
        <v>46</v>
      </c>
      <c r="I241" s="32" t="str">
        <f>+IFERROR(VLOOKUP(Table_6[[#This Row],[Municipio]],'LOCALIZA HN'!$B$9:$O$306,8,0),99999)</f>
        <v>0101</v>
      </c>
      <c r="J241" s="5" t="s">
        <v>18</v>
      </c>
      <c r="K241" s="5">
        <v>34</v>
      </c>
      <c r="L241" s="25" t="s">
        <v>19</v>
      </c>
      <c r="M241" s="34" t="s">
        <v>20</v>
      </c>
      <c r="N241" s="36">
        <f>+IFERROR(VLOOKUP(Table_6[[#This Row],[ID_Municipio]],Table_4[[CodigoMuni]:[Long_2]],3,0),"")</f>
        <v>15.6782</v>
      </c>
      <c r="O241" s="36">
        <f>+IFERROR(VLOOKUP(Table_6[[#This Row],[ID_Municipio]],Table_4[[CodigoMuni]:[Long_2]],4,0),"")</f>
        <v>-86.742800000000003</v>
      </c>
      <c r="P241" s="34" t="s">
        <v>21</v>
      </c>
    </row>
    <row r="242" spans="1:16" ht="14.25" customHeight="1">
      <c r="A242" s="31" t="str">
        <f t="shared" si="9"/>
        <v>La Ceiba43951231</v>
      </c>
      <c r="B242" s="31" t="str">
        <f>+Table_6[[#This Row],[ID_Municipio]]&amp;Table_6[[#This Row],[Fecha]]</f>
        <v>010143951</v>
      </c>
      <c r="C242" s="31" t="str">
        <f t="shared" si="10"/>
        <v>Atlantida43951</v>
      </c>
      <c r="D242" s="32">
        <f t="shared" si="11"/>
        <v>231</v>
      </c>
      <c r="E242" s="24">
        <v>43951</v>
      </c>
      <c r="F242" s="32">
        <f>+VLOOKUP(Table_6[[#This Row],[Departamento]],Table_5[],2,0)</f>
        <v>1</v>
      </c>
      <c r="G242" s="3" t="s">
        <v>38</v>
      </c>
      <c r="H242" s="9" t="s">
        <v>46</v>
      </c>
      <c r="I242" s="32" t="str">
        <f>+IFERROR(VLOOKUP(Table_6[[#This Row],[Municipio]],'LOCALIZA HN'!$B$9:$O$306,8,0),99999)</f>
        <v>0101</v>
      </c>
      <c r="J242" s="5" t="s">
        <v>26</v>
      </c>
      <c r="K242" s="5">
        <v>72</v>
      </c>
      <c r="L242" s="25" t="s">
        <v>19</v>
      </c>
      <c r="M242" s="34" t="s">
        <v>20</v>
      </c>
      <c r="N242" s="36">
        <f>+IFERROR(VLOOKUP(Table_6[[#This Row],[ID_Municipio]],Table_4[[CodigoMuni]:[Long_2]],3,0),"")</f>
        <v>15.6782</v>
      </c>
      <c r="O242" s="36">
        <f>+IFERROR(VLOOKUP(Table_6[[#This Row],[ID_Municipio]],Table_4[[CodigoMuni]:[Long_2]],4,0),"")</f>
        <v>-86.742800000000003</v>
      </c>
      <c r="P242" s="34" t="s">
        <v>21</v>
      </c>
    </row>
    <row r="243" spans="1:16" ht="14.25" customHeight="1">
      <c r="A243" s="31" t="str">
        <f t="shared" si="9"/>
        <v>La Ceiba43951232</v>
      </c>
      <c r="B243" s="31" t="str">
        <f>+Table_6[[#This Row],[ID_Municipio]]&amp;Table_6[[#This Row],[Fecha]]</f>
        <v>010143951</v>
      </c>
      <c r="C243" s="31" t="str">
        <f t="shared" si="10"/>
        <v>Atlantida43951</v>
      </c>
      <c r="D243" s="32">
        <f t="shared" si="11"/>
        <v>232</v>
      </c>
      <c r="E243" s="24">
        <v>43951</v>
      </c>
      <c r="F243" s="32">
        <f>+VLOOKUP(Table_6[[#This Row],[Departamento]],Table_5[],2,0)</f>
        <v>1</v>
      </c>
      <c r="G243" s="3" t="s">
        <v>38</v>
      </c>
      <c r="H243" s="9" t="s">
        <v>46</v>
      </c>
      <c r="I243" s="32" t="str">
        <f>+IFERROR(VLOOKUP(Table_6[[#This Row],[Municipio]],'LOCALIZA HN'!$B$9:$O$306,8,0),99999)</f>
        <v>0101</v>
      </c>
      <c r="J243" s="5" t="s">
        <v>26</v>
      </c>
      <c r="K243" s="5">
        <v>67</v>
      </c>
      <c r="L243" s="25" t="s">
        <v>19</v>
      </c>
      <c r="M243" s="34" t="s">
        <v>20</v>
      </c>
      <c r="N243" s="36">
        <f>+IFERROR(VLOOKUP(Table_6[[#This Row],[ID_Municipio]],Table_4[[CodigoMuni]:[Long_2]],3,0),"")</f>
        <v>15.6782</v>
      </c>
      <c r="O243" s="36">
        <f>+IFERROR(VLOOKUP(Table_6[[#This Row],[ID_Municipio]],Table_4[[CodigoMuni]:[Long_2]],4,0),"")</f>
        <v>-86.742800000000003</v>
      </c>
      <c r="P243" s="34" t="s">
        <v>21</v>
      </c>
    </row>
    <row r="244" spans="1:16" ht="14.25" customHeight="1">
      <c r="A244" s="31" t="str">
        <f t="shared" si="9"/>
        <v>La Ceiba43951233</v>
      </c>
      <c r="B244" s="31" t="str">
        <f>+Table_6[[#This Row],[ID_Municipio]]&amp;Table_6[[#This Row],[Fecha]]</f>
        <v>010143951</v>
      </c>
      <c r="C244" s="31" t="str">
        <f t="shared" si="10"/>
        <v>Atlantida43951</v>
      </c>
      <c r="D244" s="32">
        <f t="shared" si="11"/>
        <v>233</v>
      </c>
      <c r="E244" s="24">
        <v>43951</v>
      </c>
      <c r="F244" s="32">
        <f>+VLOOKUP(Table_6[[#This Row],[Departamento]],Table_5[],2,0)</f>
        <v>1</v>
      </c>
      <c r="G244" s="3" t="s">
        <v>38</v>
      </c>
      <c r="H244" s="9" t="s">
        <v>46</v>
      </c>
      <c r="I244" s="32" t="str">
        <f>+IFERROR(VLOOKUP(Table_6[[#This Row],[Municipio]],'LOCALIZA HN'!$B$9:$O$306,8,0),99999)</f>
        <v>0101</v>
      </c>
      <c r="J244" s="5" t="s">
        <v>18</v>
      </c>
      <c r="K244" s="5">
        <v>79</v>
      </c>
      <c r="L244" s="25" t="s">
        <v>19</v>
      </c>
      <c r="M244" s="34" t="s">
        <v>20</v>
      </c>
      <c r="N244" s="36">
        <f>+IFERROR(VLOOKUP(Table_6[[#This Row],[ID_Municipio]],Table_4[[CodigoMuni]:[Long_2]],3,0),"")</f>
        <v>15.6782</v>
      </c>
      <c r="O244" s="36">
        <f>+IFERROR(VLOOKUP(Table_6[[#This Row],[ID_Municipio]],Table_4[[CodigoMuni]:[Long_2]],4,0),"")</f>
        <v>-86.742800000000003</v>
      </c>
      <c r="P244" s="34" t="s">
        <v>21</v>
      </c>
    </row>
    <row r="245" spans="1:16" ht="14.25" customHeight="1">
      <c r="A245" s="31" t="str">
        <f t="shared" si="9"/>
        <v>La Ceiba43951234</v>
      </c>
      <c r="B245" s="31" t="str">
        <f>+Table_6[[#This Row],[ID_Municipio]]&amp;Table_6[[#This Row],[Fecha]]</f>
        <v>010143951</v>
      </c>
      <c r="C245" s="31" t="str">
        <f t="shared" si="10"/>
        <v>Atlantida43951</v>
      </c>
      <c r="D245" s="32">
        <f t="shared" si="11"/>
        <v>234</v>
      </c>
      <c r="E245" s="24">
        <v>43951</v>
      </c>
      <c r="F245" s="32">
        <f>+VLOOKUP(Table_6[[#This Row],[Departamento]],Table_5[],2,0)</f>
        <v>1</v>
      </c>
      <c r="G245" s="3" t="s">
        <v>38</v>
      </c>
      <c r="H245" s="9" t="s">
        <v>46</v>
      </c>
      <c r="I245" s="32" t="str">
        <f>+IFERROR(VLOOKUP(Table_6[[#This Row],[Municipio]],'LOCALIZA HN'!$B$9:$O$306,8,0),99999)</f>
        <v>0101</v>
      </c>
      <c r="J245" s="5" t="s">
        <v>18</v>
      </c>
      <c r="K245" s="5">
        <v>45</v>
      </c>
      <c r="L245" s="25" t="s">
        <v>19</v>
      </c>
      <c r="M245" s="34" t="s">
        <v>20</v>
      </c>
      <c r="N245" s="36">
        <f>+IFERROR(VLOOKUP(Table_6[[#This Row],[ID_Municipio]],Table_4[[CodigoMuni]:[Long_2]],3,0),"")</f>
        <v>15.6782</v>
      </c>
      <c r="O245" s="36">
        <f>+IFERROR(VLOOKUP(Table_6[[#This Row],[ID_Municipio]],Table_4[[CodigoMuni]:[Long_2]],4,0),"")</f>
        <v>-86.742800000000003</v>
      </c>
      <c r="P245" s="34" t="s">
        <v>21</v>
      </c>
    </row>
    <row r="246" spans="1:16" ht="14.25" customHeight="1">
      <c r="A246" s="31" t="str">
        <f t="shared" si="9"/>
        <v>La Lima43915235</v>
      </c>
      <c r="B246" s="31" t="str">
        <f>+Table_6[[#This Row],[ID_Municipio]]&amp;Table_6[[#This Row],[Fecha]]</f>
        <v>051243915</v>
      </c>
      <c r="C246" s="31" t="str">
        <f t="shared" si="10"/>
        <v>Cortes43915</v>
      </c>
      <c r="D246" s="32">
        <f t="shared" si="11"/>
        <v>235</v>
      </c>
      <c r="E246" s="33">
        <v>43915</v>
      </c>
      <c r="F246" s="32">
        <f>+VLOOKUP(Table_6[[#This Row],[Departamento]],Table_5[],2,0)</f>
        <v>5</v>
      </c>
      <c r="G246" s="3" t="s">
        <v>22</v>
      </c>
      <c r="H246" s="37" t="s">
        <v>47</v>
      </c>
      <c r="I246" s="32" t="str">
        <f>+IFERROR(VLOOKUP(Table_6[[#This Row],[Municipio]],'LOCALIZA HN'!$B$9:$O$306,8,0),99999)</f>
        <v>0512</v>
      </c>
      <c r="J246" s="5" t="s">
        <v>18</v>
      </c>
      <c r="K246" s="5">
        <v>35</v>
      </c>
      <c r="L246" s="8" t="s">
        <v>19</v>
      </c>
      <c r="M246" s="34" t="s">
        <v>20</v>
      </c>
      <c r="N246" s="36">
        <f>+IFERROR(VLOOKUP(Table_6[[#This Row],[ID_Municipio]],Table_4[[CodigoMuni]:[Long_2]],3,0),"")</f>
        <v>15.484500000000001</v>
      </c>
      <c r="O246" s="36">
        <f>+IFERROR(VLOOKUP(Table_6[[#This Row],[ID_Municipio]],Table_4[[CodigoMuni]:[Long_2]],4,0),"")</f>
        <v>-87.869299999999996</v>
      </c>
      <c r="P246" s="34" t="s">
        <v>21</v>
      </c>
    </row>
    <row r="247" spans="1:16" ht="14.25" customHeight="1">
      <c r="A247" s="31" t="str">
        <f t="shared" si="9"/>
        <v>La Lima43917236</v>
      </c>
      <c r="B247" s="31" t="str">
        <f>+Table_6[[#This Row],[ID_Municipio]]&amp;Table_6[[#This Row],[Fecha]]</f>
        <v>051243917</v>
      </c>
      <c r="C247" s="31" t="str">
        <f t="shared" si="10"/>
        <v>Cortes43917</v>
      </c>
      <c r="D247" s="32">
        <f t="shared" si="11"/>
        <v>236</v>
      </c>
      <c r="E247" s="33">
        <v>43917</v>
      </c>
      <c r="F247" s="32">
        <f>+VLOOKUP(Table_6[[#This Row],[Departamento]],Table_5[],2,0)</f>
        <v>5</v>
      </c>
      <c r="G247" s="3" t="s">
        <v>22</v>
      </c>
      <c r="H247" s="9" t="s">
        <v>47</v>
      </c>
      <c r="I247" s="32" t="str">
        <f>+IFERROR(VLOOKUP(Table_6[[#This Row],[Municipio]],'LOCALIZA HN'!$B$9:$O$306,8,0),99999)</f>
        <v>0512</v>
      </c>
      <c r="J247" s="5" t="s">
        <v>18</v>
      </c>
      <c r="K247" s="5">
        <v>72</v>
      </c>
      <c r="L247" s="8" t="s">
        <v>19</v>
      </c>
      <c r="M247" s="34" t="s">
        <v>20</v>
      </c>
      <c r="N247" s="36">
        <f>+IFERROR(VLOOKUP(Table_6[[#This Row],[ID_Municipio]],Table_4[[CodigoMuni]:[Long_2]],3,0),"")</f>
        <v>15.484500000000001</v>
      </c>
      <c r="O247" s="36">
        <f>+IFERROR(VLOOKUP(Table_6[[#This Row],[ID_Municipio]],Table_4[[CodigoMuni]:[Long_2]],4,0),"")</f>
        <v>-87.869299999999996</v>
      </c>
      <c r="P247" s="34" t="s">
        <v>21</v>
      </c>
    </row>
    <row r="248" spans="1:16" ht="14.25" customHeight="1">
      <c r="A248" s="31" t="str">
        <f t="shared" si="9"/>
        <v>La Lima43922237</v>
      </c>
      <c r="B248" s="31" t="str">
        <f>+Table_6[[#This Row],[ID_Municipio]]&amp;Table_6[[#This Row],[Fecha]]</f>
        <v>051243922</v>
      </c>
      <c r="C248" s="31" t="str">
        <f t="shared" si="10"/>
        <v>Cortes43922</v>
      </c>
      <c r="D248" s="32">
        <f t="shared" si="11"/>
        <v>237</v>
      </c>
      <c r="E248" s="24">
        <v>43922</v>
      </c>
      <c r="F248" s="32">
        <f>+VLOOKUP(Table_6[[#This Row],[Departamento]],Table_5[],2,0)</f>
        <v>5</v>
      </c>
      <c r="G248" s="3" t="s">
        <v>22</v>
      </c>
      <c r="H248" s="9" t="s">
        <v>47</v>
      </c>
      <c r="I248" s="32" t="str">
        <f>+IFERROR(VLOOKUP(Table_6[[#This Row],[Municipio]],'LOCALIZA HN'!$B$9:$O$306,8,0),99999)</f>
        <v>0512</v>
      </c>
      <c r="J248" s="5" t="s">
        <v>26</v>
      </c>
      <c r="K248" s="5">
        <v>70</v>
      </c>
      <c r="L248" s="8" t="s">
        <v>19</v>
      </c>
      <c r="M248" s="34" t="s">
        <v>20</v>
      </c>
      <c r="N248" s="36">
        <f>+IFERROR(VLOOKUP(Table_6[[#This Row],[ID_Municipio]],Table_4[[CodigoMuni]:[Long_2]],3,0),"")</f>
        <v>15.484500000000001</v>
      </c>
      <c r="O248" s="36">
        <f>+IFERROR(VLOOKUP(Table_6[[#This Row],[ID_Municipio]],Table_4[[CodigoMuni]:[Long_2]],4,0),"")</f>
        <v>-87.869299999999996</v>
      </c>
      <c r="P248" s="34" t="s">
        <v>21</v>
      </c>
    </row>
    <row r="249" spans="1:16" ht="14.25" customHeight="1">
      <c r="A249" s="31" t="str">
        <f t="shared" si="9"/>
        <v>La Lima43924238</v>
      </c>
      <c r="B249" s="31" t="str">
        <f>+Table_6[[#This Row],[ID_Municipio]]&amp;Table_6[[#This Row],[Fecha]]</f>
        <v>051243924</v>
      </c>
      <c r="C249" s="31" t="str">
        <f t="shared" si="10"/>
        <v>Cortes43924</v>
      </c>
      <c r="D249" s="32">
        <f t="shared" si="11"/>
        <v>238</v>
      </c>
      <c r="E249" s="24">
        <v>43924</v>
      </c>
      <c r="F249" s="32">
        <f>+VLOOKUP(Table_6[[#This Row],[Departamento]],Table_5[],2,0)</f>
        <v>5</v>
      </c>
      <c r="G249" s="3" t="s">
        <v>22</v>
      </c>
      <c r="H249" s="9" t="s">
        <v>47</v>
      </c>
      <c r="I249" s="32" t="str">
        <f>+IFERROR(VLOOKUP(Table_6[[#This Row],[Municipio]],'LOCALIZA HN'!$B$9:$O$306,8,0),99999)</f>
        <v>0512</v>
      </c>
      <c r="J249" s="5" t="s">
        <v>26</v>
      </c>
      <c r="K249" s="5">
        <v>75</v>
      </c>
      <c r="L249" s="8" t="s">
        <v>19</v>
      </c>
      <c r="M249" s="34" t="s">
        <v>20</v>
      </c>
      <c r="N249" s="36">
        <f>+IFERROR(VLOOKUP(Table_6[[#This Row],[ID_Municipio]],Table_4[[CodigoMuni]:[Long_2]],3,0),"")</f>
        <v>15.484500000000001</v>
      </c>
      <c r="O249" s="36">
        <f>+IFERROR(VLOOKUP(Table_6[[#This Row],[ID_Municipio]],Table_4[[CodigoMuni]:[Long_2]],4,0),"")</f>
        <v>-87.869299999999996</v>
      </c>
      <c r="P249" s="34" t="s">
        <v>21</v>
      </c>
    </row>
    <row r="250" spans="1:16" ht="14.25" customHeight="1">
      <c r="A250" s="31" t="str">
        <f t="shared" si="9"/>
        <v>La Lima43924239</v>
      </c>
      <c r="B250" s="31" t="str">
        <f>+Table_6[[#This Row],[ID_Municipio]]&amp;Table_6[[#This Row],[Fecha]]</f>
        <v>051243924</v>
      </c>
      <c r="C250" s="31" t="str">
        <f t="shared" si="10"/>
        <v>Cortes43924</v>
      </c>
      <c r="D250" s="32">
        <f t="shared" si="11"/>
        <v>239</v>
      </c>
      <c r="E250" s="24">
        <v>43924</v>
      </c>
      <c r="F250" s="32">
        <f>+VLOOKUP(Table_6[[#This Row],[Departamento]],Table_5[],2,0)</f>
        <v>5</v>
      </c>
      <c r="G250" s="3" t="s">
        <v>22</v>
      </c>
      <c r="H250" s="9" t="s">
        <v>47</v>
      </c>
      <c r="I250" s="32" t="str">
        <f>+IFERROR(VLOOKUP(Table_6[[#This Row],[Municipio]],'LOCALIZA HN'!$B$9:$O$306,8,0),99999)</f>
        <v>0512</v>
      </c>
      <c r="J250" s="5" t="s">
        <v>26</v>
      </c>
      <c r="K250" s="5">
        <v>20</v>
      </c>
      <c r="L250" s="8" t="s">
        <v>19</v>
      </c>
      <c r="M250" s="34" t="s">
        <v>20</v>
      </c>
      <c r="N250" s="36">
        <f>+IFERROR(VLOOKUP(Table_6[[#This Row],[ID_Municipio]],Table_4[[CodigoMuni]:[Long_2]],3,0),"")</f>
        <v>15.484500000000001</v>
      </c>
      <c r="O250" s="36">
        <f>+IFERROR(VLOOKUP(Table_6[[#This Row],[ID_Municipio]],Table_4[[CodigoMuni]:[Long_2]],4,0),"")</f>
        <v>-87.869299999999996</v>
      </c>
      <c r="P250" s="34" t="s">
        <v>21</v>
      </c>
    </row>
    <row r="251" spans="1:16" ht="14.25" customHeight="1">
      <c r="A251" s="31" t="str">
        <f t="shared" si="9"/>
        <v>La Lima43924240</v>
      </c>
      <c r="B251" s="31" t="str">
        <f>+Table_6[[#This Row],[ID_Municipio]]&amp;Table_6[[#This Row],[Fecha]]</f>
        <v>051243924</v>
      </c>
      <c r="C251" s="31" t="str">
        <f t="shared" si="10"/>
        <v>Cortes43924</v>
      </c>
      <c r="D251" s="32">
        <f t="shared" si="11"/>
        <v>240</v>
      </c>
      <c r="E251" s="24">
        <v>43924</v>
      </c>
      <c r="F251" s="32">
        <f>+VLOOKUP(Table_6[[#This Row],[Departamento]],Table_5[],2,0)</f>
        <v>5</v>
      </c>
      <c r="G251" s="3" t="s">
        <v>22</v>
      </c>
      <c r="H251" s="9" t="s">
        <v>47</v>
      </c>
      <c r="I251" s="32" t="str">
        <f>+IFERROR(VLOOKUP(Table_6[[#This Row],[Municipio]],'LOCALIZA HN'!$B$9:$O$306,8,0),99999)</f>
        <v>0512</v>
      </c>
      <c r="J251" s="5" t="s">
        <v>18</v>
      </c>
      <c r="K251" s="5">
        <v>38</v>
      </c>
      <c r="L251" s="8" t="s">
        <v>19</v>
      </c>
      <c r="M251" s="34" t="s">
        <v>20</v>
      </c>
      <c r="N251" s="36">
        <f>+IFERROR(VLOOKUP(Table_6[[#This Row],[ID_Municipio]],Table_4[[CodigoMuni]:[Long_2]],3,0),"")</f>
        <v>15.484500000000001</v>
      </c>
      <c r="O251" s="36">
        <f>+IFERROR(VLOOKUP(Table_6[[#This Row],[ID_Municipio]],Table_4[[CodigoMuni]:[Long_2]],4,0),"")</f>
        <v>-87.869299999999996</v>
      </c>
      <c r="P251" s="34" t="s">
        <v>21</v>
      </c>
    </row>
    <row r="252" spans="1:16" ht="14.25" customHeight="1">
      <c r="A252" s="31" t="str">
        <f t="shared" si="9"/>
        <v>La Lima43926241</v>
      </c>
      <c r="B252" s="31" t="str">
        <f>+Table_6[[#This Row],[ID_Municipio]]&amp;Table_6[[#This Row],[Fecha]]</f>
        <v>051243926</v>
      </c>
      <c r="C252" s="31" t="str">
        <f t="shared" si="10"/>
        <v>Cortes43926</v>
      </c>
      <c r="D252" s="32">
        <f t="shared" si="11"/>
        <v>241</v>
      </c>
      <c r="E252" s="24">
        <v>43926</v>
      </c>
      <c r="F252" s="32">
        <f>+VLOOKUP(Table_6[[#This Row],[Departamento]],Table_5[],2,0)</f>
        <v>5</v>
      </c>
      <c r="G252" s="3" t="s">
        <v>22</v>
      </c>
      <c r="H252" s="9" t="s">
        <v>47</v>
      </c>
      <c r="I252" s="32" t="str">
        <f>+IFERROR(VLOOKUP(Table_6[[#This Row],[Municipio]],'LOCALIZA HN'!$B$9:$O$306,8,0),99999)</f>
        <v>0512</v>
      </c>
      <c r="J252" s="5" t="s">
        <v>18</v>
      </c>
      <c r="K252" s="5">
        <v>49</v>
      </c>
      <c r="L252" s="8" t="s">
        <v>19</v>
      </c>
      <c r="M252" s="34" t="s">
        <v>20</v>
      </c>
      <c r="N252" s="36">
        <f>+IFERROR(VLOOKUP(Table_6[[#This Row],[ID_Municipio]],Table_4[[CodigoMuni]:[Long_2]],3,0),"")</f>
        <v>15.484500000000001</v>
      </c>
      <c r="O252" s="36">
        <f>+IFERROR(VLOOKUP(Table_6[[#This Row],[ID_Municipio]],Table_4[[CodigoMuni]:[Long_2]],4,0),"")</f>
        <v>-87.869299999999996</v>
      </c>
      <c r="P252" s="34" t="s">
        <v>21</v>
      </c>
    </row>
    <row r="253" spans="1:16" ht="14.25" customHeight="1">
      <c r="A253" s="31" t="str">
        <f t="shared" si="9"/>
        <v>La Lima43930242</v>
      </c>
      <c r="B253" s="31" t="str">
        <f>+Table_6[[#This Row],[ID_Municipio]]&amp;Table_6[[#This Row],[Fecha]]</f>
        <v>051243930</v>
      </c>
      <c r="C253" s="31" t="str">
        <f t="shared" si="10"/>
        <v>Cortes43930</v>
      </c>
      <c r="D253" s="32">
        <f t="shared" si="11"/>
        <v>242</v>
      </c>
      <c r="E253" s="24">
        <v>43930</v>
      </c>
      <c r="F253" s="32">
        <f>+VLOOKUP(Table_6[[#This Row],[Departamento]],Table_5[],2,0)</f>
        <v>5</v>
      </c>
      <c r="G253" s="3" t="s">
        <v>22</v>
      </c>
      <c r="H253" s="11" t="s">
        <v>47</v>
      </c>
      <c r="I253" s="32" t="str">
        <f>+IFERROR(VLOOKUP(Table_6[[#This Row],[Municipio]],'LOCALIZA HN'!$B$9:$O$306,8,0),99999)</f>
        <v>0512</v>
      </c>
      <c r="J253" s="5" t="s">
        <v>18</v>
      </c>
      <c r="K253" s="5">
        <v>80</v>
      </c>
      <c r="L253" s="8" t="s">
        <v>19</v>
      </c>
      <c r="M253" s="34" t="s">
        <v>20</v>
      </c>
      <c r="N253" s="36">
        <f>+IFERROR(VLOOKUP(Table_6[[#This Row],[ID_Municipio]],Table_4[[CodigoMuni]:[Long_2]],3,0),"")</f>
        <v>15.484500000000001</v>
      </c>
      <c r="O253" s="36">
        <f>+IFERROR(VLOOKUP(Table_6[[#This Row],[ID_Municipio]],Table_4[[CodigoMuni]:[Long_2]],4,0),"")</f>
        <v>-87.869299999999996</v>
      </c>
      <c r="P253" s="34" t="s">
        <v>21</v>
      </c>
    </row>
    <row r="254" spans="1:16" ht="14.25" customHeight="1">
      <c r="A254" s="31" t="str">
        <f t="shared" si="9"/>
        <v>La Lima43930243</v>
      </c>
      <c r="B254" s="31" t="str">
        <f>+Table_6[[#This Row],[ID_Municipio]]&amp;Table_6[[#This Row],[Fecha]]</f>
        <v>051243930</v>
      </c>
      <c r="C254" s="31" t="str">
        <f t="shared" si="10"/>
        <v>Cortes43930</v>
      </c>
      <c r="D254" s="32">
        <f t="shared" si="11"/>
        <v>243</v>
      </c>
      <c r="E254" s="24">
        <v>43930</v>
      </c>
      <c r="F254" s="32">
        <f>+VLOOKUP(Table_6[[#This Row],[Departamento]],Table_5[],2,0)</f>
        <v>5</v>
      </c>
      <c r="G254" s="3" t="s">
        <v>22</v>
      </c>
      <c r="H254" s="11" t="s">
        <v>47</v>
      </c>
      <c r="I254" s="32" t="str">
        <f>+IFERROR(VLOOKUP(Table_6[[#This Row],[Municipio]],'LOCALIZA HN'!$B$9:$O$306,8,0),99999)</f>
        <v>0512</v>
      </c>
      <c r="J254" s="5" t="s">
        <v>26</v>
      </c>
      <c r="K254" s="5">
        <v>38</v>
      </c>
      <c r="L254" s="8" t="s">
        <v>19</v>
      </c>
      <c r="M254" s="34" t="s">
        <v>20</v>
      </c>
      <c r="N254" s="36">
        <f>+IFERROR(VLOOKUP(Table_6[[#This Row],[ID_Municipio]],Table_4[[CodigoMuni]:[Long_2]],3,0),"")</f>
        <v>15.484500000000001</v>
      </c>
      <c r="O254" s="36">
        <f>+IFERROR(VLOOKUP(Table_6[[#This Row],[ID_Municipio]],Table_4[[CodigoMuni]:[Long_2]],4,0),"")</f>
        <v>-87.869299999999996</v>
      </c>
      <c r="P254" s="34" t="s">
        <v>21</v>
      </c>
    </row>
    <row r="255" spans="1:16" ht="14.25" customHeight="1">
      <c r="A255" s="31" t="str">
        <f t="shared" si="9"/>
        <v>La Lima43931244</v>
      </c>
      <c r="B255" s="31" t="str">
        <f>+Table_6[[#This Row],[ID_Municipio]]&amp;Table_6[[#This Row],[Fecha]]</f>
        <v>051243931</v>
      </c>
      <c r="C255" s="31" t="str">
        <f t="shared" si="10"/>
        <v>Cortes43931</v>
      </c>
      <c r="D255" s="32">
        <f t="shared" si="11"/>
        <v>244</v>
      </c>
      <c r="E255" s="24">
        <v>43931</v>
      </c>
      <c r="F255" s="32">
        <f>+VLOOKUP(Table_6[[#This Row],[Departamento]],Table_5[],2,0)</f>
        <v>5</v>
      </c>
      <c r="G255" s="3" t="s">
        <v>22</v>
      </c>
      <c r="H255" s="9" t="s">
        <v>47</v>
      </c>
      <c r="I255" s="32" t="str">
        <f>+IFERROR(VLOOKUP(Table_6[[#This Row],[Municipio]],'LOCALIZA HN'!$B$9:$O$306,8,0),99999)</f>
        <v>0512</v>
      </c>
      <c r="J255" s="5" t="s">
        <v>26</v>
      </c>
      <c r="K255" s="5">
        <v>34</v>
      </c>
      <c r="L255" s="8" t="s">
        <v>19</v>
      </c>
      <c r="M255" s="34" t="s">
        <v>20</v>
      </c>
      <c r="N255" s="36">
        <f>+IFERROR(VLOOKUP(Table_6[[#This Row],[ID_Municipio]],Table_4[[CodigoMuni]:[Long_2]],3,0),"")</f>
        <v>15.484500000000001</v>
      </c>
      <c r="O255" s="36">
        <f>+IFERROR(VLOOKUP(Table_6[[#This Row],[ID_Municipio]],Table_4[[CodigoMuni]:[Long_2]],4,0),"")</f>
        <v>-87.869299999999996</v>
      </c>
      <c r="P255" s="34" t="s">
        <v>21</v>
      </c>
    </row>
    <row r="256" spans="1:16" ht="14.25" customHeight="1">
      <c r="A256" s="31" t="str">
        <f t="shared" si="9"/>
        <v>La Lima43937245</v>
      </c>
      <c r="B256" s="31" t="str">
        <f>+Table_6[[#This Row],[ID_Municipio]]&amp;Table_6[[#This Row],[Fecha]]</f>
        <v>051243937</v>
      </c>
      <c r="C256" s="31" t="str">
        <f t="shared" si="10"/>
        <v>Cortes43937</v>
      </c>
      <c r="D256" s="32">
        <f t="shared" si="11"/>
        <v>245</v>
      </c>
      <c r="E256" s="24">
        <v>43937</v>
      </c>
      <c r="F256" s="32">
        <f>+VLOOKUP(Table_6[[#This Row],[Departamento]],Table_5[],2,0)</f>
        <v>5</v>
      </c>
      <c r="G256" s="3" t="s">
        <v>22</v>
      </c>
      <c r="H256" s="9" t="s">
        <v>47</v>
      </c>
      <c r="I256" s="32" t="str">
        <f>+IFERROR(VLOOKUP(Table_6[[#This Row],[Municipio]],'LOCALIZA HN'!$B$9:$O$306,8,0),99999)</f>
        <v>0512</v>
      </c>
      <c r="J256" s="5" t="s">
        <v>18</v>
      </c>
      <c r="K256" s="5">
        <v>47</v>
      </c>
      <c r="L256" s="8" t="s">
        <v>19</v>
      </c>
      <c r="M256" s="34" t="s">
        <v>20</v>
      </c>
      <c r="N256" s="36">
        <f>+IFERROR(VLOOKUP(Table_6[[#This Row],[ID_Municipio]],Table_4[[CodigoMuni]:[Long_2]],3,0),"")</f>
        <v>15.484500000000001</v>
      </c>
      <c r="O256" s="36">
        <f>+IFERROR(VLOOKUP(Table_6[[#This Row],[ID_Municipio]],Table_4[[CodigoMuni]:[Long_2]],4,0),"")</f>
        <v>-87.869299999999996</v>
      </c>
      <c r="P256" s="34" t="s">
        <v>21</v>
      </c>
    </row>
    <row r="257" spans="1:16" ht="14.25" customHeight="1">
      <c r="A257" s="31" t="str">
        <f t="shared" si="9"/>
        <v>La Lima43939246</v>
      </c>
      <c r="B257" s="31" t="str">
        <f>+Table_6[[#This Row],[ID_Municipio]]&amp;Table_6[[#This Row],[Fecha]]</f>
        <v>051243939</v>
      </c>
      <c r="C257" s="31" t="str">
        <f t="shared" si="10"/>
        <v>Cortes43939</v>
      </c>
      <c r="D257" s="32">
        <f t="shared" si="11"/>
        <v>246</v>
      </c>
      <c r="E257" s="24">
        <v>43939</v>
      </c>
      <c r="F257" s="32">
        <f>+VLOOKUP(Table_6[[#This Row],[Departamento]],Table_5[],2,0)</f>
        <v>5</v>
      </c>
      <c r="G257" s="3" t="s">
        <v>22</v>
      </c>
      <c r="H257" s="9" t="s">
        <v>47</v>
      </c>
      <c r="I257" s="32" t="str">
        <f>+IFERROR(VLOOKUP(Table_6[[#This Row],[Municipio]],'LOCALIZA HN'!$B$9:$O$306,8,0),99999)</f>
        <v>0512</v>
      </c>
      <c r="J257" s="5" t="s">
        <v>18</v>
      </c>
      <c r="K257" s="5">
        <v>64</v>
      </c>
      <c r="L257" s="8" t="s">
        <v>19</v>
      </c>
      <c r="M257" s="34" t="s">
        <v>20</v>
      </c>
      <c r="N257" s="36">
        <f>+IFERROR(VLOOKUP(Table_6[[#This Row],[ID_Municipio]],Table_4[[CodigoMuni]:[Long_2]],3,0),"")</f>
        <v>15.484500000000001</v>
      </c>
      <c r="O257" s="36">
        <f>+IFERROR(VLOOKUP(Table_6[[#This Row],[ID_Municipio]],Table_4[[CodigoMuni]:[Long_2]],4,0),"")</f>
        <v>-87.869299999999996</v>
      </c>
      <c r="P257" s="34" t="s">
        <v>21</v>
      </c>
    </row>
    <row r="258" spans="1:16" ht="14.25" customHeight="1">
      <c r="A258" s="31" t="str">
        <f t="shared" si="9"/>
        <v>La Lima43943247</v>
      </c>
      <c r="B258" s="31" t="str">
        <f>+Table_6[[#This Row],[ID_Municipio]]&amp;Table_6[[#This Row],[Fecha]]</f>
        <v>051243943</v>
      </c>
      <c r="C258" s="31" t="str">
        <f t="shared" si="10"/>
        <v>Cortes43943</v>
      </c>
      <c r="D258" s="32">
        <f t="shared" si="11"/>
        <v>247</v>
      </c>
      <c r="E258" s="24">
        <v>43943</v>
      </c>
      <c r="F258" s="32">
        <f>+VLOOKUP(Table_6[[#This Row],[Departamento]],Table_5[],2,0)</f>
        <v>5</v>
      </c>
      <c r="G258" s="3" t="s">
        <v>22</v>
      </c>
      <c r="H258" s="9" t="s">
        <v>47</v>
      </c>
      <c r="I258" s="32" t="str">
        <f>+IFERROR(VLOOKUP(Table_6[[#This Row],[Municipio]],'LOCALIZA HN'!$B$9:$O$306,8,0),99999)</f>
        <v>0512</v>
      </c>
      <c r="J258" s="5" t="s">
        <v>26</v>
      </c>
      <c r="K258" s="5">
        <v>69</v>
      </c>
      <c r="L258" s="8" t="s">
        <v>19</v>
      </c>
      <c r="M258" s="34" t="s">
        <v>20</v>
      </c>
      <c r="N258" s="36">
        <f>+IFERROR(VLOOKUP(Table_6[[#This Row],[ID_Municipio]],Table_4[[CodigoMuni]:[Long_2]],3,0),"")</f>
        <v>15.484500000000001</v>
      </c>
      <c r="O258" s="36">
        <f>+IFERROR(VLOOKUP(Table_6[[#This Row],[ID_Municipio]],Table_4[[CodigoMuni]:[Long_2]],4,0),"")</f>
        <v>-87.869299999999996</v>
      </c>
      <c r="P258" s="34" t="s">
        <v>21</v>
      </c>
    </row>
    <row r="259" spans="1:16" ht="14.25" customHeight="1">
      <c r="A259" s="31" t="str">
        <f t="shared" si="9"/>
        <v>La Lima43943248</v>
      </c>
      <c r="B259" s="31" t="str">
        <f>+Table_6[[#This Row],[ID_Municipio]]&amp;Table_6[[#This Row],[Fecha]]</f>
        <v>051243943</v>
      </c>
      <c r="C259" s="31" t="str">
        <f t="shared" si="10"/>
        <v>Cortes43943</v>
      </c>
      <c r="D259" s="32">
        <f t="shared" si="11"/>
        <v>248</v>
      </c>
      <c r="E259" s="24">
        <v>43943</v>
      </c>
      <c r="F259" s="32">
        <f>+VLOOKUP(Table_6[[#This Row],[Departamento]],Table_5[],2,0)</f>
        <v>5</v>
      </c>
      <c r="G259" s="3" t="s">
        <v>22</v>
      </c>
      <c r="H259" s="9" t="s">
        <v>47</v>
      </c>
      <c r="I259" s="32" t="str">
        <f>+IFERROR(VLOOKUP(Table_6[[#This Row],[Municipio]],'LOCALIZA HN'!$B$9:$O$306,8,0),99999)</f>
        <v>0512</v>
      </c>
      <c r="J259" s="5" t="s">
        <v>18</v>
      </c>
      <c r="K259" s="5">
        <v>42</v>
      </c>
      <c r="L259" s="8" t="s">
        <v>19</v>
      </c>
      <c r="M259" s="34" t="s">
        <v>20</v>
      </c>
      <c r="N259" s="36">
        <f>+IFERROR(VLOOKUP(Table_6[[#This Row],[ID_Municipio]],Table_4[[CodigoMuni]:[Long_2]],3,0),"")</f>
        <v>15.484500000000001</v>
      </c>
      <c r="O259" s="36">
        <f>+IFERROR(VLOOKUP(Table_6[[#This Row],[ID_Municipio]],Table_4[[CodigoMuni]:[Long_2]],4,0),"")</f>
        <v>-87.869299999999996</v>
      </c>
      <c r="P259" s="34" t="s">
        <v>21</v>
      </c>
    </row>
    <row r="260" spans="1:16" ht="14.25" customHeight="1">
      <c r="A260" s="31" t="str">
        <f t="shared" si="9"/>
        <v>La Lima43944249</v>
      </c>
      <c r="B260" s="31" t="str">
        <f>+Table_6[[#This Row],[ID_Municipio]]&amp;Table_6[[#This Row],[Fecha]]</f>
        <v>051243944</v>
      </c>
      <c r="C260" s="31" t="str">
        <f t="shared" si="10"/>
        <v>Cortes43944</v>
      </c>
      <c r="D260" s="32">
        <f t="shared" si="11"/>
        <v>249</v>
      </c>
      <c r="E260" s="24">
        <v>43944</v>
      </c>
      <c r="F260" s="32">
        <f>+VLOOKUP(Table_6[[#This Row],[Departamento]],Table_5[],2,0)</f>
        <v>5</v>
      </c>
      <c r="G260" s="3" t="s">
        <v>22</v>
      </c>
      <c r="H260" s="9" t="s">
        <v>47</v>
      </c>
      <c r="I260" s="32" t="str">
        <f>+IFERROR(VLOOKUP(Table_6[[#This Row],[Municipio]],'LOCALIZA HN'!$B$9:$O$306,8,0),99999)</f>
        <v>0512</v>
      </c>
      <c r="J260" s="5" t="s">
        <v>26</v>
      </c>
      <c r="K260" s="5">
        <v>22</v>
      </c>
      <c r="L260" s="8" t="s">
        <v>19</v>
      </c>
      <c r="M260" s="34" t="s">
        <v>20</v>
      </c>
      <c r="N260" s="36">
        <f>+IFERROR(VLOOKUP(Table_6[[#This Row],[ID_Municipio]],Table_4[[CodigoMuni]:[Long_2]],3,0),"")</f>
        <v>15.484500000000001</v>
      </c>
      <c r="O260" s="36">
        <f>+IFERROR(VLOOKUP(Table_6[[#This Row],[ID_Municipio]],Table_4[[CodigoMuni]:[Long_2]],4,0),"")</f>
        <v>-87.869299999999996</v>
      </c>
      <c r="P260" s="34" t="s">
        <v>21</v>
      </c>
    </row>
    <row r="261" spans="1:16" ht="14.25" customHeight="1">
      <c r="A261" s="31" t="str">
        <f t="shared" si="9"/>
        <v>La Lima43949250</v>
      </c>
      <c r="B261" s="31" t="str">
        <f>+Table_6[[#This Row],[ID_Municipio]]&amp;Table_6[[#This Row],[Fecha]]</f>
        <v>051243949</v>
      </c>
      <c r="C261" s="31" t="str">
        <f t="shared" si="10"/>
        <v>Cortes43949</v>
      </c>
      <c r="D261" s="32">
        <f t="shared" si="11"/>
        <v>250</v>
      </c>
      <c r="E261" s="24">
        <v>43949</v>
      </c>
      <c r="F261" s="32">
        <f>+VLOOKUP(Table_6[[#This Row],[Departamento]],Table_5[],2,0)</f>
        <v>5</v>
      </c>
      <c r="G261" s="3" t="s">
        <v>22</v>
      </c>
      <c r="H261" s="9" t="s">
        <v>47</v>
      </c>
      <c r="I261" s="32" t="str">
        <f>+IFERROR(VLOOKUP(Table_6[[#This Row],[Municipio]],'LOCALIZA HN'!$B$9:$O$306,8,0),99999)</f>
        <v>0512</v>
      </c>
      <c r="J261" s="5" t="s">
        <v>26</v>
      </c>
      <c r="K261" s="5">
        <v>55</v>
      </c>
      <c r="L261" s="25" t="s">
        <v>19</v>
      </c>
      <c r="M261" s="34" t="s">
        <v>20</v>
      </c>
      <c r="N261" s="36">
        <f>+IFERROR(VLOOKUP(Table_6[[#This Row],[ID_Municipio]],Table_4[[CodigoMuni]:[Long_2]],3,0),"")</f>
        <v>15.484500000000001</v>
      </c>
      <c r="O261" s="36">
        <f>+IFERROR(VLOOKUP(Table_6[[#This Row],[ID_Municipio]],Table_4[[CodigoMuni]:[Long_2]],4,0),"")</f>
        <v>-87.869299999999996</v>
      </c>
      <c r="P261" s="34" t="s">
        <v>21</v>
      </c>
    </row>
    <row r="262" spans="1:16" ht="14.25" customHeight="1">
      <c r="A262" s="31" t="str">
        <f t="shared" si="9"/>
        <v>La Lima43952251</v>
      </c>
      <c r="B262" s="31" t="str">
        <f>+Table_6[[#This Row],[ID_Municipio]]&amp;Table_6[[#This Row],[Fecha]]</f>
        <v>051243952</v>
      </c>
      <c r="C262" s="31" t="str">
        <f t="shared" si="10"/>
        <v>Cortes43952</v>
      </c>
      <c r="D262" s="32">
        <f t="shared" si="11"/>
        <v>251</v>
      </c>
      <c r="E262" s="24">
        <v>43952</v>
      </c>
      <c r="F262" s="32">
        <f>+VLOOKUP(Table_6[[#This Row],[Departamento]],Table_5[],2,0)</f>
        <v>5</v>
      </c>
      <c r="G262" s="3" t="s">
        <v>22</v>
      </c>
      <c r="H262" s="9" t="s">
        <v>47</v>
      </c>
      <c r="I262" s="32" t="str">
        <f>+IFERROR(VLOOKUP(Table_6[[#This Row],[Municipio]],'LOCALIZA HN'!$B$9:$O$306,8,0),99999)</f>
        <v>0512</v>
      </c>
      <c r="J262" s="5" t="s">
        <v>18</v>
      </c>
      <c r="K262" s="5">
        <v>47</v>
      </c>
      <c r="L262" s="25" t="s">
        <v>19</v>
      </c>
      <c r="M262" s="34" t="s">
        <v>20</v>
      </c>
      <c r="N262" s="36">
        <f>+IFERROR(VLOOKUP(Table_6[[#This Row],[ID_Municipio]],Table_4[[CodigoMuni]:[Long_2]],3,0),"")</f>
        <v>15.484500000000001</v>
      </c>
      <c r="O262" s="36">
        <f>+IFERROR(VLOOKUP(Table_6[[#This Row],[ID_Municipio]],Table_4[[CodigoMuni]:[Long_2]],4,0),"")</f>
        <v>-87.869299999999996</v>
      </c>
      <c r="P262" s="34" t="s">
        <v>21</v>
      </c>
    </row>
    <row r="263" spans="1:16" ht="14.25" customHeight="1">
      <c r="A263" s="31" t="str">
        <f t="shared" si="9"/>
        <v>La Lima43954252</v>
      </c>
      <c r="B263" s="31" t="str">
        <f>+Table_6[[#This Row],[ID_Municipio]]&amp;Table_6[[#This Row],[Fecha]]</f>
        <v>051243954</v>
      </c>
      <c r="C263" s="31" t="str">
        <f t="shared" si="10"/>
        <v>Cortes43954</v>
      </c>
      <c r="D263" s="32">
        <f t="shared" si="11"/>
        <v>252</v>
      </c>
      <c r="E263" s="24">
        <v>43954</v>
      </c>
      <c r="F263" s="32">
        <f>+VLOOKUP(Table_6[[#This Row],[Departamento]],Table_5[],2,0)</f>
        <v>5</v>
      </c>
      <c r="G263" s="3" t="s">
        <v>22</v>
      </c>
      <c r="H263" s="9" t="s">
        <v>47</v>
      </c>
      <c r="I263" s="32" t="str">
        <f>+IFERROR(VLOOKUP(Table_6[[#This Row],[Municipio]],'LOCALIZA HN'!$B$9:$O$306,8,0),99999)</f>
        <v>0512</v>
      </c>
      <c r="J263" s="5" t="s">
        <v>18</v>
      </c>
      <c r="K263" s="5">
        <v>57</v>
      </c>
      <c r="L263" s="25" t="s">
        <v>19</v>
      </c>
      <c r="M263" s="34" t="s">
        <v>20</v>
      </c>
      <c r="N263" s="36">
        <f>+IFERROR(VLOOKUP(Table_6[[#This Row],[ID_Municipio]],Table_4[[CodigoMuni]:[Long_2]],3,0),"")</f>
        <v>15.484500000000001</v>
      </c>
      <c r="O263" s="36">
        <f>+IFERROR(VLOOKUP(Table_6[[#This Row],[ID_Municipio]],Table_4[[CodigoMuni]:[Long_2]],4,0),"")</f>
        <v>-87.869299999999996</v>
      </c>
      <c r="P263" s="34" t="s">
        <v>21</v>
      </c>
    </row>
    <row r="264" spans="1:16" ht="14.25" customHeight="1">
      <c r="A264" s="31" t="str">
        <f t="shared" si="9"/>
        <v>La Lima43954253</v>
      </c>
      <c r="B264" s="31" t="str">
        <f>+Table_6[[#This Row],[ID_Municipio]]&amp;Table_6[[#This Row],[Fecha]]</f>
        <v>051243954</v>
      </c>
      <c r="C264" s="31" t="str">
        <f t="shared" si="10"/>
        <v>Cortes43954</v>
      </c>
      <c r="D264" s="32">
        <f t="shared" si="11"/>
        <v>253</v>
      </c>
      <c r="E264" s="24">
        <v>43954</v>
      </c>
      <c r="F264" s="32">
        <f>+VLOOKUP(Table_6[[#This Row],[Departamento]],Table_5[],2,0)</f>
        <v>5</v>
      </c>
      <c r="G264" s="3" t="s">
        <v>22</v>
      </c>
      <c r="H264" s="9" t="s">
        <v>47</v>
      </c>
      <c r="I264" s="32" t="str">
        <f>+IFERROR(VLOOKUP(Table_6[[#This Row],[Municipio]],'LOCALIZA HN'!$B$9:$O$306,8,0),99999)</f>
        <v>0512</v>
      </c>
      <c r="J264" s="5" t="s">
        <v>26</v>
      </c>
      <c r="K264" s="5">
        <v>35</v>
      </c>
      <c r="L264" s="25" t="s">
        <v>19</v>
      </c>
      <c r="M264" s="34" t="s">
        <v>20</v>
      </c>
      <c r="N264" s="36">
        <f>+IFERROR(VLOOKUP(Table_6[[#This Row],[ID_Municipio]],Table_4[[CodigoMuni]:[Long_2]],3,0),"")</f>
        <v>15.484500000000001</v>
      </c>
      <c r="O264" s="36">
        <f>+IFERROR(VLOOKUP(Table_6[[#This Row],[ID_Municipio]],Table_4[[CodigoMuni]:[Long_2]],4,0),"")</f>
        <v>-87.869299999999996</v>
      </c>
      <c r="P264" s="34" t="s">
        <v>21</v>
      </c>
    </row>
    <row r="265" spans="1:16" ht="14.25" customHeight="1">
      <c r="A265" s="31" t="str">
        <f t="shared" si="9"/>
        <v>La Lima43954254</v>
      </c>
      <c r="B265" s="31" t="str">
        <f>+Table_6[[#This Row],[ID_Municipio]]&amp;Table_6[[#This Row],[Fecha]]</f>
        <v>051243954</v>
      </c>
      <c r="C265" s="31" t="str">
        <f t="shared" si="10"/>
        <v>Cortes43954</v>
      </c>
      <c r="D265" s="32">
        <f t="shared" si="11"/>
        <v>254</v>
      </c>
      <c r="E265" s="24">
        <v>43954</v>
      </c>
      <c r="F265" s="32">
        <f>+VLOOKUP(Table_6[[#This Row],[Departamento]],Table_5[],2,0)</f>
        <v>5</v>
      </c>
      <c r="G265" s="3" t="s">
        <v>22</v>
      </c>
      <c r="H265" s="9" t="s">
        <v>47</v>
      </c>
      <c r="I265" s="32" t="str">
        <f>+IFERROR(VLOOKUP(Table_6[[#This Row],[Municipio]],'LOCALIZA HN'!$B$9:$O$306,8,0),99999)</f>
        <v>0512</v>
      </c>
      <c r="J265" s="5" t="s">
        <v>26</v>
      </c>
      <c r="K265" s="5">
        <v>40</v>
      </c>
      <c r="L265" s="25" t="s">
        <v>19</v>
      </c>
      <c r="M265" s="34" t="s">
        <v>20</v>
      </c>
      <c r="N265" s="36">
        <f>+IFERROR(VLOOKUP(Table_6[[#This Row],[ID_Municipio]],Table_4[[CodigoMuni]:[Long_2]],3,0),"")</f>
        <v>15.484500000000001</v>
      </c>
      <c r="O265" s="36">
        <f>+IFERROR(VLOOKUP(Table_6[[#This Row],[ID_Municipio]],Table_4[[CodigoMuni]:[Long_2]],4,0),"")</f>
        <v>-87.869299999999996</v>
      </c>
      <c r="P265" s="34" t="s">
        <v>21</v>
      </c>
    </row>
    <row r="266" spans="1:16" ht="14.25" customHeight="1">
      <c r="A266" s="31" t="str">
        <f t="shared" si="9"/>
        <v>La Lima43954255</v>
      </c>
      <c r="B266" s="31" t="str">
        <f>+Table_6[[#This Row],[ID_Municipio]]&amp;Table_6[[#This Row],[Fecha]]</f>
        <v>051243954</v>
      </c>
      <c r="C266" s="31" t="str">
        <f t="shared" si="10"/>
        <v>Cortes43954</v>
      </c>
      <c r="D266" s="32">
        <f t="shared" si="11"/>
        <v>255</v>
      </c>
      <c r="E266" s="24">
        <v>43954</v>
      </c>
      <c r="F266" s="32">
        <f>+VLOOKUP(Table_6[[#This Row],[Departamento]],Table_5[],2,0)</f>
        <v>5</v>
      </c>
      <c r="G266" s="3" t="s">
        <v>22</v>
      </c>
      <c r="H266" s="9" t="s">
        <v>47</v>
      </c>
      <c r="I266" s="32" t="str">
        <f>+IFERROR(VLOOKUP(Table_6[[#This Row],[Municipio]],'LOCALIZA HN'!$B$9:$O$306,8,0),99999)</f>
        <v>0512</v>
      </c>
      <c r="J266" s="5" t="s">
        <v>26</v>
      </c>
      <c r="K266" s="5">
        <v>55</v>
      </c>
      <c r="L266" s="25" t="s">
        <v>19</v>
      </c>
      <c r="M266" s="34" t="s">
        <v>20</v>
      </c>
      <c r="N266" s="36">
        <f>+IFERROR(VLOOKUP(Table_6[[#This Row],[ID_Municipio]],Table_4[[CodigoMuni]:[Long_2]],3,0),"")</f>
        <v>15.484500000000001</v>
      </c>
      <c r="O266" s="36">
        <f>+IFERROR(VLOOKUP(Table_6[[#This Row],[ID_Municipio]],Table_4[[CodigoMuni]:[Long_2]],4,0),"")</f>
        <v>-87.869299999999996</v>
      </c>
      <c r="P266" s="34" t="s">
        <v>21</v>
      </c>
    </row>
    <row r="267" spans="1:16" ht="14.25" customHeight="1">
      <c r="A267" s="31" t="str">
        <f t="shared" si="9"/>
        <v>La Lima43954256</v>
      </c>
      <c r="B267" s="31" t="str">
        <f>+Table_6[[#This Row],[ID_Municipio]]&amp;Table_6[[#This Row],[Fecha]]</f>
        <v>051243954</v>
      </c>
      <c r="C267" s="31" t="str">
        <f t="shared" si="10"/>
        <v>Cortes43954</v>
      </c>
      <c r="D267" s="32">
        <f t="shared" si="11"/>
        <v>256</v>
      </c>
      <c r="E267" s="24">
        <v>43954</v>
      </c>
      <c r="F267" s="32">
        <f>+VLOOKUP(Table_6[[#This Row],[Departamento]],Table_5[],2,0)</f>
        <v>5</v>
      </c>
      <c r="G267" s="3" t="s">
        <v>22</v>
      </c>
      <c r="H267" s="9" t="s">
        <v>47</v>
      </c>
      <c r="I267" s="32" t="str">
        <f>+IFERROR(VLOOKUP(Table_6[[#This Row],[Municipio]],'LOCALIZA HN'!$B$9:$O$306,8,0),99999)</f>
        <v>0512</v>
      </c>
      <c r="J267" s="5" t="s">
        <v>18</v>
      </c>
      <c r="K267" s="5">
        <v>3</v>
      </c>
      <c r="L267" s="25" t="s">
        <v>19</v>
      </c>
      <c r="M267" s="34" t="s">
        <v>20</v>
      </c>
      <c r="N267" s="36">
        <f>+IFERROR(VLOOKUP(Table_6[[#This Row],[ID_Municipio]],Table_4[[CodigoMuni]:[Long_2]],3,0),"")</f>
        <v>15.484500000000001</v>
      </c>
      <c r="O267" s="36">
        <f>+IFERROR(VLOOKUP(Table_6[[#This Row],[ID_Municipio]],Table_4[[CodigoMuni]:[Long_2]],4,0),"")</f>
        <v>-87.869299999999996</v>
      </c>
      <c r="P267" s="34" t="s">
        <v>21</v>
      </c>
    </row>
    <row r="268" spans="1:16" ht="14.25" customHeight="1">
      <c r="A268" s="31" t="str">
        <f t="shared" si="9"/>
        <v>La Lima43954257</v>
      </c>
      <c r="B268" s="31" t="str">
        <f>+Table_6[[#This Row],[ID_Municipio]]&amp;Table_6[[#This Row],[Fecha]]</f>
        <v>051243954</v>
      </c>
      <c r="C268" s="31" t="str">
        <f t="shared" si="10"/>
        <v>Cortes43954</v>
      </c>
      <c r="D268" s="32">
        <f t="shared" si="11"/>
        <v>257</v>
      </c>
      <c r="E268" s="24">
        <v>43954</v>
      </c>
      <c r="F268" s="32">
        <f>+VLOOKUP(Table_6[[#This Row],[Departamento]],Table_5[],2,0)</f>
        <v>5</v>
      </c>
      <c r="G268" s="3" t="s">
        <v>22</v>
      </c>
      <c r="H268" s="9" t="s">
        <v>47</v>
      </c>
      <c r="I268" s="32" t="str">
        <f>+IFERROR(VLOOKUP(Table_6[[#This Row],[Municipio]],'LOCALIZA HN'!$B$9:$O$306,8,0),99999)</f>
        <v>0512</v>
      </c>
      <c r="J268" s="5" t="s">
        <v>26</v>
      </c>
      <c r="K268" s="5">
        <v>30</v>
      </c>
      <c r="L268" s="25" t="s">
        <v>19</v>
      </c>
      <c r="M268" s="34" t="s">
        <v>20</v>
      </c>
      <c r="N268" s="36">
        <f>+IFERROR(VLOOKUP(Table_6[[#This Row],[ID_Municipio]],Table_4[[CodigoMuni]:[Long_2]],3,0),"")</f>
        <v>15.484500000000001</v>
      </c>
      <c r="O268" s="36">
        <f>+IFERROR(VLOOKUP(Table_6[[#This Row],[ID_Municipio]],Table_4[[CodigoMuni]:[Long_2]],4,0),"")</f>
        <v>-87.869299999999996</v>
      </c>
      <c r="P268" s="34" t="s">
        <v>21</v>
      </c>
    </row>
    <row r="269" spans="1:16" ht="14.25" customHeight="1">
      <c r="A269" s="31" t="str">
        <f t="shared" ref="A269:A332" si="12">+H269&amp;E269&amp;D269</f>
        <v>La Lima43954258</v>
      </c>
      <c r="B269" s="31" t="str">
        <f>+Table_6[[#This Row],[ID_Municipio]]&amp;Table_6[[#This Row],[Fecha]]</f>
        <v>051243954</v>
      </c>
      <c r="C269" s="31" t="str">
        <f t="shared" ref="C269:C332" si="13">+G269&amp;E269</f>
        <v>Cortes43954</v>
      </c>
      <c r="D269" s="32">
        <f t="shared" ref="D269:D332" si="14">+D268+1</f>
        <v>258</v>
      </c>
      <c r="E269" s="24">
        <v>43954</v>
      </c>
      <c r="F269" s="32">
        <f>+VLOOKUP(Table_6[[#This Row],[Departamento]],Table_5[],2,0)</f>
        <v>5</v>
      </c>
      <c r="G269" s="3" t="s">
        <v>22</v>
      </c>
      <c r="H269" s="9" t="s">
        <v>47</v>
      </c>
      <c r="I269" s="32" t="str">
        <f>+IFERROR(VLOOKUP(Table_6[[#This Row],[Municipio]],'LOCALIZA HN'!$B$9:$O$306,8,0),99999)</f>
        <v>0512</v>
      </c>
      <c r="J269" s="5" t="s">
        <v>18</v>
      </c>
      <c r="K269" s="5">
        <v>37</v>
      </c>
      <c r="L269" s="25" t="s">
        <v>19</v>
      </c>
      <c r="M269" s="34" t="s">
        <v>20</v>
      </c>
      <c r="N269" s="36">
        <f>+IFERROR(VLOOKUP(Table_6[[#This Row],[ID_Municipio]],Table_4[[CodigoMuni]:[Long_2]],3,0),"")</f>
        <v>15.484500000000001</v>
      </c>
      <c r="O269" s="36">
        <f>+IFERROR(VLOOKUP(Table_6[[#This Row],[ID_Municipio]],Table_4[[CodigoMuni]:[Long_2]],4,0),"")</f>
        <v>-87.869299999999996</v>
      </c>
      <c r="P269" s="34" t="s">
        <v>21</v>
      </c>
    </row>
    <row r="270" spans="1:16" ht="14.25" customHeight="1">
      <c r="A270" s="31" t="str">
        <f t="shared" si="12"/>
        <v>La Paz43932259</v>
      </c>
      <c r="B270" s="31" t="str">
        <f>+Table_6[[#This Row],[ID_Municipio]]&amp;Table_6[[#This Row],[Fecha]]</f>
        <v>120143932</v>
      </c>
      <c r="C270" s="31" t="str">
        <f t="shared" si="13"/>
        <v>La Paz43932</v>
      </c>
      <c r="D270" s="32">
        <f t="shared" si="14"/>
        <v>259</v>
      </c>
      <c r="E270" s="24">
        <v>43932</v>
      </c>
      <c r="F270" s="32">
        <f>+VLOOKUP(Table_6[[#This Row],[Departamento]],Table_5[],2,0)</f>
        <v>12</v>
      </c>
      <c r="G270" s="3" t="s">
        <v>48</v>
      </c>
      <c r="H270" s="9" t="s">
        <v>48</v>
      </c>
      <c r="I270" s="32" t="str">
        <f>+IFERROR(VLOOKUP(Table_6[[#This Row],[Municipio]],'LOCALIZA HN'!$B$9:$O$306,8,0),99999)</f>
        <v>1201</v>
      </c>
      <c r="J270" s="5" t="s">
        <v>18</v>
      </c>
      <c r="K270" s="5">
        <v>24</v>
      </c>
      <c r="L270" s="8" t="s">
        <v>19</v>
      </c>
      <c r="M270" s="34" t="s">
        <v>20</v>
      </c>
      <c r="N270" s="36">
        <f>+IFERROR(VLOOKUP(Table_6[[#This Row],[ID_Municipio]],Table_4[[CodigoMuni]:[Long_2]],3,0),"")</f>
        <v>14.3101</v>
      </c>
      <c r="O270" s="36">
        <f>+IFERROR(VLOOKUP(Table_6[[#This Row],[ID_Municipio]],Table_4[[CodigoMuni]:[Long_2]],4,0),"")</f>
        <v>-87.754199999999997</v>
      </c>
      <c r="P270" s="34" t="s">
        <v>21</v>
      </c>
    </row>
    <row r="271" spans="1:16" ht="14.25" customHeight="1">
      <c r="A271" s="31" t="str">
        <f t="shared" si="12"/>
        <v>La Union43913260</v>
      </c>
      <c r="B271" s="31" t="str">
        <f>+Table_6[[#This Row],[ID_Municipio]]&amp;Table_6[[#This Row],[Fecha]]</f>
        <v>041243913</v>
      </c>
      <c r="C271" s="31" t="str">
        <f t="shared" si="13"/>
        <v>Lempira43913</v>
      </c>
      <c r="D271" s="32">
        <f t="shared" si="14"/>
        <v>260</v>
      </c>
      <c r="E271" s="33">
        <v>43913</v>
      </c>
      <c r="F271" s="32">
        <f>+VLOOKUP(Table_6[[#This Row],[Departamento]],Table_5[],2,0)</f>
        <v>13</v>
      </c>
      <c r="G271" s="3" t="s">
        <v>41</v>
      </c>
      <c r="H271" s="11" t="s">
        <v>49</v>
      </c>
      <c r="I271" s="32" t="str">
        <f>+IFERROR(VLOOKUP(Table_6[[#This Row],[Municipio]],'LOCALIZA HN'!$B$9:$O$306,8,0),99999)</f>
        <v>0412</v>
      </c>
      <c r="J271" s="5" t="s">
        <v>18</v>
      </c>
      <c r="K271" s="5">
        <v>46</v>
      </c>
      <c r="L271" s="8" t="s">
        <v>19</v>
      </c>
      <c r="M271" s="34" t="s">
        <v>20</v>
      </c>
      <c r="N271" s="36">
        <f>+IFERROR(VLOOKUP(Table_6[[#This Row],[ID_Municipio]],Table_4[[CodigoMuni]:[Long_2]],3,0),"")</f>
        <v>14.698700000000001</v>
      </c>
      <c r="O271" s="36">
        <f>+IFERROR(VLOOKUP(Table_6[[#This Row],[ID_Municipio]],Table_4[[CodigoMuni]:[Long_2]],4,0),"")</f>
        <v>-88.948499999999996</v>
      </c>
      <c r="P271" s="34" t="s">
        <v>21</v>
      </c>
    </row>
    <row r="272" spans="1:16" ht="14.25" customHeight="1">
      <c r="A272" s="31" t="str">
        <f t="shared" si="12"/>
        <v>La Union43917261</v>
      </c>
      <c r="B272" s="31" t="str">
        <f>+Table_6[[#This Row],[ID_Municipio]]&amp;Table_6[[#This Row],[Fecha]]</f>
        <v>041243917</v>
      </c>
      <c r="C272" s="31" t="str">
        <f t="shared" si="13"/>
        <v>Lempira43917</v>
      </c>
      <c r="D272" s="32">
        <f t="shared" si="14"/>
        <v>261</v>
      </c>
      <c r="E272" s="33">
        <v>43917</v>
      </c>
      <c r="F272" s="32">
        <f>+VLOOKUP(Table_6[[#This Row],[Departamento]],Table_5[],2,0)</f>
        <v>13</v>
      </c>
      <c r="G272" s="3" t="s">
        <v>41</v>
      </c>
      <c r="H272" s="37" t="s">
        <v>49</v>
      </c>
      <c r="I272" s="32" t="str">
        <f>+IFERROR(VLOOKUP(Table_6[[#This Row],[Municipio]],'LOCALIZA HN'!$B$9:$O$306,8,0),99999)</f>
        <v>0412</v>
      </c>
      <c r="J272" s="5" t="s">
        <v>18</v>
      </c>
      <c r="K272" s="5">
        <v>33</v>
      </c>
      <c r="L272" s="8" t="s">
        <v>19</v>
      </c>
      <c r="M272" s="34" t="s">
        <v>20</v>
      </c>
      <c r="N272" s="36">
        <f>+IFERROR(VLOOKUP(Table_6[[#This Row],[ID_Municipio]],Table_4[[CodigoMuni]:[Long_2]],3,0),"")</f>
        <v>14.698700000000001</v>
      </c>
      <c r="O272" s="36">
        <f>+IFERROR(VLOOKUP(Table_6[[#This Row],[ID_Municipio]],Table_4[[CodigoMuni]:[Long_2]],4,0),"")</f>
        <v>-88.948499999999996</v>
      </c>
      <c r="P272" s="34" t="s">
        <v>21</v>
      </c>
    </row>
    <row r="273" spans="1:16" ht="14.25" customHeight="1">
      <c r="A273" s="31" t="str">
        <f t="shared" si="12"/>
        <v>La Union43917262</v>
      </c>
      <c r="B273" s="31" t="str">
        <f>+Table_6[[#This Row],[ID_Municipio]]&amp;Table_6[[#This Row],[Fecha]]</f>
        <v>041243917</v>
      </c>
      <c r="C273" s="31" t="str">
        <f t="shared" si="13"/>
        <v>Lempira43917</v>
      </c>
      <c r="D273" s="32">
        <f t="shared" si="14"/>
        <v>262</v>
      </c>
      <c r="E273" s="33">
        <v>43917</v>
      </c>
      <c r="F273" s="32">
        <f>+VLOOKUP(Table_6[[#This Row],[Departamento]],Table_5[],2,0)</f>
        <v>13</v>
      </c>
      <c r="G273" s="3" t="s">
        <v>41</v>
      </c>
      <c r="H273" s="37" t="s">
        <v>49</v>
      </c>
      <c r="I273" s="32" t="str">
        <f>+IFERROR(VLOOKUP(Table_6[[#This Row],[Municipio]],'LOCALIZA HN'!$B$9:$O$306,8,0),99999)</f>
        <v>0412</v>
      </c>
      <c r="J273" s="5" t="s">
        <v>26</v>
      </c>
      <c r="K273" s="5">
        <v>67</v>
      </c>
      <c r="L273" s="8" t="s">
        <v>19</v>
      </c>
      <c r="M273" s="34" t="s">
        <v>20</v>
      </c>
      <c r="N273" s="36">
        <f>+IFERROR(VLOOKUP(Table_6[[#This Row],[ID_Municipio]],Table_4[[CodigoMuni]:[Long_2]],3,0),"")</f>
        <v>14.698700000000001</v>
      </c>
      <c r="O273" s="36">
        <f>+IFERROR(VLOOKUP(Table_6[[#This Row],[ID_Municipio]],Table_4[[CodigoMuni]:[Long_2]],4,0),"")</f>
        <v>-88.948499999999996</v>
      </c>
      <c r="P273" s="34" t="s">
        <v>21</v>
      </c>
    </row>
    <row r="274" spans="1:16" ht="14.25" customHeight="1">
      <c r="A274" s="31" t="str">
        <f t="shared" si="12"/>
        <v>Langue43953263</v>
      </c>
      <c r="B274" s="31" t="str">
        <f>+Table_6[[#This Row],[ID_Municipio]]&amp;Table_6[[#This Row],[Fecha]]</f>
        <v>170743953</v>
      </c>
      <c r="C274" s="31" t="str">
        <f t="shared" si="13"/>
        <v>Valle43953</v>
      </c>
      <c r="D274" s="32">
        <f t="shared" si="14"/>
        <v>263</v>
      </c>
      <c r="E274" s="24">
        <v>43953</v>
      </c>
      <c r="F274" s="32">
        <f>+VLOOKUP(Table_6[[#This Row],[Departamento]],Table_5[],2,0)</f>
        <v>17</v>
      </c>
      <c r="G274" s="3" t="s">
        <v>16</v>
      </c>
      <c r="H274" s="9" t="s">
        <v>50</v>
      </c>
      <c r="I274" s="32" t="str">
        <f>+IFERROR(VLOOKUP(Table_6[[#This Row],[Municipio]],'LOCALIZA HN'!$B$9:$O$306,8,0),99999)</f>
        <v>1707</v>
      </c>
      <c r="J274" s="5" t="s">
        <v>18</v>
      </c>
      <c r="K274" s="5">
        <v>70</v>
      </c>
      <c r="L274" s="25" t="s">
        <v>19</v>
      </c>
      <c r="M274" s="34" t="s">
        <v>20</v>
      </c>
      <c r="N274" s="36">
        <f>+IFERROR(VLOOKUP(Table_6[[#This Row],[ID_Municipio]],Table_4[[CodigoMuni]:[Long_2]],3,0),"")</f>
        <v>13.6571</v>
      </c>
      <c r="O274" s="36">
        <f>+IFERROR(VLOOKUP(Table_6[[#This Row],[ID_Municipio]],Table_4[[CodigoMuni]:[Long_2]],4,0),"")</f>
        <v>-87.629099999999994</v>
      </c>
      <c r="P274" s="34" t="s">
        <v>21</v>
      </c>
    </row>
    <row r="275" spans="1:16" ht="14.25" customHeight="1">
      <c r="A275" s="31" t="str">
        <f t="shared" si="12"/>
        <v>Las Vegas43922264</v>
      </c>
      <c r="B275" s="31" t="str">
        <f>+Table_6[[#This Row],[ID_Municipio]]&amp;Table_6[[#This Row],[Fecha]]</f>
        <v>162743922</v>
      </c>
      <c r="C275" s="31" t="str">
        <f t="shared" si="13"/>
        <v>Santa Barbara43922</v>
      </c>
      <c r="D275" s="32">
        <f t="shared" si="14"/>
        <v>264</v>
      </c>
      <c r="E275" s="24">
        <v>43922</v>
      </c>
      <c r="F275" s="32">
        <f>+VLOOKUP(Table_6[[#This Row],[Departamento]],Table_5[],2,0)</f>
        <v>16</v>
      </c>
      <c r="G275" s="3" t="s">
        <v>43</v>
      </c>
      <c r="H275" s="9" t="s">
        <v>51</v>
      </c>
      <c r="I275" s="32" t="str">
        <f>+IFERROR(VLOOKUP(Table_6[[#This Row],[Municipio]],'LOCALIZA HN'!$B$9:$O$306,8,0),99999)</f>
        <v>1627</v>
      </c>
      <c r="J275" s="5" t="s">
        <v>26</v>
      </c>
      <c r="K275" s="5">
        <v>47</v>
      </c>
      <c r="L275" s="8" t="s">
        <v>19</v>
      </c>
      <c r="M275" s="34" t="s">
        <v>20</v>
      </c>
      <c r="N275" s="36">
        <f>+IFERROR(VLOOKUP(Table_6[[#This Row],[ID_Municipio]],Table_4[[CodigoMuni]:[Long_2]],3,0),"")</f>
        <v>14.8681</v>
      </c>
      <c r="O275" s="36">
        <f>+IFERROR(VLOOKUP(Table_6[[#This Row],[ID_Municipio]],Table_4[[CodigoMuni]:[Long_2]],4,0),"")</f>
        <v>-88.061999999999998</v>
      </c>
      <c r="P275" s="34" t="s">
        <v>21</v>
      </c>
    </row>
    <row r="276" spans="1:16" ht="14.25" customHeight="1">
      <c r="A276" s="31" t="str">
        <f t="shared" si="12"/>
        <v>Las Vegas43922265</v>
      </c>
      <c r="B276" s="31" t="str">
        <f>+Table_6[[#This Row],[ID_Municipio]]&amp;Table_6[[#This Row],[Fecha]]</f>
        <v>162743922</v>
      </c>
      <c r="C276" s="31" t="str">
        <f t="shared" si="13"/>
        <v>Santa Barbara43922</v>
      </c>
      <c r="D276" s="32">
        <f t="shared" si="14"/>
        <v>265</v>
      </c>
      <c r="E276" s="24">
        <v>43922</v>
      </c>
      <c r="F276" s="32">
        <f>+VLOOKUP(Table_6[[#This Row],[Departamento]],Table_5[],2,0)</f>
        <v>16</v>
      </c>
      <c r="G276" s="3" t="s">
        <v>43</v>
      </c>
      <c r="H276" s="9" t="s">
        <v>51</v>
      </c>
      <c r="I276" s="32" t="str">
        <f>+IFERROR(VLOOKUP(Table_6[[#This Row],[Municipio]],'LOCALIZA HN'!$B$9:$O$306,8,0),99999)</f>
        <v>1627</v>
      </c>
      <c r="J276" s="5" t="s">
        <v>26</v>
      </c>
      <c r="K276" s="5">
        <v>41</v>
      </c>
      <c r="L276" s="8" t="s">
        <v>19</v>
      </c>
      <c r="M276" s="34" t="s">
        <v>20</v>
      </c>
      <c r="N276" s="36">
        <f>+IFERROR(VLOOKUP(Table_6[[#This Row],[ID_Municipio]],Table_4[[CodigoMuni]:[Long_2]],3,0),"")</f>
        <v>14.8681</v>
      </c>
      <c r="O276" s="36">
        <f>+IFERROR(VLOOKUP(Table_6[[#This Row],[ID_Municipio]],Table_4[[CodigoMuni]:[Long_2]],4,0),"")</f>
        <v>-88.061999999999998</v>
      </c>
      <c r="P276" s="34" t="s">
        <v>21</v>
      </c>
    </row>
    <row r="277" spans="1:16" ht="14.25" customHeight="1">
      <c r="A277" s="31" t="str">
        <f t="shared" si="12"/>
        <v>Las Vegas43922266</v>
      </c>
      <c r="B277" s="31" t="str">
        <f>+Table_6[[#This Row],[ID_Municipio]]&amp;Table_6[[#This Row],[Fecha]]</f>
        <v>162743922</v>
      </c>
      <c r="C277" s="31" t="str">
        <f t="shared" si="13"/>
        <v>Santa Barbara43922</v>
      </c>
      <c r="D277" s="32">
        <f t="shared" si="14"/>
        <v>266</v>
      </c>
      <c r="E277" s="24">
        <v>43922</v>
      </c>
      <c r="F277" s="32">
        <f>+VLOOKUP(Table_6[[#This Row],[Departamento]],Table_5[],2,0)</f>
        <v>16</v>
      </c>
      <c r="G277" s="3" t="s">
        <v>43</v>
      </c>
      <c r="H277" s="9" t="s">
        <v>51</v>
      </c>
      <c r="I277" s="32" t="str">
        <f>+IFERROR(VLOOKUP(Table_6[[#This Row],[Municipio]],'LOCALIZA HN'!$B$9:$O$306,8,0),99999)</f>
        <v>1627</v>
      </c>
      <c r="J277" s="5" t="s">
        <v>18</v>
      </c>
      <c r="K277" s="5">
        <v>37</v>
      </c>
      <c r="L277" s="8" t="s">
        <v>19</v>
      </c>
      <c r="M277" s="34" t="s">
        <v>20</v>
      </c>
      <c r="N277" s="36">
        <f>+IFERROR(VLOOKUP(Table_6[[#This Row],[ID_Municipio]],Table_4[[CodigoMuni]:[Long_2]],3,0),"")</f>
        <v>14.8681</v>
      </c>
      <c r="O277" s="36">
        <f>+IFERROR(VLOOKUP(Table_6[[#This Row],[ID_Municipio]],Table_4[[CodigoMuni]:[Long_2]],4,0),"")</f>
        <v>-88.061999999999998</v>
      </c>
      <c r="P277" s="34" t="s">
        <v>21</v>
      </c>
    </row>
    <row r="278" spans="1:16" ht="14.25" customHeight="1">
      <c r="A278" s="31" t="str">
        <f t="shared" si="12"/>
        <v>Las Vegas43924267</v>
      </c>
      <c r="B278" s="31" t="str">
        <f>+Table_6[[#This Row],[ID_Municipio]]&amp;Table_6[[#This Row],[Fecha]]</f>
        <v>162743924</v>
      </c>
      <c r="C278" s="31" t="str">
        <f t="shared" si="13"/>
        <v>Santa Barbara43924</v>
      </c>
      <c r="D278" s="32">
        <f t="shared" si="14"/>
        <v>267</v>
      </c>
      <c r="E278" s="24">
        <v>43924</v>
      </c>
      <c r="F278" s="32">
        <f>+VLOOKUP(Table_6[[#This Row],[Departamento]],Table_5[],2,0)</f>
        <v>16</v>
      </c>
      <c r="G278" s="3" t="s">
        <v>43</v>
      </c>
      <c r="H278" s="9" t="s">
        <v>51</v>
      </c>
      <c r="I278" s="32" t="str">
        <f>+IFERROR(VLOOKUP(Table_6[[#This Row],[Municipio]],'LOCALIZA HN'!$B$9:$O$306,8,0),99999)</f>
        <v>1627</v>
      </c>
      <c r="J278" s="5" t="s">
        <v>18</v>
      </c>
      <c r="K278" s="5">
        <v>37</v>
      </c>
      <c r="L278" s="8" t="s">
        <v>19</v>
      </c>
      <c r="M278" s="34" t="s">
        <v>20</v>
      </c>
      <c r="N278" s="36">
        <f>+IFERROR(VLOOKUP(Table_6[[#This Row],[ID_Municipio]],Table_4[[CodigoMuni]:[Long_2]],3,0),"")</f>
        <v>14.8681</v>
      </c>
      <c r="O278" s="36">
        <f>+IFERROR(VLOOKUP(Table_6[[#This Row],[ID_Municipio]],Table_4[[CodigoMuni]:[Long_2]],4,0),"")</f>
        <v>-88.061999999999998</v>
      </c>
      <c r="P278" s="34" t="s">
        <v>21</v>
      </c>
    </row>
    <row r="279" spans="1:16" ht="14.25" customHeight="1">
      <c r="A279" s="31" t="str">
        <f t="shared" si="12"/>
        <v>Las Vegas43924268</v>
      </c>
      <c r="B279" s="31" t="str">
        <f>+Table_6[[#This Row],[ID_Municipio]]&amp;Table_6[[#This Row],[Fecha]]</f>
        <v>162743924</v>
      </c>
      <c r="C279" s="31" t="str">
        <f t="shared" si="13"/>
        <v>Santa Barbara43924</v>
      </c>
      <c r="D279" s="32">
        <f t="shared" si="14"/>
        <v>268</v>
      </c>
      <c r="E279" s="24">
        <v>43924</v>
      </c>
      <c r="F279" s="32">
        <f>+VLOOKUP(Table_6[[#This Row],[Departamento]],Table_5[],2,0)</f>
        <v>16</v>
      </c>
      <c r="G279" s="3" t="s">
        <v>43</v>
      </c>
      <c r="H279" s="9" t="s">
        <v>51</v>
      </c>
      <c r="I279" s="32" t="str">
        <f>+IFERROR(VLOOKUP(Table_6[[#This Row],[Municipio]],'LOCALIZA HN'!$B$9:$O$306,8,0),99999)</f>
        <v>1627</v>
      </c>
      <c r="J279" s="5" t="s">
        <v>26</v>
      </c>
      <c r="K279" s="5">
        <v>41</v>
      </c>
      <c r="L279" s="8" t="s">
        <v>19</v>
      </c>
      <c r="M279" s="34" t="s">
        <v>20</v>
      </c>
      <c r="N279" s="36">
        <f>+IFERROR(VLOOKUP(Table_6[[#This Row],[ID_Municipio]],Table_4[[CodigoMuni]:[Long_2]],3,0),"")</f>
        <v>14.8681</v>
      </c>
      <c r="O279" s="36">
        <f>+IFERROR(VLOOKUP(Table_6[[#This Row],[ID_Municipio]],Table_4[[CodigoMuni]:[Long_2]],4,0),"")</f>
        <v>-88.061999999999998</v>
      </c>
      <c r="P279" s="34" t="s">
        <v>21</v>
      </c>
    </row>
    <row r="280" spans="1:16" ht="14.25" customHeight="1">
      <c r="A280" s="31" t="str">
        <f t="shared" si="12"/>
        <v>Las Vegas43924269</v>
      </c>
      <c r="B280" s="31" t="str">
        <f>+Table_6[[#This Row],[ID_Municipio]]&amp;Table_6[[#This Row],[Fecha]]</f>
        <v>162743924</v>
      </c>
      <c r="C280" s="31" t="str">
        <f t="shared" si="13"/>
        <v>Santa Barbara43924</v>
      </c>
      <c r="D280" s="32">
        <f t="shared" si="14"/>
        <v>269</v>
      </c>
      <c r="E280" s="24">
        <v>43924</v>
      </c>
      <c r="F280" s="32">
        <f>+VLOOKUP(Table_6[[#This Row],[Departamento]],Table_5[],2,0)</f>
        <v>16</v>
      </c>
      <c r="G280" s="3" t="s">
        <v>43</v>
      </c>
      <c r="H280" s="9" t="s">
        <v>51</v>
      </c>
      <c r="I280" s="32" t="str">
        <f>+IFERROR(VLOOKUP(Table_6[[#This Row],[Municipio]],'LOCALIZA HN'!$B$9:$O$306,8,0),99999)</f>
        <v>1627</v>
      </c>
      <c r="J280" s="5" t="s">
        <v>26</v>
      </c>
      <c r="K280" s="5">
        <v>47</v>
      </c>
      <c r="L280" s="8" t="s">
        <v>19</v>
      </c>
      <c r="M280" s="34" t="s">
        <v>20</v>
      </c>
      <c r="N280" s="36">
        <f>+IFERROR(VLOOKUP(Table_6[[#This Row],[ID_Municipio]],Table_4[[CodigoMuni]:[Long_2]],3,0),"")</f>
        <v>14.8681</v>
      </c>
      <c r="O280" s="36">
        <f>+IFERROR(VLOOKUP(Table_6[[#This Row],[ID_Municipio]],Table_4[[CodigoMuni]:[Long_2]],4,0),"")</f>
        <v>-88.061999999999998</v>
      </c>
      <c r="P280" s="34" t="s">
        <v>21</v>
      </c>
    </row>
    <row r="281" spans="1:16" ht="14.25" customHeight="1">
      <c r="A281" s="31" t="str">
        <f t="shared" si="12"/>
        <v>Las Vegas43932270</v>
      </c>
      <c r="B281" s="31" t="str">
        <f>+Table_6[[#This Row],[ID_Municipio]]&amp;Table_6[[#This Row],[Fecha]]</f>
        <v>162743932</v>
      </c>
      <c r="C281" s="31" t="str">
        <f t="shared" si="13"/>
        <v>Santa Barbara43932</v>
      </c>
      <c r="D281" s="32">
        <f t="shared" si="14"/>
        <v>270</v>
      </c>
      <c r="E281" s="24">
        <v>43932</v>
      </c>
      <c r="F281" s="32">
        <f>+VLOOKUP(Table_6[[#This Row],[Departamento]],Table_5[],2,0)</f>
        <v>16</v>
      </c>
      <c r="G281" s="3" t="s">
        <v>43</v>
      </c>
      <c r="H281" s="11" t="s">
        <v>51</v>
      </c>
      <c r="I281" s="32" t="str">
        <f>+IFERROR(VLOOKUP(Table_6[[#This Row],[Municipio]],'LOCALIZA HN'!$B$9:$O$306,8,0),99999)</f>
        <v>1627</v>
      </c>
      <c r="J281" s="5" t="s">
        <v>18</v>
      </c>
      <c r="K281" s="5">
        <v>25</v>
      </c>
      <c r="L281" s="8" t="s">
        <v>19</v>
      </c>
      <c r="M281" s="34" t="s">
        <v>20</v>
      </c>
      <c r="N281" s="36">
        <f>+IFERROR(VLOOKUP(Table_6[[#This Row],[ID_Municipio]],Table_4[[CodigoMuni]:[Long_2]],3,0),"")</f>
        <v>14.8681</v>
      </c>
      <c r="O281" s="36">
        <f>+IFERROR(VLOOKUP(Table_6[[#This Row],[ID_Municipio]],Table_4[[CodigoMuni]:[Long_2]],4,0),"")</f>
        <v>-88.061999999999998</v>
      </c>
      <c r="P281" s="34" t="s">
        <v>21</v>
      </c>
    </row>
    <row r="282" spans="1:16" ht="14.25" customHeight="1">
      <c r="A282" s="31" t="str">
        <f t="shared" si="12"/>
        <v>Lepaterique43953271</v>
      </c>
      <c r="B282" s="31" t="str">
        <f>+Table_6[[#This Row],[ID_Municipio]]&amp;Table_6[[#This Row],[Fecha]]</f>
        <v>080943953</v>
      </c>
      <c r="C282" s="31" t="str">
        <f t="shared" si="13"/>
        <v>Francisco Morazan43953</v>
      </c>
      <c r="D282" s="32">
        <f t="shared" si="14"/>
        <v>271</v>
      </c>
      <c r="E282" s="24">
        <v>43953</v>
      </c>
      <c r="F282" s="32">
        <f>+VLOOKUP(Table_6[[#This Row],[Departamento]],Table_5[],2,0)</f>
        <v>8</v>
      </c>
      <c r="G282" s="3" t="s">
        <v>31</v>
      </c>
      <c r="H282" s="9" t="s">
        <v>52</v>
      </c>
      <c r="I282" s="32" t="str">
        <f>+IFERROR(VLOOKUP(Table_6[[#This Row],[Municipio]],'LOCALIZA HN'!$B$9:$O$306,8,0),99999)</f>
        <v>0809</v>
      </c>
      <c r="J282" s="5" t="s">
        <v>18</v>
      </c>
      <c r="K282" s="5">
        <v>33</v>
      </c>
      <c r="L282" s="25" t="s">
        <v>19</v>
      </c>
      <c r="M282" s="34" t="s">
        <v>20</v>
      </c>
      <c r="N282" s="36">
        <f>+IFERROR(VLOOKUP(Table_6[[#This Row],[ID_Municipio]],Table_4[[CodigoMuni]:[Long_2]],3,0),"")</f>
        <v>14.0482</v>
      </c>
      <c r="O282" s="36">
        <f>+IFERROR(VLOOKUP(Table_6[[#This Row],[ID_Municipio]],Table_4[[CodigoMuni]:[Long_2]],4,0),"")</f>
        <v>-87.495500000000007</v>
      </c>
      <c r="P282" s="34" t="s">
        <v>21</v>
      </c>
    </row>
    <row r="283" spans="1:16" ht="14.25" customHeight="1">
      <c r="A283" s="31" t="str">
        <f t="shared" si="12"/>
        <v>Macuelizo43939272</v>
      </c>
      <c r="B283" s="31" t="str">
        <f>+Table_6[[#This Row],[ID_Municipio]]&amp;Table_6[[#This Row],[Fecha]]</f>
        <v>161243939</v>
      </c>
      <c r="C283" s="31" t="str">
        <f t="shared" si="13"/>
        <v>Santa Barbara43939</v>
      </c>
      <c r="D283" s="32">
        <f t="shared" si="14"/>
        <v>272</v>
      </c>
      <c r="E283" s="24">
        <v>43939</v>
      </c>
      <c r="F283" s="32">
        <f>+VLOOKUP(Table_6[[#This Row],[Departamento]],Table_5[],2,0)</f>
        <v>16</v>
      </c>
      <c r="G283" s="3" t="s">
        <v>43</v>
      </c>
      <c r="H283" s="9" t="s">
        <v>53</v>
      </c>
      <c r="I283" s="32" t="str">
        <f>+IFERROR(VLOOKUP(Table_6[[#This Row],[Municipio]],'LOCALIZA HN'!$B$9:$O$306,8,0),99999)</f>
        <v>1612</v>
      </c>
      <c r="J283" s="5" t="s">
        <v>18</v>
      </c>
      <c r="K283" s="5">
        <v>42</v>
      </c>
      <c r="L283" s="8" t="s">
        <v>19</v>
      </c>
      <c r="M283" s="34" t="s">
        <v>20</v>
      </c>
      <c r="N283" s="36">
        <f>+IFERROR(VLOOKUP(Table_6[[#This Row],[ID_Municipio]],Table_4[[CodigoMuni]:[Long_2]],3,0),"")</f>
        <v>15.2325</v>
      </c>
      <c r="O283" s="36">
        <f>+IFERROR(VLOOKUP(Table_6[[#This Row],[ID_Municipio]],Table_4[[CodigoMuni]:[Long_2]],4,0),"")</f>
        <v>-88.573499999999996</v>
      </c>
      <c r="P283" s="34" t="s">
        <v>21</v>
      </c>
    </row>
    <row r="284" spans="1:16" ht="14.25" customHeight="1">
      <c r="A284" s="31" t="str">
        <f t="shared" si="12"/>
        <v>Macuelizo43944273</v>
      </c>
      <c r="B284" s="31" t="str">
        <f>+Table_6[[#This Row],[ID_Municipio]]&amp;Table_6[[#This Row],[Fecha]]</f>
        <v>161243944</v>
      </c>
      <c r="C284" s="31" t="str">
        <f t="shared" si="13"/>
        <v>Santa Barbara43944</v>
      </c>
      <c r="D284" s="32">
        <f t="shared" si="14"/>
        <v>273</v>
      </c>
      <c r="E284" s="24">
        <v>43944</v>
      </c>
      <c r="F284" s="32">
        <f>+VLOOKUP(Table_6[[#This Row],[Departamento]],Table_5[],2,0)</f>
        <v>16</v>
      </c>
      <c r="G284" s="3" t="s">
        <v>43</v>
      </c>
      <c r="H284" s="9" t="s">
        <v>53</v>
      </c>
      <c r="I284" s="32" t="str">
        <f>+IFERROR(VLOOKUP(Table_6[[#This Row],[Municipio]],'LOCALIZA HN'!$B$9:$O$306,8,0),99999)</f>
        <v>1612</v>
      </c>
      <c r="J284" s="5" t="s">
        <v>18</v>
      </c>
      <c r="K284" s="5">
        <v>58</v>
      </c>
      <c r="L284" s="8" t="s">
        <v>19</v>
      </c>
      <c r="M284" s="34" t="s">
        <v>20</v>
      </c>
      <c r="N284" s="36">
        <f>+IFERROR(VLOOKUP(Table_6[[#This Row],[ID_Municipio]],Table_4[[CodigoMuni]:[Long_2]],3,0),"")</f>
        <v>15.2325</v>
      </c>
      <c r="O284" s="36">
        <f>+IFERROR(VLOOKUP(Table_6[[#This Row],[ID_Municipio]],Table_4[[CodigoMuni]:[Long_2]],4,0),"")</f>
        <v>-88.573499999999996</v>
      </c>
      <c r="P284" s="34" t="s">
        <v>21</v>
      </c>
    </row>
    <row r="285" spans="1:16" ht="14.25" customHeight="1">
      <c r="A285" s="31" t="str">
        <f t="shared" si="12"/>
        <v>Namasigue43950274</v>
      </c>
      <c r="B285" s="31" t="str">
        <f>+Table_6[[#This Row],[ID_Municipio]]&amp;Table_6[[#This Row],[Fecha]]</f>
        <v>060943950</v>
      </c>
      <c r="C285" s="31" t="str">
        <f t="shared" si="13"/>
        <v>Choluteca43950</v>
      </c>
      <c r="D285" s="32">
        <f t="shared" si="14"/>
        <v>274</v>
      </c>
      <c r="E285" s="24">
        <v>43950</v>
      </c>
      <c r="F285" s="32">
        <f>+VLOOKUP(Table_6[[#This Row],[Departamento]],Table_5[],2,0)</f>
        <v>6</v>
      </c>
      <c r="G285" s="3" t="s">
        <v>27</v>
      </c>
      <c r="H285" s="9" t="s">
        <v>54</v>
      </c>
      <c r="I285" s="32" t="str">
        <f>+IFERROR(VLOOKUP(Table_6[[#This Row],[Municipio]],'LOCALIZA HN'!$B$9:$O$306,8,0),99999)</f>
        <v>0609</v>
      </c>
      <c r="J285" s="5" t="s">
        <v>18</v>
      </c>
      <c r="K285" s="5">
        <v>27</v>
      </c>
      <c r="L285" s="25" t="s">
        <v>19</v>
      </c>
      <c r="M285" s="34" t="s">
        <v>20</v>
      </c>
      <c r="N285" s="36">
        <f>+IFERROR(VLOOKUP(Table_6[[#This Row],[ID_Municipio]],Table_4[[CodigoMuni]:[Long_2]],3,0),"")</f>
        <v>13.1602</v>
      </c>
      <c r="O285" s="36">
        <f>+IFERROR(VLOOKUP(Table_6[[#This Row],[ID_Municipio]],Table_4[[CodigoMuni]:[Long_2]],4,0),"")</f>
        <v>-87.134900000000002</v>
      </c>
      <c r="P285" s="34" t="s">
        <v>21</v>
      </c>
    </row>
    <row r="286" spans="1:16" ht="14.25" customHeight="1">
      <c r="A286" s="31" t="str">
        <f t="shared" si="12"/>
        <v>Namasigue43950275</v>
      </c>
      <c r="B286" s="31" t="str">
        <f>+Table_6[[#This Row],[ID_Municipio]]&amp;Table_6[[#This Row],[Fecha]]</f>
        <v>060943950</v>
      </c>
      <c r="C286" s="31" t="str">
        <f t="shared" si="13"/>
        <v>Choluteca43950</v>
      </c>
      <c r="D286" s="32">
        <f t="shared" si="14"/>
        <v>275</v>
      </c>
      <c r="E286" s="24">
        <v>43950</v>
      </c>
      <c r="F286" s="32">
        <f>+VLOOKUP(Table_6[[#This Row],[Departamento]],Table_5[],2,0)</f>
        <v>6</v>
      </c>
      <c r="G286" s="3" t="s">
        <v>27</v>
      </c>
      <c r="H286" s="9" t="s">
        <v>54</v>
      </c>
      <c r="I286" s="32" t="str">
        <f>+IFERROR(VLOOKUP(Table_6[[#This Row],[Municipio]],'LOCALIZA HN'!$B$9:$O$306,8,0),99999)</f>
        <v>0609</v>
      </c>
      <c r="J286" s="5" t="s">
        <v>26</v>
      </c>
      <c r="K286" s="5">
        <v>18</v>
      </c>
      <c r="L286" s="25" t="s">
        <v>19</v>
      </c>
      <c r="M286" s="34" t="s">
        <v>20</v>
      </c>
      <c r="N286" s="36">
        <f>+IFERROR(VLOOKUP(Table_6[[#This Row],[ID_Municipio]],Table_4[[CodigoMuni]:[Long_2]],3,0),"")</f>
        <v>13.1602</v>
      </c>
      <c r="O286" s="36">
        <f>+IFERROR(VLOOKUP(Table_6[[#This Row],[ID_Municipio]],Table_4[[CodigoMuni]:[Long_2]],4,0),"")</f>
        <v>-87.134900000000002</v>
      </c>
      <c r="P286" s="34" t="s">
        <v>21</v>
      </c>
    </row>
    <row r="287" spans="1:16" ht="14.25" customHeight="1">
      <c r="A287" s="31" t="str">
        <f t="shared" si="12"/>
        <v>Nueva Arcadia43926276</v>
      </c>
      <c r="B287" s="31" t="str">
        <f>+Table_6[[#This Row],[ID_Municipio]]&amp;Table_6[[#This Row],[Fecha]]</f>
        <v>041343926</v>
      </c>
      <c r="C287" s="31" t="str">
        <f t="shared" si="13"/>
        <v>Copan43926</v>
      </c>
      <c r="D287" s="32">
        <f t="shared" si="14"/>
        <v>276</v>
      </c>
      <c r="E287" s="24">
        <v>43926</v>
      </c>
      <c r="F287" s="32">
        <f>+VLOOKUP(Table_6[[#This Row],[Departamento]],Table_5[],2,0)</f>
        <v>4</v>
      </c>
      <c r="G287" s="3" t="s">
        <v>55</v>
      </c>
      <c r="H287" s="9" t="s">
        <v>56</v>
      </c>
      <c r="I287" s="32" t="str">
        <f>+IFERROR(VLOOKUP(Table_6[[#This Row],[Municipio]],'LOCALIZA HN'!$B$9:$O$306,8,0),99999)</f>
        <v>0413</v>
      </c>
      <c r="J287" s="5" t="s">
        <v>26</v>
      </c>
      <c r="K287" s="5">
        <v>53</v>
      </c>
      <c r="L287" s="8" t="s">
        <v>19</v>
      </c>
      <c r="M287" s="34" t="s">
        <v>20</v>
      </c>
      <c r="N287" s="36">
        <f>+IFERROR(VLOOKUP(Table_6[[#This Row],[ID_Municipio]],Table_4[[CodigoMuni]:[Long_2]],3,0),"")</f>
        <v>15.090299999999999</v>
      </c>
      <c r="O287" s="36">
        <f>+IFERROR(VLOOKUP(Table_6[[#This Row],[ID_Municipio]],Table_4[[CodigoMuni]:[Long_2]],4,0),"")</f>
        <v>-88.705200000000005</v>
      </c>
      <c r="P287" s="34" t="s">
        <v>21</v>
      </c>
    </row>
    <row r="288" spans="1:16" ht="14.25" customHeight="1">
      <c r="A288" s="31" t="str">
        <f t="shared" si="12"/>
        <v>Omoa43930277</v>
      </c>
      <c r="B288" s="31" t="str">
        <f>+Table_6[[#This Row],[ID_Municipio]]&amp;Table_6[[#This Row],[Fecha]]</f>
        <v>050343930</v>
      </c>
      <c r="C288" s="31" t="str">
        <f t="shared" si="13"/>
        <v>Cortes43930</v>
      </c>
      <c r="D288" s="32">
        <f t="shared" si="14"/>
        <v>277</v>
      </c>
      <c r="E288" s="24">
        <v>43930</v>
      </c>
      <c r="F288" s="32">
        <f>+VLOOKUP(Table_6[[#This Row],[Departamento]],Table_5[],2,0)</f>
        <v>5</v>
      </c>
      <c r="G288" s="3" t="s">
        <v>22</v>
      </c>
      <c r="H288" s="9" t="s">
        <v>57</v>
      </c>
      <c r="I288" s="32" t="str">
        <f>+IFERROR(VLOOKUP(Table_6[[#This Row],[Municipio]],'LOCALIZA HN'!$B$9:$O$306,8,0),99999)</f>
        <v>0503</v>
      </c>
      <c r="J288" s="5" t="s">
        <v>18</v>
      </c>
      <c r="K288" s="5">
        <v>6</v>
      </c>
      <c r="L288" s="8" t="s">
        <v>19</v>
      </c>
      <c r="M288" s="34" t="s">
        <v>20</v>
      </c>
      <c r="N288" s="36">
        <f>+IFERROR(VLOOKUP(Table_6[[#This Row],[ID_Municipio]],Table_4[[CodigoMuni]:[Long_2]],3,0),"")</f>
        <v>15.6675</v>
      </c>
      <c r="O288" s="36">
        <f>+IFERROR(VLOOKUP(Table_6[[#This Row],[ID_Municipio]],Table_4[[CodigoMuni]:[Long_2]],4,0),"")</f>
        <v>-88.214399999999998</v>
      </c>
      <c r="P288" s="34" t="s">
        <v>21</v>
      </c>
    </row>
    <row r="289" spans="1:16" ht="14.25" customHeight="1">
      <c r="A289" s="31" t="str">
        <f t="shared" si="12"/>
        <v>Omoa43945278</v>
      </c>
      <c r="B289" s="31" t="str">
        <f>+Table_6[[#This Row],[ID_Municipio]]&amp;Table_6[[#This Row],[Fecha]]</f>
        <v>050343945</v>
      </c>
      <c r="C289" s="31" t="str">
        <f t="shared" si="13"/>
        <v>Cortes43945</v>
      </c>
      <c r="D289" s="32">
        <f t="shared" si="14"/>
        <v>278</v>
      </c>
      <c r="E289" s="24">
        <v>43945</v>
      </c>
      <c r="F289" s="32">
        <f>+VLOOKUP(Table_6[[#This Row],[Departamento]],Table_5[],2,0)</f>
        <v>5</v>
      </c>
      <c r="G289" s="3" t="s">
        <v>22</v>
      </c>
      <c r="H289" s="9" t="s">
        <v>57</v>
      </c>
      <c r="I289" s="32" t="str">
        <f>+IFERROR(VLOOKUP(Table_6[[#This Row],[Municipio]],'LOCALIZA HN'!$B$9:$O$306,8,0),99999)</f>
        <v>0503</v>
      </c>
      <c r="J289" s="5" t="s">
        <v>26</v>
      </c>
      <c r="K289" s="5">
        <v>18</v>
      </c>
      <c r="L289" s="8" t="s">
        <v>19</v>
      </c>
      <c r="M289" s="34" t="s">
        <v>20</v>
      </c>
      <c r="N289" s="36">
        <f>+IFERROR(VLOOKUP(Table_6[[#This Row],[ID_Municipio]],Table_4[[CodigoMuni]:[Long_2]],3,0),"")</f>
        <v>15.6675</v>
      </c>
      <c r="O289" s="36">
        <f>+IFERROR(VLOOKUP(Table_6[[#This Row],[ID_Municipio]],Table_4[[CodigoMuni]:[Long_2]],4,0),"")</f>
        <v>-88.214399999999998</v>
      </c>
      <c r="P289" s="34" t="s">
        <v>21</v>
      </c>
    </row>
    <row r="290" spans="1:16" ht="14.25" customHeight="1">
      <c r="A290" s="31" t="str">
        <f t="shared" si="12"/>
        <v>Comayagua43953279</v>
      </c>
      <c r="B290" s="31" t="str">
        <f>+Table_6[[#This Row],[ID_Municipio]]&amp;Table_6[[#This Row],[Fecha]]</f>
        <v>030143953</v>
      </c>
      <c r="C290" s="31" t="str">
        <f t="shared" si="13"/>
        <v>Comayagua43953</v>
      </c>
      <c r="D290" s="32">
        <f t="shared" si="14"/>
        <v>279</v>
      </c>
      <c r="E290" s="24">
        <v>43953</v>
      </c>
      <c r="F290" s="32">
        <f>+VLOOKUP(Table_6[[#This Row],[Departamento]],Table_5[],2,0)</f>
        <v>3</v>
      </c>
      <c r="G290" s="3" t="s">
        <v>28</v>
      </c>
      <c r="H290" s="9" t="s">
        <v>28</v>
      </c>
      <c r="I290" s="32" t="str">
        <f>+IFERROR(VLOOKUP(Table_6[[#This Row],[Municipio]],'LOCALIZA HN'!$B$9:$O$306,8,0),99999)</f>
        <v>0301</v>
      </c>
      <c r="J290" s="5" t="s">
        <v>26</v>
      </c>
      <c r="K290" s="5">
        <v>48</v>
      </c>
      <c r="L290" s="25" t="s">
        <v>19</v>
      </c>
      <c r="M290" s="34" t="s">
        <v>20</v>
      </c>
      <c r="N290" s="36">
        <f>+IFERROR(VLOOKUP(Table_6[[#This Row],[ID_Municipio]],Table_4[[CodigoMuni]:[Long_2]],3,0),"")</f>
        <v>14.470800000000001</v>
      </c>
      <c r="O290" s="36">
        <f>+IFERROR(VLOOKUP(Table_6[[#This Row],[ID_Municipio]],Table_4[[CodigoMuni]:[Long_2]],4,0),"")</f>
        <v>-87.624200000000002</v>
      </c>
      <c r="P290" s="34" t="s">
        <v>21</v>
      </c>
    </row>
    <row r="291" spans="1:16" ht="14.25" customHeight="1">
      <c r="A291" s="31" t="str">
        <f t="shared" si="12"/>
        <v>Pespire43945280</v>
      </c>
      <c r="B291" s="31" t="str">
        <f>+Table_6[[#This Row],[ID_Municipio]]&amp;Table_6[[#This Row],[Fecha]]</f>
        <v>061143945</v>
      </c>
      <c r="C291" s="31" t="str">
        <f t="shared" si="13"/>
        <v>Choluteca43945</v>
      </c>
      <c r="D291" s="32">
        <f t="shared" si="14"/>
        <v>280</v>
      </c>
      <c r="E291" s="24">
        <v>43945</v>
      </c>
      <c r="F291" s="32">
        <f>+VLOOKUP(Table_6[[#This Row],[Departamento]],Table_5[],2,0)</f>
        <v>6</v>
      </c>
      <c r="G291" s="3" t="s">
        <v>27</v>
      </c>
      <c r="H291" s="9" t="s">
        <v>58</v>
      </c>
      <c r="I291" s="32" t="str">
        <f>+IFERROR(VLOOKUP(Table_6[[#This Row],[Municipio]],'LOCALIZA HN'!$B$9:$O$306,8,0),99999)</f>
        <v>0611</v>
      </c>
      <c r="J291" s="5" t="s">
        <v>18</v>
      </c>
      <c r="K291" s="5">
        <v>45</v>
      </c>
      <c r="L291" s="8" t="s">
        <v>19</v>
      </c>
      <c r="M291" s="34" t="s">
        <v>20</v>
      </c>
      <c r="N291" s="36">
        <f>+IFERROR(VLOOKUP(Table_6[[#This Row],[ID_Municipio]],Table_4[[CodigoMuni]:[Long_2]],3,0),"")</f>
        <v>13.560600000000001</v>
      </c>
      <c r="O291" s="36">
        <f>+IFERROR(VLOOKUP(Table_6[[#This Row],[ID_Municipio]],Table_4[[CodigoMuni]:[Long_2]],4,0),"")</f>
        <v>-87.321600000000004</v>
      </c>
      <c r="P291" s="34" t="s">
        <v>21</v>
      </c>
    </row>
    <row r="292" spans="1:16" ht="14.25" customHeight="1">
      <c r="A292" s="31" t="str">
        <f t="shared" si="12"/>
        <v>Pespire43950281</v>
      </c>
      <c r="B292" s="31" t="str">
        <f>+Table_6[[#This Row],[ID_Municipio]]&amp;Table_6[[#This Row],[Fecha]]</f>
        <v>061143950</v>
      </c>
      <c r="C292" s="31" t="str">
        <f t="shared" si="13"/>
        <v>Choluteca43950</v>
      </c>
      <c r="D292" s="32">
        <f t="shared" si="14"/>
        <v>281</v>
      </c>
      <c r="E292" s="24">
        <v>43950</v>
      </c>
      <c r="F292" s="32">
        <f>+VLOOKUP(Table_6[[#This Row],[Departamento]],Table_5[],2,0)</f>
        <v>6</v>
      </c>
      <c r="G292" s="3" t="s">
        <v>27</v>
      </c>
      <c r="H292" s="9" t="s">
        <v>58</v>
      </c>
      <c r="I292" s="32" t="str">
        <f>+IFERROR(VLOOKUP(Table_6[[#This Row],[Municipio]],'LOCALIZA HN'!$B$9:$O$306,8,0),99999)</f>
        <v>0611</v>
      </c>
      <c r="J292" s="5" t="s">
        <v>26</v>
      </c>
      <c r="K292" s="5">
        <v>35</v>
      </c>
      <c r="L292" s="25" t="s">
        <v>19</v>
      </c>
      <c r="M292" s="34" t="s">
        <v>20</v>
      </c>
      <c r="N292" s="36">
        <f>+IFERROR(VLOOKUP(Table_6[[#This Row],[ID_Municipio]],Table_4[[CodigoMuni]:[Long_2]],3,0),"")</f>
        <v>13.560600000000001</v>
      </c>
      <c r="O292" s="36">
        <f>+IFERROR(VLOOKUP(Table_6[[#This Row],[ID_Municipio]],Table_4[[CodigoMuni]:[Long_2]],4,0),"")</f>
        <v>-87.321600000000004</v>
      </c>
      <c r="P292" s="34" t="s">
        <v>21</v>
      </c>
    </row>
    <row r="293" spans="1:16" ht="14.25" customHeight="1">
      <c r="A293" s="31" t="str">
        <f t="shared" si="12"/>
        <v>Petoa43924282</v>
      </c>
      <c r="B293" s="31" t="str">
        <f>+Table_6[[#This Row],[ID_Municipio]]&amp;Table_6[[#This Row],[Fecha]]</f>
        <v>161543924</v>
      </c>
      <c r="C293" s="31" t="str">
        <f t="shared" si="13"/>
        <v>Santa Barbara43924</v>
      </c>
      <c r="D293" s="32">
        <f t="shared" si="14"/>
        <v>282</v>
      </c>
      <c r="E293" s="24">
        <v>43924</v>
      </c>
      <c r="F293" s="32">
        <f>+VLOOKUP(Table_6[[#This Row],[Departamento]],Table_5[],2,0)</f>
        <v>16</v>
      </c>
      <c r="G293" s="3" t="s">
        <v>43</v>
      </c>
      <c r="H293" s="9" t="s">
        <v>59</v>
      </c>
      <c r="I293" s="32" t="str">
        <f>+IFERROR(VLOOKUP(Table_6[[#This Row],[Municipio]],'LOCALIZA HN'!$B$9:$O$306,8,0),99999)</f>
        <v>1615</v>
      </c>
      <c r="J293" s="5" t="s">
        <v>18</v>
      </c>
      <c r="K293" s="5">
        <v>55</v>
      </c>
      <c r="L293" s="8" t="s">
        <v>19</v>
      </c>
      <c r="M293" s="34" t="s">
        <v>20</v>
      </c>
      <c r="N293" s="36">
        <f>+IFERROR(VLOOKUP(Table_6[[#This Row],[ID_Municipio]],Table_4[[CodigoMuni]:[Long_2]],3,0),"")</f>
        <v>15.275</v>
      </c>
      <c r="O293" s="36">
        <f>+IFERROR(VLOOKUP(Table_6[[#This Row],[ID_Municipio]],Table_4[[CodigoMuni]:[Long_2]],4,0),"")</f>
        <v>-88.232900000000001</v>
      </c>
      <c r="P293" s="34" t="s">
        <v>21</v>
      </c>
    </row>
    <row r="294" spans="1:16" ht="14.25" customHeight="1">
      <c r="A294" s="31" t="str">
        <f t="shared" si="12"/>
        <v>Pimienta43922283</v>
      </c>
      <c r="B294" s="31" t="str">
        <f>+Table_6[[#This Row],[ID_Municipio]]&amp;Table_6[[#This Row],[Fecha]]</f>
        <v>050443922</v>
      </c>
      <c r="C294" s="31" t="str">
        <f t="shared" si="13"/>
        <v>Cortes43922</v>
      </c>
      <c r="D294" s="32">
        <f t="shared" si="14"/>
        <v>283</v>
      </c>
      <c r="E294" s="24">
        <v>43922</v>
      </c>
      <c r="F294" s="32">
        <f>+VLOOKUP(Table_6[[#This Row],[Departamento]],Table_5[],2,0)</f>
        <v>5</v>
      </c>
      <c r="G294" s="3" t="s">
        <v>22</v>
      </c>
      <c r="H294" s="9" t="s">
        <v>60</v>
      </c>
      <c r="I294" s="32" t="str">
        <f>+IFERROR(VLOOKUP(Table_6[[#This Row],[Municipio]],'LOCALIZA HN'!$B$9:$O$306,8,0),99999)</f>
        <v>0504</v>
      </c>
      <c r="J294" s="5" t="s">
        <v>18</v>
      </c>
      <c r="K294" s="5">
        <v>25</v>
      </c>
      <c r="L294" s="8" t="s">
        <v>19</v>
      </c>
      <c r="M294" s="34" t="s">
        <v>20</v>
      </c>
      <c r="N294" s="36">
        <f>+IFERROR(VLOOKUP(Table_6[[#This Row],[ID_Municipio]],Table_4[[CodigoMuni]:[Long_2]],3,0),"")</f>
        <v>15.2746</v>
      </c>
      <c r="O294" s="36">
        <f>+IFERROR(VLOOKUP(Table_6[[#This Row],[ID_Municipio]],Table_4[[CodigoMuni]:[Long_2]],4,0),"")</f>
        <v>-87.970200000000006</v>
      </c>
      <c r="P294" s="34" t="s">
        <v>21</v>
      </c>
    </row>
    <row r="295" spans="1:16" ht="14.25" customHeight="1">
      <c r="A295" s="31" t="str">
        <f t="shared" si="12"/>
        <v>Pimienta43922284</v>
      </c>
      <c r="B295" s="31" t="str">
        <f>+Table_6[[#This Row],[ID_Municipio]]&amp;Table_6[[#This Row],[Fecha]]</f>
        <v>050443922</v>
      </c>
      <c r="C295" s="31" t="str">
        <f t="shared" si="13"/>
        <v>Cortes43922</v>
      </c>
      <c r="D295" s="32">
        <f t="shared" si="14"/>
        <v>284</v>
      </c>
      <c r="E295" s="24">
        <v>43922</v>
      </c>
      <c r="F295" s="32">
        <f>+VLOOKUP(Table_6[[#This Row],[Departamento]],Table_5[],2,0)</f>
        <v>5</v>
      </c>
      <c r="G295" s="3" t="s">
        <v>22</v>
      </c>
      <c r="H295" s="9" t="s">
        <v>60</v>
      </c>
      <c r="I295" s="32" t="str">
        <f>+IFERROR(VLOOKUP(Table_6[[#This Row],[Municipio]],'LOCALIZA HN'!$B$9:$O$306,8,0),99999)</f>
        <v>0504</v>
      </c>
      <c r="J295" s="5" t="s">
        <v>26</v>
      </c>
      <c r="K295" s="5">
        <v>18</v>
      </c>
      <c r="L295" s="8" t="s">
        <v>19</v>
      </c>
      <c r="M295" s="34" t="s">
        <v>20</v>
      </c>
      <c r="N295" s="36">
        <f>+IFERROR(VLOOKUP(Table_6[[#This Row],[ID_Municipio]],Table_4[[CodigoMuni]:[Long_2]],3,0),"")</f>
        <v>15.2746</v>
      </c>
      <c r="O295" s="36">
        <f>+IFERROR(VLOOKUP(Table_6[[#This Row],[ID_Municipio]],Table_4[[CodigoMuni]:[Long_2]],4,0),"")</f>
        <v>-87.970200000000006</v>
      </c>
      <c r="P295" s="34" t="s">
        <v>21</v>
      </c>
    </row>
    <row r="296" spans="1:16" ht="14.25" customHeight="1">
      <c r="A296" s="31" t="str">
        <f t="shared" si="12"/>
        <v>Pimienta43925285</v>
      </c>
      <c r="B296" s="31" t="str">
        <f>+Table_6[[#This Row],[ID_Municipio]]&amp;Table_6[[#This Row],[Fecha]]</f>
        <v>050443925</v>
      </c>
      <c r="C296" s="31" t="str">
        <f t="shared" si="13"/>
        <v>Cortes43925</v>
      </c>
      <c r="D296" s="32">
        <f t="shared" si="14"/>
        <v>285</v>
      </c>
      <c r="E296" s="24">
        <v>43925</v>
      </c>
      <c r="F296" s="32">
        <f>+VLOOKUP(Table_6[[#This Row],[Departamento]],Table_5[],2,0)</f>
        <v>5</v>
      </c>
      <c r="G296" s="3" t="s">
        <v>22</v>
      </c>
      <c r="H296" s="9" t="s">
        <v>60</v>
      </c>
      <c r="I296" s="32" t="str">
        <f>+IFERROR(VLOOKUP(Table_6[[#This Row],[Municipio]],'LOCALIZA HN'!$B$9:$O$306,8,0),99999)</f>
        <v>0504</v>
      </c>
      <c r="J296" s="5" t="s">
        <v>18</v>
      </c>
      <c r="K296" s="5">
        <v>20</v>
      </c>
      <c r="L296" s="8" t="s">
        <v>19</v>
      </c>
      <c r="M296" s="34" t="s">
        <v>20</v>
      </c>
      <c r="N296" s="36">
        <f>+IFERROR(VLOOKUP(Table_6[[#This Row],[ID_Municipio]],Table_4[[CodigoMuni]:[Long_2]],3,0),"")</f>
        <v>15.2746</v>
      </c>
      <c r="O296" s="36">
        <f>+IFERROR(VLOOKUP(Table_6[[#This Row],[ID_Municipio]],Table_4[[CodigoMuni]:[Long_2]],4,0),"")</f>
        <v>-87.970200000000006</v>
      </c>
      <c r="P296" s="34" t="s">
        <v>21</v>
      </c>
    </row>
    <row r="297" spans="1:16" ht="14.25" customHeight="1">
      <c r="A297" s="31" t="str">
        <f t="shared" si="12"/>
        <v>Pimienta43926286</v>
      </c>
      <c r="B297" s="31" t="str">
        <f>+Table_6[[#This Row],[ID_Municipio]]&amp;Table_6[[#This Row],[Fecha]]</f>
        <v>050443926</v>
      </c>
      <c r="C297" s="31" t="str">
        <f t="shared" si="13"/>
        <v>Cortes43926</v>
      </c>
      <c r="D297" s="32">
        <f t="shared" si="14"/>
        <v>286</v>
      </c>
      <c r="E297" s="24">
        <v>43926</v>
      </c>
      <c r="F297" s="32">
        <f>+VLOOKUP(Table_6[[#This Row],[Departamento]],Table_5[],2,0)</f>
        <v>5</v>
      </c>
      <c r="G297" s="3" t="s">
        <v>22</v>
      </c>
      <c r="H297" s="9" t="s">
        <v>60</v>
      </c>
      <c r="I297" s="32" t="str">
        <f>+IFERROR(VLOOKUP(Table_6[[#This Row],[Municipio]],'LOCALIZA HN'!$B$9:$O$306,8,0),99999)</f>
        <v>0504</v>
      </c>
      <c r="J297" s="5" t="s">
        <v>26</v>
      </c>
      <c r="K297" s="5">
        <v>54</v>
      </c>
      <c r="L297" s="8" t="s">
        <v>19</v>
      </c>
      <c r="M297" s="34" t="s">
        <v>20</v>
      </c>
      <c r="N297" s="36">
        <f>+IFERROR(VLOOKUP(Table_6[[#This Row],[ID_Municipio]],Table_4[[CodigoMuni]:[Long_2]],3,0),"")</f>
        <v>15.2746</v>
      </c>
      <c r="O297" s="36">
        <f>+IFERROR(VLOOKUP(Table_6[[#This Row],[ID_Municipio]],Table_4[[CodigoMuni]:[Long_2]],4,0),"")</f>
        <v>-87.970200000000006</v>
      </c>
      <c r="P297" s="34" t="s">
        <v>21</v>
      </c>
    </row>
    <row r="298" spans="1:16" ht="14.25" customHeight="1">
      <c r="A298" s="31" t="str">
        <f t="shared" si="12"/>
        <v>Pimienta43926287</v>
      </c>
      <c r="B298" s="31" t="str">
        <f>+Table_6[[#This Row],[ID_Municipio]]&amp;Table_6[[#This Row],[Fecha]]</f>
        <v>050443926</v>
      </c>
      <c r="C298" s="31" t="str">
        <f t="shared" si="13"/>
        <v>Cortes43926</v>
      </c>
      <c r="D298" s="32">
        <f t="shared" si="14"/>
        <v>287</v>
      </c>
      <c r="E298" s="24">
        <v>43926</v>
      </c>
      <c r="F298" s="32">
        <f>+VLOOKUP(Table_6[[#This Row],[Departamento]],Table_5[],2,0)</f>
        <v>5</v>
      </c>
      <c r="G298" s="3" t="s">
        <v>22</v>
      </c>
      <c r="H298" s="9" t="s">
        <v>60</v>
      </c>
      <c r="I298" s="32" t="str">
        <f>+IFERROR(VLOOKUP(Table_6[[#This Row],[Municipio]],'LOCALIZA HN'!$B$9:$O$306,8,0),99999)</f>
        <v>0504</v>
      </c>
      <c r="J298" s="5" t="s">
        <v>18</v>
      </c>
      <c r="K298" s="5">
        <v>29</v>
      </c>
      <c r="L298" s="8" t="s">
        <v>19</v>
      </c>
      <c r="M298" s="34" t="s">
        <v>20</v>
      </c>
      <c r="N298" s="36">
        <f>+IFERROR(VLOOKUP(Table_6[[#This Row],[ID_Municipio]],Table_4[[CodigoMuni]:[Long_2]],3,0),"")</f>
        <v>15.2746</v>
      </c>
      <c r="O298" s="36">
        <f>+IFERROR(VLOOKUP(Table_6[[#This Row],[ID_Municipio]],Table_4[[CodigoMuni]:[Long_2]],4,0),"")</f>
        <v>-87.970200000000006</v>
      </c>
      <c r="P298" s="34" t="s">
        <v>21</v>
      </c>
    </row>
    <row r="299" spans="1:16" ht="14.25" customHeight="1">
      <c r="A299" s="31" t="str">
        <f t="shared" si="12"/>
        <v>Pimienta43926288</v>
      </c>
      <c r="B299" s="31" t="str">
        <f>+Table_6[[#This Row],[ID_Municipio]]&amp;Table_6[[#This Row],[Fecha]]</f>
        <v>050443926</v>
      </c>
      <c r="C299" s="31" t="str">
        <f t="shared" si="13"/>
        <v>Cortes43926</v>
      </c>
      <c r="D299" s="32">
        <f t="shared" si="14"/>
        <v>288</v>
      </c>
      <c r="E299" s="24">
        <v>43926</v>
      </c>
      <c r="F299" s="32">
        <f>+VLOOKUP(Table_6[[#This Row],[Departamento]],Table_5[],2,0)</f>
        <v>5</v>
      </c>
      <c r="G299" s="3" t="s">
        <v>22</v>
      </c>
      <c r="H299" s="9" t="s">
        <v>60</v>
      </c>
      <c r="I299" s="32" t="str">
        <f>+IFERROR(VLOOKUP(Table_6[[#This Row],[Municipio]],'LOCALIZA HN'!$B$9:$O$306,8,0),99999)</f>
        <v>0504</v>
      </c>
      <c r="J299" s="5" t="s">
        <v>26</v>
      </c>
      <c r="K299" s="5">
        <v>62</v>
      </c>
      <c r="L299" s="8" t="s">
        <v>19</v>
      </c>
      <c r="M299" s="34" t="s">
        <v>20</v>
      </c>
      <c r="N299" s="36">
        <f>+IFERROR(VLOOKUP(Table_6[[#This Row],[ID_Municipio]],Table_4[[CodigoMuni]:[Long_2]],3,0),"")</f>
        <v>15.2746</v>
      </c>
      <c r="O299" s="36">
        <f>+IFERROR(VLOOKUP(Table_6[[#This Row],[ID_Municipio]],Table_4[[CodigoMuni]:[Long_2]],4,0),"")</f>
        <v>-87.970200000000006</v>
      </c>
      <c r="P299" s="34" t="s">
        <v>21</v>
      </c>
    </row>
    <row r="300" spans="1:16" ht="14.25" customHeight="1">
      <c r="A300" s="31" t="str">
        <f t="shared" si="12"/>
        <v>Pimienta43926289</v>
      </c>
      <c r="B300" s="31" t="str">
        <f>+Table_6[[#This Row],[ID_Municipio]]&amp;Table_6[[#This Row],[Fecha]]</f>
        <v>050443926</v>
      </c>
      <c r="C300" s="31" t="str">
        <f t="shared" si="13"/>
        <v>Cortes43926</v>
      </c>
      <c r="D300" s="32">
        <f t="shared" si="14"/>
        <v>289</v>
      </c>
      <c r="E300" s="24">
        <v>43926</v>
      </c>
      <c r="F300" s="32">
        <f>+VLOOKUP(Table_6[[#This Row],[Departamento]],Table_5[],2,0)</f>
        <v>5</v>
      </c>
      <c r="G300" s="3" t="s">
        <v>22</v>
      </c>
      <c r="H300" s="9" t="s">
        <v>60</v>
      </c>
      <c r="I300" s="32" t="str">
        <f>+IFERROR(VLOOKUP(Table_6[[#This Row],[Municipio]],'LOCALIZA HN'!$B$9:$O$306,8,0),99999)</f>
        <v>0504</v>
      </c>
      <c r="J300" s="5" t="s">
        <v>18</v>
      </c>
      <c r="K300" s="5">
        <v>45</v>
      </c>
      <c r="L300" s="8" t="s">
        <v>19</v>
      </c>
      <c r="M300" s="34" t="s">
        <v>20</v>
      </c>
      <c r="N300" s="36">
        <f>+IFERROR(VLOOKUP(Table_6[[#This Row],[ID_Municipio]],Table_4[[CodigoMuni]:[Long_2]],3,0),"")</f>
        <v>15.2746</v>
      </c>
      <c r="O300" s="36">
        <f>+IFERROR(VLOOKUP(Table_6[[#This Row],[ID_Municipio]],Table_4[[CodigoMuni]:[Long_2]],4,0),"")</f>
        <v>-87.970200000000006</v>
      </c>
      <c r="P300" s="34" t="s">
        <v>21</v>
      </c>
    </row>
    <row r="301" spans="1:16" ht="14.25" customHeight="1">
      <c r="A301" s="31" t="str">
        <f t="shared" si="12"/>
        <v>Pimienta43931290</v>
      </c>
      <c r="B301" s="31" t="str">
        <f>+Table_6[[#This Row],[ID_Municipio]]&amp;Table_6[[#This Row],[Fecha]]</f>
        <v>050443931</v>
      </c>
      <c r="C301" s="31" t="str">
        <f t="shared" si="13"/>
        <v>Cortes43931</v>
      </c>
      <c r="D301" s="32">
        <f t="shared" si="14"/>
        <v>290</v>
      </c>
      <c r="E301" s="24">
        <v>43931</v>
      </c>
      <c r="F301" s="32">
        <f>+VLOOKUP(Table_6[[#This Row],[Departamento]],Table_5[],2,0)</f>
        <v>5</v>
      </c>
      <c r="G301" s="3" t="s">
        <v>22</v>
      </c>
      <c r="H301" s="9" t="s">
        <v>60</v>
      </c>
      <c r="I301" s="32" t="str">
        <f>+IFERROR(VLOOKUP(Table_6[[#This Row],[Municipio]],'LOCALIZA HN'!$B$9:$O$306,8,0),99999)</f>
        <v>0504</v>
      </c>
      <c r="J301" s="5" t="s">
        <v>26</v>
      </c>
      <c r="K301" s="5">
        <v>26</v>
      </c>
      <c r="L301" s="8" t="s">
        <v>19</v>
      </c>
      <c r="M301" s="34" t="s">
        <v>20</v>
      </c>
      <c r="N301" s="36">
        <f>+IFERROR(VLOOKUP(Table_6[[#This Row],[ID_Municipio]],Table_4[[CodigoMuni]:[Long_2]],3,0),"")</f>
        <v>15.2746</v>
      </c>
      <c r="O301" s="36">
        <f>+IFERROR(VLOOKUP(Table_6[[#This Row],[ID_Municipio]],Table_4[[CodigoMuni]:[Long_2]],4,0),"")</f>
        <v>-87.970200000000006</v>
      </c>
      <c r="P301" s="34" t="s">
        <v>21</v>
      </c>
    </row>
    <row r="302" spans="1:16" ht="14.25" customHeight="1">
      <c r="A302" s="31" t="str">
        <f t="shared" si="12"/>
        <v>Pimienta43931291</v>
      </c>
      <c r="B302" s="31" t="str">
        <f>+Table_6[[#This Row],[ID_Municipio]]&amp;Table_6[[#This Row],[Fecha]]</f>
        <v>050443931</v>
      </c>
      <c r="C302" s="31" t="str">
        <f t="shared" si="13"/>
        <v>Cortes43931</v>
      </c>
      <c r="D302" s="32">
        <f t="shared" si="14"/>
        <v>291</v>
      </c>
      <c r="E302" s="24">
        <v>43931</v>
      </c>
      <c r="F302" s="32">
        <f>+VLOOKUP(Table_6[[#This Row],[Departamento]],Table_5[],2,0)</f>
        <v>5</v>
      </c>
      <c r="G302" s="3" t="s">
        <v>22</v>
      </c>
      <c r="H302" s="9" t="s">
        <v>60</v>
      </c>
      <c r="I302" s="32" t="str">
        <f>+IFERROR(VLOOKUP(Table_6[[#This Row],[Municipio]],'LOCALIZA HN'!$B$9:$O$306,8,0),99999)</f>
        <v>0504</v>
      </c>
      <c r="J302" s="5" t="s">
        <v>18</v>
      </c>
      <c r="K302" s="5">
        <v>50</v>
      </c>
      <c r="L302" s="8" t="s">
        <v>19</v>
      </c>
      <c r="M302" s="34" t="s">
        <v>20</v>
      </c>
      <c r="N302" s="36">
        <f>+IFERROR(VLOOKUP(Table_6[[#This Row],[ID_Municipio]],Table_4[[CodigoMuni]:[Long_2]],3,0),"")</f>
        <v>15.2746</v>
      </c>
      <c r="O302" s="36">
        <f>+IFERROR(VLOOKUP(Table_6[[#This Row],[ID_Municipio]],Table_4[[CodigoMuni]:[Long_2]],4,0),"")</f>
        <v>-87.970200000000006</v>
      </c>
      <c r="P302" s="34" t="s">
        <v>21</v>
      </c>
    </row>
    <row r="303" spans="1:16" ht="14.25" customHeight="1">
      <c r="A303" s="31" t="str">
        <f t="shared" si="12"/>
        <v>Pimienta43931292</v>
      </c>
      <c r="B303" s="31" t="str">
        <f>+Table_6[[#This Row],[ID_Municipio]]&amp;Table_6[[#This Row],[Fecha]]</f>
        <v>050443931</v>
      </c>
      <c r="C303" s="31" t="str">
        <f t="shared" si="13"/>
        <v>Cortes43931</v>
      </c>
      <c r="D303" s="32">
        <f t="shared" si="14"/>
        <v>292</v>
      </c>
      <c r="E303" s="24">
        <v>43931</v>
      </c>
      <c r="F303" s="32">
        <f>+VLOOKUP(Table_6[[#This Row],[Departamento]],Table_5[],2,0)</f>
        <v>5</v>
      </c>
      <c r="G303" s="3" t="s">
        <v>22</v>
      </c>
      <c r="H303" s="9" t="s">
        <v>60</v>
      </c>
      <c r="I303" s="32" t="str">
        <f>+IFERROR(VLOOKUP(Table_6[[#This Row],[Municipio]],'LOCALIZA HN'!$B$9:$O$306,8,0),99999)</f>
        <v>0504</v>
      </c>
      <c r="J303" s="5" t="s">
        <v>26</v>
      </c>
      <c r="K303" s="5">
        <v>46</v>
      </c>
      <c r="L303" s="8" t="s">
        <v>19</v>
      </c>
      <c r="M303" s="34" t="s">
        <v>20</v>
      </c>
      <c r="N303" s="36">
        <f>+IFERROR(VLOOKUP(Table_6[[#This Row],[ID_Municipio]],Table_4[[CodigoMuni]:[Long_2]],3,0),"")</f>
        <v>15.2746</v>
      </c>
      <c r="O303" s="36">
        <f>+IFERROR(VLOOKUP(Table_6[[#This Row],[ID_Municipio]],Table_4[[CodigoMuni]:[Long_2]],4,0),"")</f>
        <v>-87.970200000000006</v>
      </c>
      <c r="P303" s="34" t="s">
        <v>21</v>
      </c>
    </row>
    <row r="304" spans="1:16" ht="14.25" customHeight="1">
      <c r="A304" s="31" t="str">
        <f t="shared" si="12"/>
        <v>Pimienta43934293</v>
      </c>
      <c r="B304" s="31" t="str">
        <f>+Table_6[[#This Row],[ID_Municipio]]&amp;Table_6[[#This Row],[Fecha]]</f>
        <v>050443934</v>
      </c>
      <c r="C304" s="31" t="str">
        <f t="shared" si="13"/>
        <v>Cortes43934</v>
      </c>
      <c r="D304" s="32">
        <f t="shared" si="14"/>
        <v>293</v>
      </c>
      <c r="E304" s="24">
        <v>43934</v>
      </c>
      <c r="F304" s="32">
        <f>+VLOOKUP(Table_6[[#This Row],[Departamento]],Table_5[],2,0)</f>
        <v>5</v>
      </c>
      <c r="G304" s="3" t="s">
        <v>22</v>
      </c>
      <c r="H304" s="9" t="s">
        <v>60</v>
      </c>
      <c r="I304" s="32" t="str">
        <f>+IFERROR(VLOOKUP(Table_6[[#This Row],[Municipio]],'LOCALIZA HN'!$B$9:$O$306,8,0),99999)</f>
        <v>0504</v>
      </c>
      <c r="J304" s="5" t="s">
        <v>18</v>
      </c>
      <c r="K304" s="5">
        <v>64</v>
      </c>
      <c r="L304" s="8" t="s">
        <v>19</v>
      </c>
      <c r="M304" s="34" t="s">
        <v>20</v>
      </c>
      <c r="N304" s="36">
        <f>+IFERROR(VLOOKUP(Table_6[[#This Row],[ID_Municipio]],Table_4[[CodigoMuni]:[Long_2]],3,0),"")</f>
        <v>15.2746</v>
      </c>
      <c r="O304" s="36">
        <f>+IFERROR(VLOOKUP(Table_6[[#This Row],[ID_Municipio]],Table_4[[CodigoMuni]:[Long_2]],4,0),"")</f>
        <v>-87.970200000000006</v>
      </c>
      <c r="P304" s="34" t="s">
        <v>21</v>
      </c>
    </row>
    <row r="305" spans="1:16" ht="14.25" customHeight="1">
      <c r="A305" s="31" t="str">
        <f t="shared" si="12"/>
        <v>Pimienta43944294</v>
      </c>
      <c r="B305" s="31" t="str">
        <f>+Table_6[[#This Row],[ID_Municipio]]&amp;Table_6[[#This Row],[Fecha]]</f>
        <v>050443944</v>
      </c>
      <c r="C305" s="31" t="str">
        <f t="shared" si="13"/>
        <v>Cortes43944</v>
      </c>
      <c r="D305" s="32">
        <f t="shared" si="14"/>
        <v>294</v>
      </c>
      <c r="E305" s="24">
        <v>43944</v>
      </c>
      <c r="F305" s="32">
        <f>+VLOOKUP(Table_6[[#This Row],[Departamento]],Table_5[],2,0)</f>
        <v>5</v>
      </c>
      <c r="G305" s="3" t="s">
        <v>22</v>
      </c>
      <c r="H305" s="9" t="s">
        <v>60</v>
      </c>
      <c r="I305" s="32" t="str">
        <f>+IFERROR(VLOOKUP(Table_6[[#This Row],[Municipio]],'LOCALIZA HN'!$B$9:$O$306,8,0),99999)</f>
        <v>0504</v>
      </c>
      <c r="J305" s="5" t="s">
        <v>26</v>
      </c>
      <c r="K305" s="5">
        <v>38</v>
      </c>
      <c r="L305" s="8" t="s">
        <v>19</v>
      </c>
      <c r="M305" s="34" t="s">
        <v>20</v>
      </c>
      <c r="N305" s="36">
        <f>+IFERROR(VLOOKUP(Table_6[[#This Row],[ID_Municipio]],Table_4[[CodigoMuni]:[Long_2]],3,0),"")</f>
        <v>15.2746</v>
      </c>
      <c r="O305" s="36">
        <f>+IFERROR(VLOOKUP(Table_6[[#This Row],[ID_Municipio]],Table_4[[CodigoMuni]:[Long_2]],4,0),"")</f>
        <v>-87.970200000000006</v>
      </c>
      <c r="P305" s="34" t="s">
        <v>21</v>
      </c>
    </row>
    <row r="306" spans="1:16" ht="14.25" customHeight="1">
      <c r="A306" s="31" t="str">
        <f t="shared" si="12"/>
        <v>Pimienta43944295</v>
      </c>
      <c r="B306" s="31" t="str">
        <f>+Table_6[[#This Row],[ID_Municipio]]&amp;Table_6[[#This Row],[Fecha]]</f>
        <v>050443944</v>
      </c>
      <c r="C306" s="31" t="str">
        <f t="shared" si="13"/>
        <v>Cortes43944</v>
      </c>
      <c r="D306" s="32">
        <f t="shared" si="14"/>
        <v>295</v>
      </c>
      <c r="E306" s="24">
        <v>43944</v>
      </c>
      <c r="F306" s="32">
        <f>+VLOOKUP(Table_6[[#This Row],[Departamento]],Table_5[],2,0)</f>
        <v>5</v>
      </c>
      <c r="G306" s="3" t="s">
        <v>22</v>
      </c>
      <c r="H306" s="9" t="s">
        <v>60</v>
      </c>
      <c r="I306" s="32" t="str">
        <f>+IFERROR(VLOOKUP(Table_6[[#This Row],[Municipio]],'LOCALIZA HN'!$B$9:$O$306,8,0),99999)</f>
        <v>0504</v>
      </c>
      <c r="J306" s="5" t="s">
        <v>26</v>
      </c>
      <c r="K306" s="5">
        <v>77</v>
      </c>
      <c r="L306" s="8" t="s">
        <v>19</v>
      </c>
      <c r="M306" s="34" t="s">
        <v>20</v>
      </c>
      <c r="N306" s="36">
        <f>+IFERROR(VLOOKUP(Table_6[[#This Row],[ID_Municipio]],Table_4[[CodigoMuni]:[Long_2]],3,0),"")</f>
        <v>15.2746</v>
      </c>
      <c r="O306" s="36">
        <f>+IFERROR(VLOOKUP(Table_6[[#This Row],[ID_Municipio]],Table_4[[CodigoMuni]:[Long_2]],4,0),"")</f>
        <v>-87.970200000000006</v>
      </c>
      <c r="P306" s="34" t="s">
        <v>21</v>
      </c>
    </row>
    <row r="307" spans="1:16" ht="14.25" customHeight="1">
      <c r="A307" s="31" t="str">
        <f t="shared" si="12"/>
        <v>Pimienta43945296</v>
      </c>
      <c r="B307" s="31" t="str">
        <f>+Table_6[[#This Row],[ID_Municipio]]&amp;Table_6[[#This Row],[Fecha]]</f>
        <v>050443945</v>
      </c>
      <c r="C307" s="31" t="str">
        <f t="shared" si="13"/>
        <v>Cortes43945</v>
      </c>
      <c r="D307" s="32">
        <f t="shared" si="14"/>
        <v>296</v>
      </c>
      <c r="E307" s="24">
        <v>43945</v>
      </c>
      <c r="F307" s="32">
        <f>+VLOOKUP(Table_6[[#This Row],[Departamento]],Table_5[],2,0)</f>
        <v>5</v>
      </c>
      <c r="G307" s="3" t="s">
        <v>22</v>
      </c>
      <c r="H307" s="9" t="s">
        <v>60</v>
      </c>
      <c r="I307" s="32" t="str">
        <f>+IFERROR(VLOOKUP(Table_6[[#This Row],[Municipio]],'LOCALIZA HN'!$B$9:$O$306,8,0),99999)</f>
        <v>0504</v>
      </c>
      <c r="J307" s="5" t="s">
        <v>18</v>
      </c>
      <c r="K307" s="5">
        <v>75</v>
      </c>
      <c r="L307" s="8" t="s">
        <v>19</v>
      </c>
      <c r="M307" s="34" t="s">
        <v>20</v>
      </c>
      <c r="N307" s="36">
        <f>+IFERROR(VLOOKUP(Table_6[[#This Row],[ID_Municipio]],Table_4[[CodigoMuni]:[Long_2]],3,0),"")</f>
        <v>15.2746</v>
      </c>
      <c r="O307" s="36">
        <f>+IFERROR(VLOOKUP(Table_6[[#This Row],[ID_Municipio]],Table_4[[CodigoMuni]:[Long_2]],4,0),"")</f>
        <v>-87.970200000000006</v>
      </c>
      <c r="P307" s="34" t="s">
        <v>21</v>
      </c>
    </row>
    <row r="308" spans="1:16" ht="14.25" customHeight="1">
      <c r="A308" s="31" t="str">
        <f t="shared" si="12"/>
        <v>Pimienta43945297</v>
      </c>
      <c r="B308" s="31" t="str">
        <f>+Table_6[[#This Row],[ID_Municipio]]&amp;Table_6[[#This Row],[Fecha]]</f>
        <v>050443945</v>
      </c>
      <c r="C308" s="31" t="str">
        <f t="shared" si="13"/>
        <v>Cortes43945</v>
      </c>
      <c r="D308" s="32">
        <f t="shared" si="14"/>
        <v>297</v>
      </c>
      <c r="E308" s="24">
        <v>43945</v>
      </c>
      <c r="F308" s="32">
        <f>+VLOOKUP(Table_6[[#This Row],[Departamento]],Table_5[],2,0)</f>
        <v>5</v>
      </c>
      <c r="G308" s="3" t="s">
        <v>22</v>
      </c>
      <c r="H308" s="9" t="s">
        <v>60</v>
      </c>
      <c r="I308" s="32" t="str">
        <f>+IFERROR(VLOOKUP(Table_6[[#This Row],[Municipio]],'LOCALIZA HN'!$B$9:$O$306,8,0),99999)</f>
        <v>0504</v>
      </c>
      <c r="J308" s="5" t="s">
        <v>26</v>
      </c>
      <c r="K308" s="5">
        <v>78</v>
      </c>
      <c r="L308" s="8" t="s">
        <v>19</v>
      </c>
      <c r="M308" s="34" t="s">
        <v>20</v>
      </c>
      <c r="N308" s="36">
        <f>+IFERROR(VLOOKUP(Table_6[[#This Row],[ID_Municipio]],Table_4[[CodigoMuni]:[Long_2]],3,0),"")</f>
        <v>15.2746</v>
      </c>
      <c r="O308" s="36">
        <f>+IFERROR(VLOOKUP(Table_6[[#This Row],[ID_Municipio]],Table_4[[CodigoMuni]:[Long_2]],4,0),"")</f>
        <v>-87.970200000000006</v>
      </c>
      <c r="P308" s="34" t="s">
        <v>21</v>
      </c>
    </row>
    <row r="309" spans="1:16" ht="14.25" customHeight="1">
      <c r="A309" s="31" t="str">
        <f t="shared" si="12"/>
        <v>Pimienta43947298</v>
      </c>
      <c r="B309" s="31" t="str">
        <f>+Table_6[[#This Row],[ID_Municipio]]&amp;Table_6[[#This Row],[Fecha]]</f>
        <v>050443947</v>
      </c>
      <c r="C309" s="31" t="str">
        <f t="shared" si="13"/>
        <v>Cortes43947</v>
      </c>
      <c r="D309" s="32">
        <f t="shared" si="14"/>
        <v>298</v>
      </c>
      <c r="E309" s="24">
        <v>43947</v>
      </c>
      <c r="F309" s="32">
        <f>+VLOOKUP(Table_6[[#This Row],[Departamento]],Table_5[],2,0)</f>
        <v>5</v>
      </c>
      <c r="G309" s="3" t="s">
        <v>22</v>
      </c>
      <c r="H309" s="9" t="s">
        <v>60</v>
      </c>
      <c r="I309" s="32" t="str">
        <f>+IFERROR(VLOOKUP(Table_6[[#This Row],[Municipio]],'LOCALIZA HN'!$B$9:$O$306,8,0),99999)</f>
        <v>0504</v>
      </c>
      <c r="J309" s="5" t="s">
        <v>26</v>
      </c>
      <c r="K309" s="5">
        <v>26</v>
      </c>
      <c r="L309" s="8" t="s">
        <v>19</v>
      </c>
      <c r="M309" s="34" t="s">
        <v>20</v>
      </c>
      <c r="N309" s="36">
        <f>+IFERROR(VLOOKUP(Table_6[[#This Row],[ID_Municipio]],Table_4[[CodigoMuni]:[Long_2]],3,0),"")</f>
        <v>15.2746</v>
      </c>
      <c r="O309" s="36">
        <f>+IFERROR(VLOOKUP(Table_6[[#This Row],[ID_Municipio]],Table_4[[CodigoMuni]:[Long_2]],4,0),"")</f>
        <v>-87.970200000000006</v>
      </c>
      <c r="P309" s="34" t="s">
        <v>21</v>
      </c>
    </row>
    <row r="310" spans="1:16" ht="14.25" customHeight="1">
      <c r="A310" s="31" t="str">
        <f t="shared" si="12"/>
        <v>Pimienta43949299</v>
      </c>
      <c r="B310" s="31" t="str">
        <f>+Table_6[[#This Row],[ID_Municipio]]&amp;Table_6[[#This Row],[Fecha]]</f>
        <v>050443949</v>
      </c>
      <c r="C310" s="31" t="str">
        <f t="shared" si="13"/>
        <v>Cortes43949</v>
      </c>
      <c r="D310" s="32">
        <f t="shared" si="14"/>
        <v>299</v>
      </c>
      <c r="E310" s="24">
        <v>43949</v>
      </c>
      <c r="F310" s="32">
        <f>+VLOOKUP(Table_6[[#This Row],[Departamento]],Table_5[],2,0)</f>
        <v>5</v>
      </c>
      <c r="G310" s="3" t="s">
        <v>22</v>
      </c>
      <c r="H310" s="9" t="s">
        <v>60</v>
      </c>
      <c r="I310" s="32" t="str">
        <f>+IFERROR(VLOOKUP(Table_6[[#This Row],[Municipio]],'LOCALIZA HN'!$B$9:$O$306,8,0),99999)</f>
        <v>0504</v>
      </c>
      <c r="J310" s="5" t="s">
        <v>18</v>
      </c>
      <c r="K310" s="5">
        <v>77</v>
      </c>
      <c r="L310" s="25" t="s">
        <v>19</v>
      </c>
      <c r="M310" s="34" t="s">
        <v>20</v>
      </c>
      <c r="N310" s="36">
        <f>+IFERROR(VLOOKUP(Table_6[[#This Row],[ID_Municipio]],Table_4[[CodigoMuni]:[Long_2]],3,0),"")</f>
        <v>15.2746</v>
      </c>
      <c r="O310" s="36">
        <f>+IFERROR(VLOOKUP(Table_6[[#This Row],[ID_Municipio]],Table_4[[CodigoMuni]:[Long_2]],4,0),"")</f>
        <v>-87.970200000000006</v>
      </c>
      <c r="P310" s="34" t="s">
        <v>21</v>
      </c>
    </row>
    <row r="311" spans="1:16" ht="14.25" customHeight="1">
      <c r="A311" s="31" t="str">
        <f t="shared" si="12"/>
        <v>Pimienta43950300</v>
      </c>
      <c r="B311" s="31" t="str">
        <f>+Table_6[[#This Row],[ID_Municipio]]&amp;Table_6[[#This Row],[Fecha]]</f>
        <v>050443950</v>
      </c>
      <c r="C311" s="31" t="str">
        <f t="shared" si="13"/>
        <v>Cortes43950</v>
      </c>
      <c r="D311" s="32">
        <f t="shared" si="14"/>
        <v>300</v>
      </c>
      <c r="E311" s="24">
        <v>43950</v>
      </c>
      <c r="F311" s="32">
        <f>+VLOOKUP(Table_6[[#This Row],[Departamento]],Table_5[],2,0)</f>
        <v>5</v>
      </c>
      <c r="G311" s="3" t="s">
        <v>22</v>
      </c>
      <c r="H311" s="9" t="s">
        <v>60</v>
      </c>
      <c r="I311" s="32" t="str">
        <f>+IFERROR(VLOOKUP(Table_6[[#This Row],[Municipio]],'LOCALIZA HN'!$B$9:$O$306,8,0),99999)</f>
        <v>0504</v>
      </c>
      <c r="J311" s="5" t="s">
        <v>26</v>
      </c>
      <c r="K311" s="5">
        <v>41</v>
      </c>
      <c r="L311" s="25" t="s">
        <v>19</v>
      </c>
      <c r="M311" s="34" t="s">
        <v>20</v>
      </c>
      <c r="N311" s="36">
        <f>+IFERROR(VLOOKUP(Table_6[[#This Row],[ID_Municipio]],Table_4[[CodigoMuni]:[Long_2]],3,0),"")</f>
        <v>15.2746</v>
      </c>
      <c r="O311" s="36">
        <f>+IFERROR(VLOOKUP(Table_6[[#This Row],[ID_Municipio]],Table_4[[CodigoMuni]:[Long_2]],4,0),"")</f>
        <v>-87.970200000000006</v>
      </c>
      <c r="P311" s="34" t="s">
        <v>21</v>
      </c>
    </row>
    <row r="312" spans="1:16" ht="14.25" customHeight="1">
      <c r="A312" s="31" t="str">
        <f t="shared" si="12"/>
        <v>Pimienta43950301</v>
      </c>
      <c r="B312" s="31" t="str">
        <f>+Table_6[[#This Row],[ID_Municipio]]&amp;Table_6[[#This Row],[Fecha]]</f>
        <v>050443950</v>
      </c>
      <c r="C312" s="31" t="str">
        <f t="shared" si="13"/>
        <v>Cortes43950</v>
      </c>
      <c r="D312" s="32">
        <f t="shared" si="14"/>
        <v>301</v>
      </c>
      <c r="E312" s="24">
        <v>43950</v>
      </c>
      <c r="F312" s="32">
        <f>+VLOOKUP(Table_6[[#This Row],[Departamento]],Table_5[],2,0)</f>
        <v>5</v>
      </c>
      <c r="G312" s="3" t="s">
        <v>22</v>
      </c>
      <c r="H312" s="9" t="s">
        <v>60</v>
      </c>
      <c r="I312" s="32" t="str">
        <f>+IFERROR(VLOOKUP(Table_6[[#This Row],[Municipio]],'LOCALIZA HN'!$B$9:$O$306,8,0),99999)</f>
        <v>0504</v>
      </c>
      <c r="J312" s="5" t="s">
        <v>18</v>
      </c>
      <c r="K312" s="5">
        <v>41</v>
      </c>
      <c r="L312" s="25" t="s">
        <v>19</v>
      </c>
      <c r="M312" s="34" t="s">
        <v>20</v>
      </c>
      <c r="N312" s="36">
        <f>+IFERROR(VLOOKUP(Table_6[[#This Row],[ID_Municipio]],Table_4[[CodigoMuni]:[Long_2]],3,0),"")</f>
        <v>15.2746</v>
      </c>
      <c r="O312" s="36">
        <f>+IFERROR(VLOOKUP(Table_6[[#This Row],[ID_Municipio]],Table_4[[CodigoMuni]:[Long_2]],4,0),"")</f>
        <v>-87.970200000000006</v>
      </c>
      <c r="P312" s="34" t="s">
        <v>21</v>
      </c>
    </row>
    <row r="313" spans="1:16" ht="14.25" customHeight="1">
      <c r="A313" s="31" t="str">
        <f t="shared" si="12"/>
        <v>Pimienta43951302</v>
      </c>
      <c r="B313" s="31" t="str">
        <f>+Table_6[[#This Row],[ID_Municipio]]&amp;Table_6[[#This Row],[Fecha]]</f>
        <v>050443951</v>
      </c>
      <c r="C313" s="31" t="str">
        <f t="shared" si="13"/>
        <v>Cortes43951</v>
      </c>
      <c r="D313" s="32">
        <f t="shared" si="14"/>
        <v>302</v>
      </c>
      <c r="E313" s="24">
        <v>43951</v>
      </c>
      <c r="F313" s="32">
        <f>+VLOOKUP(Table_6[[#This Row],[Departamento]],Table_5[],2,0)</f>
        <v>5</v>
      </c>
      <c r="G313" s="3" t="s">
        <v>22</v>
      </c>
      <c r="H313" s="9" t="s">
        <v>60</v>
      </c>
      <c r="I313" s="32" t="str">
        <f>+IFERROR(VLOOKUP(Table_6[[#This Row],[Municipio]],'LOCALIZA HN'!$B$9:$O$306,8,0),99999)</f>
        <v>0504</v>
      </c>
      <c r="J313" s="5" t="s">
        <v>26</v>
      </c>
      <c r="K313" s="5">
        <v>28</v>
      </c>
      <c r="L313" s="25" t="s">
        <v>19</v>
      </c>
      <c r="M313" s="34" t="s">
        <v>20</v>
      </c>
      <c r="N313" s="36">
        <f>+IFERROR(VLOOKUP(Table_6[[#This Row],[ID_Municipio]],Table_4[[CodigoMuni]:[Long_2]],3,0),"")</f>
        <v>15.2746</v>
      </c>
      <c r="O313" s="36">
        <f>+IFERROR(VLOOKUP(Table_6[[#This Row],[ID_Municipio]],Table_4[[CodigoMuni]:[Long_2]],4,0),"")</f>
        <v>-87.970200000000006</v>
      </c>
      <c r="P313" s="34" t="s">
        <v>21</v>
      </c>
    </row>
    <row r="314" spans="1:16" ht="14.25" customHeight="1">
      <c r="A314" s="31" t="str">
        <f t="shared" si="12"/>
        <v>Pimienta43953303</v>
      </c>
      <c r="B314" s="31" t="str">
        <f>+Table_6[[#This Row],[ID_Municipio]]&amp;Table_6[[#This Row],[Fecha]]</f>
        <v>050443953</v>
      </c>
      <c r="C314" s="31" t="str">
        <f t="shared" si="13"/>
        <v>Cortes43953</v>
      </c>
      <c r="D314" s="32">
        <f t="shared" si="14"/>
        <v>303</v>
      </c>
      <c r="E314" s="24">
        <v>43953</v>
      </c>
      <c r="F314" s="32">
        <f>+VLOOKUP(Table_6[[#This Row],[Departamento]],Table_5[],2,0)</f>
        <v>5</v>
      </c>
      <c r="G314" s="3" t="s">
        <v>22</v>
      </c>
      <c r="H314" s="9" t="s">
        <v>60</v>
      </c>
      <c r="I314" s="32" t="str">
        <f>+IFERROR(VLOOKUP(Table_6[[#This Row],[Municipio]],'LOCALIZA HN'!$B$9:$O$306,8,0),99999)</f>
        <v>0504</v>
      </c>
      <c r="J314" s="5" t="s">
        <v>18</v>
      </c>
      <c r="K314" s="5">
        <v>39</v>
      </c>
      <c r="L314" s="25" t="s">
        <v>19</v>
      </c>
      <c r="M314" s="34" t="s">
        <v>20</v>
      </c>
      <c r="N314" s="36">
        <f>+IFERROR(VLOOKUP(Table_6[[#This Row],[ID_Municipio]],Table_4[[CodigoMuni]:[Long_2]],3,0),"")</f>
        <v>15.2746</v>
      </c>
      <c r="O314" s="36">
        <f>+IFERROR(VLOOKUP(Table_6[[#This Row],[ID_Municipio]],Table_4[[CodigoMuni]:[Long_2]],4,0),"")</f>
        <v>-87.970200000000006</v>
      </c>
      <c r="P314" s="34" t="s">
        <v>21</v>
      </c>
    </row>
    <row r="315" spans="1:16" ht="14.25" customHeight="1">
      <c r="A315" s="31" t="str">
        <f t="shared" si="12"/>
        <v>Pimienta43953304</v>
      </c>
      <c r="B315" s="31" t="str">
        <f>+Table_6[[#This Row],[ID_Municipio]]&amp;Table_6[[#This Row],[Fecha]]</f>
        <v>050443953</v>
      </c>
      <c r="C315" s="31" t="str">
        <f t="shared" si="13"/>
        <v>Cortes43953</v>
      </c>
      <c r="D315" s="32">
        <f t="shared" si="14"/>
        <v>304</v>
      </c>
      <c r="E315" s="24">
        <v>43953</v>
      </c>
      <c r="F315" s="32">
        <f>+VLOOKUP(Table_6[[#This Row],[Departamento]],Table_5[],2,0)</f>
        <v>5</v>
      </c>
      <c r="G315" s="3" t="s">
        <v>22</v>
      </c>
      <c r="H315" s="9" t="s">
        <v>60</v>
      </c>
      <c r="I315" s="32" t="str">
        <f>+IFERROR(VLOOKUP(Table_6[[#This Row],[Municipio]],'LOCALIZA HN'!$B$9:$O$306,8,0),99999)</f>
        <v>0504</v>
      </c>
      <c r="J315" s="5" t="s">
        <v>26</v>
      </c>
      <c r="K315" s="5">
        <v>10</v>
      </c>
      <c r="L315" s="25" t="s">
        <v>19</v>
      </c>
      <c r="M315" s="34" t="s">
        <v>20</v>
      </c>
      <c r="N315" s="36">
        <f>+IFERROR(VLOOKUP(Table_6[[#This Row],[ID_Municipio]],Table_4[[CodigoMuni]:[Long_2]],3,0),"")</f>
        <v>15.2746</v>
      </c>
      <c r="O315" s="36">
        <f>+IFERROR(VLOOKUP(Table_6[[#This Row],[ID_Municipio]],Table_4[[CodigoMuni]:[Long_2]],4,0),"")</f>
        <v>-87.970200000000006</v>
      </c>
      <c r="P315" s="34" t="s">
        <v>21</v>
      </c>
    </row>
    <row r="316" spans="1:16" ht="14.25" customHeight="1">
      <c r="A316" s="31" t="str">
        <f t="shared" si="12"/>
        <v>Pimienta43953305</v>
      </c>
      <c r="B316" s="31" t="str">
        <f>+Table_6[[#This Row],[ID_Municipio]]&amp;Table_6[[#This Row],[Fecha]]</f>
        <v>050443953</v>
      </c>
      <c r="C316" s="31" t="str">
        <f t="shared" si="13"/>
        <v>Cortes43953</v>
      </c>
      <c r="D316" s="32">
        <f t="shared" si="14"/>
        <v>305</v>
      </c>
      <c r="E316" s="24">
        <v>43953</v>
      </c>
      <c r="F316" s="32">
        <f>+VLOOKUP(Table_6[[#This Row],[Departamento]],Table_5[],2,0)</f>
        <v>5</v>
      </c>
      <c r="G316" s="3" t="s">
        <v>22</v>
      </c>
      <c r="H316" s="9" t="s">
        <v>60</v>
      </c>
      <c r="I316" s="32" t="str">
        <f>+IFERROR(VLOOKUP(Table_6[[#This Row],[Municipio]],'LOCALIZA HN'!$B$9:$O$306,8,0),99999)</f>
        <v>0504</v>
      </c>
      <c r="J316" s="5" t="s">
        <v>18</v>
      </c>
      <c r="K316" s="5">
        <v>13</v>
      </c>
      <c r="L316" s="25" t="s">
        <v>19</v>
      </c>
      <c r="M316" s="34" t="s">
        <v>20</v>
      </c>
      <c r="N316" s="36">
        <f>+IFERROR(VLOOKUP(Table_6[[#This Row],[ID_Municipio]],Table_4[[CodigoMuni]:[Long_2]],3,0),"")</f>
        <v>15.2746</v>
      </c>
      <c r="O316" s="36">
        <f>+IFERROR(VLOOKUP(Table_6[[#This Row],[ID_Municipio]],Table_4[[CodigoMuni]:[Long_2]],4,0),"")</f>
        <v>-87.970200000000006</v>
      </c>
      <c r="P316" s="34" t="s">
        <v>21</v>
      </c>
    </row>
    <row r="317" spans="1:16" ht="14.25" customHeight="1">
      <c r="A317" s="31" t="str">
        <f t="shared" si="12"/>
        <v>Potrerillos43922306</v>
      </c>
      <c r="B317" s="31" t="str">
        <f>+Table_6[[#This Row],[ID_Municipio]]&amp;Table_6[[#This Row],[Fecha]]</f>
        <v>050543922</v>
      </c>
      <c r="C317" s="31" t="str">
        <f t="shared" si="13"/>
        <v>Cortes43922</v>
      </c>
      <c r="D317" s="32">
        <f t="shared" si="14"/>
        <v>306</v>
      </c>
      <c r="E317" s="24">
        <v>43922</v>
      </c>
      <c r="F317" s="32">
        <f>+VLOOKUP(Table_6[[#This Row],[Departamento]],Table_5[],2,0)</f>
        <v>5</v>
      </c>
      <c r="G317" s="3" t="s">
        <v>22</v>
      </c>
      <c r="H317" s="9" t="s">
        <v>61</v>
      </c>
      <c r="I317" s="32" t="str">
        <f>+IFERROR(VLOOKUP(Table_6[[#This Row],[Municipio]],'LOCALIZA HN'!$B$9:$O$306,8,0),99999)</f>
        <v>0505</v>
      </c>
      <c r="J317" s="5" t="s">
        <v>18</v>
      </c>
      <c r="K317" s="5">
        <v>64</v>
      </c>
      <c r="L317" s="8" t="s">
        <v>19</v>
      </c>
      <c r="M317" s="34" t="s">
        <v>20</v>
      </c>
      <c r="N317" s="36">
        <f>+IFERROR(VLOOKUP(Table_6[[#This Row],[ID_Municipio]],Table_4[[CodigoMuni]:[Long_2]],3,0),"")</f>
        <v>15.197699999999999</v>
      </c>
      <c r="O317" s="36">
        <f>+IFERROR(VLOOKUP(Table_6[[#This Row],[ID_Municipio]],Table_4[[CodigoMuni]:[Long_2]],4,0),"")</f>
        <v>-87.960099999999997</v>
      </c>
      <c r="P317" s="34" t="s">
        <v>21</v>
      </c>
    </row>
    <row r="318" spans="1:16" ht="14.25" customHeight="1">
      <c r="A318" s="31" t="str">
        <f t="shared" si="12"/>
        <v>Potrerillos43924307</v>
      </c>
      <c r="B318" s="31" t="str">
        <f>+Table_6[[#This Row],[ID_Municipio]]&amp;Table_6[[#This Row],[Fecha]]</f>
        <v>050543924</v>
      </c>
      <c r="C318" s="31" t="str">
        <f t="shared" si="13"/>
        <v>Cortes43924</v>
      </c>
      <c r="D318" s="32">
        <f t="shared" si="14"/>
        <v>307</v>
      </c>
      <c r="E318" s="24">
        <v>43924</v>
      </c>
      <c r="F318" s="32">
        <f>+VLOOKUP(Table_6[[#This Row],[Departamento]],Table_5[],2,0)</f>
        <v>5</v>
      </c>
      <c r="G318" s="3" t="s">
        <v>22</v>
      </c>
      <c r="H318" s="9" t="s">
        <v>61</v>
      </c>
      <c r="I318" s="32" t="str">
        <f>+IFERROR(VLOOKUP(Table_6[[#This Row],[Municipio]],'LOCALIZA HN'!$B$9:$O$306,8,0),99999)</f>
        <v>0505</v>
      </c>
      <c r="J318" s="5" t="s">
        <v>18</v>
      </c>
      <c r="K318" s="5">
        <v>57</v>
      </c>
      <c r="L318" s="8" t="s">
        <v>19</v>
      </c>
      <c r="M318" s="34" t="s">
        <v>20</v>
      </c>
      <c r="N318" s="36">
        <f>+IFERROR(VLOOKUP(Table_6[[#This Row],[ID_Municipio]],Table_4[[CodigoMuni]:[Long_2]],3,0),"")</f>
        <v>15.197699999999999</v>
      </c>
      <c r="O318" s="36">
        <f>+IFERROR(VLOOKUP(Table_6[[#This Row],[ID_Municipio]],Table_4[[CodigoMuni]:[Long_2]],4,0),"")</f>
        <v>-87.960099999999997</v>
      </c>
      <c r="P318" s="34" t="s">
        <v>21</v>
      </c>
    </row>
    <row r="319" spans="1:16" ht="14.25" customHeight="1">
      <c r="A319" s="31" t="str">
        <f t="shared" si="12"/>
        <v>Potrerillos43930308</v>
      </c>
      <c r="B319" s="31" t="str">
        <f>+Table_6[[#This Row],[ID_Municipio]]&amp;Table_6[[#This Row],[Fecha]]</f>
        <v>050543930</v>
      </c>
      <c r="C319" s="31" t="str">
        <f t="shared" si="13"/>
        <v>Cortes43930</v>
      </c>
      <c r="D319" s="32">
        <f t="shared" si="14"/>
        <v>308</v>
      </c>
      <c r="E319" s="24">
        <v>43930</v>
      </c>
      <c r="F319" s="32">
        <f>+VLOOKUP(Table_6[[#This Row],[Departamento]],Table_5[],2,0)</f>
        <v>5</v>
      </c>
      <c r="G319" s="3" t="s">
        <v>22</v>
      </c>
      <c r="H319" s="9" t="s">
        <v>61</v>
      </c>
      <c r="I319" s="32" t="str">
        <f>+IFERROR(VLOOKUP(Table_6[[#This Row],[Municipio]],'LOCALIZA HN'!$B$9:$O$306,8,0),99999)</f>
        <v>0505</v>
      </c>
      <c r="J319" s="5" t="s">
        <v>18</v>
      </c>
      <c r="K319" s="5">
        <v>47</v>
      </c>
      <c r="L319" s="8" t="s">
        <v>19</v>
      </c>
      <c r="M319" s="34" t="s">
        <v>20</v>
      </c>
      <c r="N319" s="36">
        <f>+IFERROR(VLOOKUP(Table_6[[#This Row],[ID_Municipio]],Table_4[[CodigoMuni]:[Long_2]],3,0),"")</f>
        <v>15.197699999999999</v>
      </c>
      <c r="O319" s="36">
        <f>+IFERROR(VLOOKUP(Table_6[[#This Row],[ID_Municipio]],Table_4[[CodigoMuni]:[Long_2]],4,0),"")</f>
        <v>-87.960099999999997</v>
      </c>
      <c r="P319" s="34" t="s">
        <v>21</v>
      </c>
    </row>
    <row r="320" spans="1:16" ht="14.25" customHeight="1">
      <c r="A320" s="31" t="str">
        <f t="shared" si="12"/>
        <v>Potrerillos43944309</v>
      </c>
      <c r="B320" s="31" t="str">
        <f>+Table_6[[#This Row],[ID_Municipio]]&amp;Table_6[[#This Row],[Fecha]]</f>
        <v>050543944</v>
      </c>
      <c r="C320" s="31" t="str">
        <f t="shared" si="13"/>
        <v>Cortes43944</v>
      </c>
      <c r="D320" s="32">
        <f t="shared" si="14"/>
        <v>309</v>
      </c>
      <c r="E320" s="24">
        <v>43944</v>
      </c>
      <c r="F320" s="32">
        <f>+VLOOKUP(Table_6[[#This Row],[Departamento]],Table_5[],2,0)</f>
        <v>5</v>
      </c>
      <c r="G320" s="3" t="s">
        <v>22</v>
      </c>
      <c r="H320" s="9" t="s">
        <v>61</v>
      </c>
      <c r="I320" s="32" t="str">
        <f>+IFERROR(VLOOKUP(Table_6[[#This Row],[Municipio]],'LOCALIZA HN'!$B$9:$O$306,8,0),99999)</f>
        <v>0505</v>
      </c>
      <c r="J320" s="5" t="s">
        <v>26</v>
      </c>
      <c r="K320" s="5">
        <v>87</v>
      </c>
      <c r="L320" s="8" t="s">
        <v>19</v>
      </c>
      <c r="M320" s="34" t="s">
        <v>20</v>
      </c>
      <c r="N320" s="36">
        <f>+IFERROR(VLOOKUP(Table_6[[#This Row],[ID_Municipio]],Table_4[[CodigoMuni]:[Long_2]],3,0),"")</f>
        <v>15.197699999999999</v>
      </c>
      <c r="O320" s="36">
        <f>+IFERROR(VLOOKUP(Table_6[[#This Row],[ID_Municipio]],Table_4[[CodigoMuni]:[Long_2]],4,0),"")</f>
        <v>-87.960099999999997</v>
      </c>
      <c r="P320" s="34" t="s">
        <v>21</v>
      </c>
    </row>
    <row r="321" spans="1:16" ht="14.25" customHeight="1">
      <c r="A321" s="31" t="str">
        <f t="shared" si="12"/>
        <v>Potrerillos43947310</v>
      </c>
      <c r="B321" s="31" t="str">
        <f>+Table_6[[#This Row],[ID_Municipio]]&amp;Table_6[[#This Row],[Fecha]]</f>
        <v>050543947</v>
      </c>
      <c r="C321" s="31" t="str">
        <f t="shared" si="13"/>
        <v>Cortes43947</v>
      </c>
      <c r="D321" s="32">
        <f t="shared" si="14"/>
        <v>310</v>
      </c>
      <c r="E321" s="24">
        <v>43947</v>
      </c>
      <c r="F321" s="32">
        <f>+VLOOKUP(Table_6[[#This Row],[Departamento]],Table_5[],2,0)</f>
        <v>5</v>
      </c>
      <c r="G321" s="3" t="s">
        <v>22</v>
      </c>
      <c r="H321" s="9" t="s">
        <v>61</v>
      </c>
      <c r="I321" s="32" t="str">
        <f>+IFERROR(VLOOKUP(Table_6[[#This Row],[Municipio]],'LOCALIZA HN'!$B$9:$O$306,8,0),99999)</f>
        <v>0505</v>
      </c>
      <c r="J321" s="5" t="s">
        <v>26</v>
      </c>
      <c r="K321" s="5">
        <v>27</v>
      </c>
      <c r="L321" s="8" t="s">
        <v>19</v>
      </c>
      <c r="M321" s="34" t="s">
        <v>20</v>
      </c>
      <c r="N321" s="36">
        <f>+IFERROR(VLOOKUP(Table_6[[#This Row],[ID_Municipio]],Table_4[[CodigoMuni]:[Long_2]],3,0),"")</f>
        <v>15.197699999999999</v>
      </c>
      <c r="O321" s="36">
        <f>+IFERROR(VLOOKUP(Table_6[[#This Row],[ID_Municipio]],Table_4[[CodigoMuni]:[Long_2]],4,0),"")</f>
        <v>-87.960099999999997</v>
      </c>
      <c r="P321" s="34" t="s">
        <v>21</v>
      </c>
    </row>
    <row r="322" spans="1:16" ht="14.25" customHeight="1">
      <c r="A322" s="31" t="str">
        <f t="shared" si="12"/>
        <v>Potrerillos43954311</v>
      </c>
      <c r="B322" s="31" t="str">
        <f>+Table_6[[#This Row],[ID_Municipio]]&amp;Table_6[[#This Row],[Fecha]]</f>
        <v>050543954</v>
      </c>
      <c r="C322" s="31" t="str">
        <f t="shared" si="13"/>
        <v>Choluteca43954</v>
      </c>
      <c r="D322" s="32">
        <f t="shared" si="14"/>
        <v>311</v>
      </c>
      <c r="E322" s="24">
        <v>43954</v>
      </c>
      <c r="F322" s="32">
        <f>+VLOOKUP(Table_6[[#This Row],[Departamento]],Table_5[],2,0)</f>
        <v>6</v>
      </c>
      <c r="G322" s="3" t="s">
        <v>27</v>
      </c>
      <c r="H322" s="9" t="s">
        <v>61</v>
      </c>
      <c r="I322" s="32" t="str">
        <f>+IFERROR(VLOOKUP(Table_6[[#This Row],[Municipio]],'LOCALIZA HN'!$B$9:$O$306,8,0),99999)</f>
        <v>0505</v>
      </c>
      <c r="J322" s="5" t="s">
        <v>26</v>
      </c>
      <c r="K322" s="5">
        <v>53</v>
      </c>
      <c r="L322" s="25" t="s">
        <v>19</v>
      </c>
      <c r="M322" s="34" t="s">
        <v>20</v>
      </c>
      <c r="N322" s="36">
        <f>+IFERROR(VLOOKUP(Table_6[[#This Row],[ID_Municipio]],Table_4[[CodigoMuni]:[Long_2]],3,0),"")</f>
        <v>15.197699999999999</v>
      </c>
      <c r="O322" s="36">
        <f>+IFERROR(VLOOKUP(Table_6[[#This Row],[ID_Municipio]],Table_4[[CodigoMuni]:[Long_2]],4,0),"")</f>
        <v>-87.960099999999997</v>
      </c>
      <c r="P322" s="34" t="s">
        <v>21</v>
      </c>
    </row>
    <row r="323" spans="1:16" ht="14.25" customHeight="1">
      <c r="A323" s="31" t="str">
        <f t="shared" si="12"/>
        <v>El Progreso43922312</v>
      </c>
      <c r="B323" s="31" t="str">
        <f>+Table_6[[#This Row],[ID_Municipio]]&amp;Table_6[[#This Row],[Fecha]]</f>
        <v>180443922</v>
      </c>
      <c r="C323" s="31" t="str">
        <f t="shared" si="13"/>
        <v>Yoro43922</v>
      </c>
      <c r="D323" s="32">
        <f t="shared" si="14"/>
        <v>312</v>
      </c>
      <c r="E323" s="24">
        <v>43922</v>
      </c>
      <c r="F323" s="32">
        <f>+VLOOKUP(Table_6[[#This Row],[Departamento]],Table_5[],2,0)</f>
        <v>18</v>
      </c>
      <c r="G323" s="3" t="s">
        <v>35</v>
      </c>
      <c r="H323" s="35" t="s">
        <v>36</v>
      </c>
      <c r="I323" s="32" t="str">
        <f>+IFERROR(VLOOKUP(Table_6[[#This Row],[Municipio]],'LOCALIZA HN'!$B$9:$O$306,8,0),99999)</f>
        <v>1804</v>
      </c>
      <c r="J323" s="5" t="s">
        <v>26</v>
      </c>
      <c r="K323" s="5">
        <v>52</v>
      </c>
      <c r="L323" s="8" t="s">
        <v>19</v>
      </c>
      <c r="M323" s="34" t="s">
        <v>20</v>
      </c>
      <c r="N323" s="36">
        <f>+IFERROR(VLOOKUP(Table_6[[#This Row],[ID_Municipio]],Table_4[[CodigoMuni]:[Long_2]],3,0),"")</f>
        <v>15.3446</v>
      </c>
      <c r="O323" s="36">
        <f>+IFERROR(VLOOKUP(Table_6[[#This Row],[ID_Municipio]],Table_4[[CodigoMuni]:[Long_2]],4,0),"")</f>
        <v>-87.812100000000001</v>
      </c>
      <c r="P323" s="34" t="s">
        <v>21</v>
      </c>
    </row>
    <row r="324" spans="1:16" ht="14.25" customHeight="1">
      <c r="A324" s="31" t="str">
        <f t="shared" si="12"/>
        <v>Puerto Cortes43909313</v>
      </c>
      <c r="B324" s="31" t="str">
        <f>+Table_6[[#This Row],[ID_Municipio]]&amp;Table_6[[#This Row],[Fecha]]</f>
        <v>050643909</v>
      </c>
      <c r="C324" s="31" t="str">
        <f t="shared" si="13"/>
        <v>Cortes43909</v>
      </c>
      <c r="D324" s="32">
        <f t="shared" si="14"/>
        <v>313</v>
      </c>
      <c r="E324" s="28">
        <v>43909</v>
      </c>
      <c r="F324" s="32">
        <f>+VLOOKUP(Table_6[[#This Row],[Departamento]],Table_5[],2,0)</f>
        <v>5</v>
      </c>
      <c r="G324" s="3" t="s">
        <v>22</v>
      </c>
      <c r="H324" s="11" t="s">
        <v>62</v>
      </c>
      <c r="I324" s="32" t="str">
        <f>+IFERROR(VLOOKUP(Table_6[[#This Row],[Municipio]],'LOCALIZA HN'!$B$9:$O$306,8,0),99999)</f>
        <v>0506</v>
      </c>
      <c r="J324" s="5" t="s">
        <v>26</v>
      </c>
      <c r="K324" s="5">
        <v>68</v>
      </c>
      <c r="L324" s="8" t="s">
        <v>19</v>
      </c>
      <c r="M324" s="34" t="s">
        <v>20</v>
      </c>
      <c r="N324" s="36">
        <f>+IFERROR(VLOOKUP(Table_6[[#This Row],[ID_Municipio]],Table_4[[CodigoMuni]:[Long_2]],3,0),"")</f>
        <v>15.7897</v>
      </c>
      <c r="O324" s="36">
        <f>+IFERROR(VLOOKUP(Table_6[[#This Row],[ID_Municipio]],Table_4[[CodigoMuni]:[Long_2]],4,0),"")</f>
        <v>-87.846000000000004</v>
      </c>
      <c r="P324" s="34" t="s">
        <v>21</v>
      </c>
    </row>
    <row r="325" spans="1:16" ht="14.25" customHeight="1">
      <c r="A325" s="31" t="str">
        <f t="shared" si="12"/>
        <v>Puerto Cortes43921314</v>
      </c>
      <c r="B325" s="31" t="str">
        <f>+Table_6[[#This Row],[ID_Municipio]]&amp;Table_6[[#This Row],[Fecha]]</f>
        <v>050643921</v>
      </c>
      <c r="C325" s="31" t="str">
        <f t="shared" si="13"/>
        <v>Cortes43921</v>
      </c>
      <c r="D325" s="32">
        <f t="shared" si="14"/>
        <v>314</v>
      </c>
      <c r="E325" s="33">
        <v>43921</v>
      </c>
      <c r="F325" s="32">
        <f>+VLOOKUP(Table_6[[#This Row],[Departamento]],Table_5[],2,0)</f>
        <v>5</v>
      </c>
      <c r="G325" s="3" t="s">
        <v>22</v>
      </c>
      <c r="H325" s="9" t="s">
        <v>62</v>
      </c>
      <c r="I325" s="32" t="str">
        <f>+IFERROR(VLOOKUP(Table_6[[#This Row],[Municipio]],'LOCALIZA HN'!$B$9:$O$306,8,0),99999)</f>
        <v>0506</v>
      </c>
      <c r="J325" s="5" t="s">
        <v>18</v>
      </c>
      <c r="K325" s="5">
        <v>67</v>
      </c>
      <c r="L325" s="8" t="s">
        <v>19</v>
      </c>
      <c r="M325" s="34" t="s">
        <v>20</v>
      </c>
      <c r="N325" s="36">
        <f>+IFERROR(VLOOKUP(Table_6[[#This Row],[ID_Municipio]],Table_4[[CodigoMuni]:[Long_2]],3,0),"")</f>
        <v>15.7897</v>
      </c>
      <c r="O325" s="36">
        <f>+IFERROR(VLOOKUP(Table_6[[#This Row],[ID_Municipio]],Table_4[[CodigoMuni]:[Long_2]],4,0),"")</f>
        <v>-87.846000000000004</v>
      </c>
      <c r="P325" s="34" t="s">
        <v>21</v>
      </c>
    </row>
    <row r="326" spans="1:16" ht="14.25" customHeight="1">
      <c r="A326" s="31" t="str">
        <f t="shared" si="12"/>
        <v>Puerto Cortes43921315</v>
      </c>
      <c r="B326" s="31" t="str">
        <f>+Table_6[[#This Row],[ID_Municipio]]&amp;Table_6[[#This Row],[Fecha]]</f>
        <v>050643921</v>
      </c>
      <c r="C326" s="31" t="str">
        <f t="shared" si="13"/>
        <v>Cortes43921</v>
      </c>
      <c r="D326" s="32">
        <f t="shared" si="14"/>
        <v>315</v>
      </c>
      <c r="E326" s="33">
        <v>43921</v>
      </c>
      <c r="F326" s="32">
        <f>+VLOOKUP(Table_6[[#This Row],[Departamento]],Table_5[],2,0)</f>
        <v>5</v>
      </c>
      <c r="G326" s="3" t="s">
        <v>22</v>
      </c>
      <c r="H326" s="9" t="s">
        <v>62</v>
      </c>
      <c r="I326" s="32" t="str">
        <f>+IFERROR(VLOOKUP(Table_6[[#This Row],[Municipio]],'LOCALIZA HN'!$B$9:$O$306,8,0),99999)</f>
        <v>0506</v>
      </c>
      <c r="J326" s="5" t="s">
        <v>26</v>
      </c>
      <c r="K326" s="5">
        <v>22</v>
      </c>
      <c r="L326" s="8" t="s">
        <v>19</v>
      </c>
      <c r="M326" s="34" t="s">
        <v>20</v>
      </c>
      <c r="N326" s="36">
        <f>+IFERROR(VLOOKUP(Table_6[[#This Row],[ID_Municipio]],Table_4[[CodigoMuni]:[Long_2]],3,0),"")</f>
        <v>15.7897</v>
      </c>
      <c r="O326" s="36">
        <f>+IFERROR(VLOOKUP(Table_6[[#This Row],[ID_Municipio]],Table_4[[CodigoMuni]:[Long_2]],4,0),"")</f>
        <v>-87.846000000000004</v>
      </c>
      <c r="P326" s="34" t="s">
        <v>21</v>
      </c>
    </row>
    <row r="327" spans="1:16" ht="14.25" customHeight="1">
      <c r="A327" s="31" t="str">
        <f t="shared" si="12"/>
        <v>Puerto Cortes43921316</v>
      </c>
      <c r="B327" s="31" t="str">
        <f>+Table_6[[#This Row],[ID_Municipio]]&amp;Table_6[[#This Row],[Fecha]]</f>
        <v>050643921</v>
      </c>
      <c r="C327" s="31" t="str">
        <f t="shared" si="13"/>
        <v>Cortes43921</v>
      </c>
      <c r="D327" s="32">
        <f t="shared" si="14"/>
        <v>316</v>
      </c>
      <c r="E327" s="33">
        <v>43921</v>
      </c>
      <c r="F327" s="32">
        <f>+VLOOKUP(Table_6[[#This Row],[Departamento]],Table_5[],2,0)</f>
        <v>5</v>
      </c>
      <c r="G327" s="3" t="s">
        <v>22</v>
      </c>
      <c r="H327" s="9" t="s">
        <v>62</v>
      </c>
      <c r="I327" s="32" t="str">
        <f>+IFERROR(VLOOKUP(Table_6[[#This Row],[Municipio]],'LOCALIZA HN'!$B$9:$O$306,8,0),99999)</f>
        <v>0506</v>
      </c>
      <c r="J327" s="5" t="s">
        <v>26</v>
      </c>
      <c r="K327" s="5">
        <v>44</v>
      </c>
      <c r="L327" s="8" t="s">
        <v>19</v>
      </c>
      <c r="M327" s="34" t="s">
        <v>20</v>
      </c>
      <c r="N327" s="36">
        <f>+IFERROR(VLOOKUP(Table_6[[#This Row],[ID_Municipio]],Table_4[[CodigoMuni]:[Long_2]],3,0),"")</f>
        <v>15.7897</v>
      </c>
      <c r="O327" s="36">
        <f>+IFERROR(VLOOKUP(Table_6[[#This Row],[ID_Municipio]],Table_4[[CodigoMuni]:[Long_2]],4,0),"")</f>
        <v>-87.846000000000004</v>
      </c>
      <c r="P327" s="34" t="s">
        <v>21</v>
      </c>
    </row>
    <row r="328" spans="1:16" ht="14.25" customHeight="1">
      <c r="A328" s="31" t="str">
        <f t="shared" si="12"/>
        <v>Puerto Cortes43921317</v>
      </c>
      <c r="B328" s="31" t="str">
        <f>+Table_6[[#This Row],[ID_Municipio]]&amp;Table_6[[#This Row],[Fecha]]</f>
        <v>050643921</v>
      </c>
      <c r="C328" s="31" t="str">
        <f t="shared" si="13"/>
        <v>Cortes43921</v>
      </c>
      <c r="D328" s="32">
        <f t="shared" si="14"/>
        <v>317</v>
      </c>
      <c r="E328" s="33">
        <v>43921</v>
      </c>
      <c r="F328" s="32">
        <f>+VLOOKUP(Table_6[[#This Row],[Departamento]],Table_5[],2,0)</f>
        <v>5</v>
      </c>
      <c r="G328" s="3" t="s">
        <v>22</v>
      </c>
      <c r="H328" s="9" t="s">
        <v>62</v>
      </c>
      <c r="I328" s="32" t="str">
        <f>+IFERROR(VLOOKUP(Table_6[[#This Row],[Municipio]],'LOCALIZA HN'!$B$9:$O$306,8,0),99999)</f>
        <v>0506</v>
      </c>
      <c r="J328" s="5" t="s">
        <v>26</v>
      </c>
      <c r="K328" s="5">
        <v>20</v>
      </c>
      <c r="L328" s="8" t="s">
        <v>19</v>
      </c>
      <c r="M328" s="34" t="s">
        <v>20</v>
      </c>
      <c r="N328" s="36">
        <f>+IFERROR(VLOOKUP(Table_6[[#This Row],[ID_Municipio]],Table_4[[CodigoMuni]:[Long_2]],3,0),"")</f>
        <v>15.7897</v>
      </c>
      <c r="O328" s="36">
        <f>+IFERROR(VLOOKUP(Table_6[[#This Row],[ID_Municipio]],Table_4[[CodigoMuni]:[Long_2]],4,0),"")</f>
        <v>-87.846000000000004</v>
      </c>
      <c r="P328" s="34" t="s">
        <v>21</v>
      </c>
    </row>
    <row r="329" spans="1:16" ht="14.25" customHeight="1">
      <c r="A329" s="31" t="str">
        <f t="shared" si="12"/>
        <v>Puerto Cortes43921318</v>
      </c>
      <c r="B329" s="31" t="str">
        <f>+Table_6[[#This Row],[ID_Municipio]]&amp;Table_6[[#This Row],[Fecha]]</f>
        <v>050643921</v>
      </c>
      <c r="C329" s="31" t="str">
        <f t="shared" si="13"/>
        <v>Cortes43921</v>
      </c>
      <c r="D329" s="32">
        <f t="shared" si="14"/>
        <v>318</v>
      </c>
      <c r="E329" s="33">
        <v>43921</v>
      </c>
      <c r="F329" s="32">
        <f>+VLOOKUP(Table_6[[#This Row],[Departamento]],Table_5[],2,0)</f>
        <v>5</v>
      </c>
      <c r="G329" s="3" t="s">
        <v>22</v>
      </c>
      <c r="H329" s="9" t="s">
        <v>62</v>
      </c>
      <c r="I329" s="32" t="str">
        <f>+IFERROR(VLOOKUP(Table_6[[#This Row],[Municipio]],'LOCALIZA HN'!$B$9:$O$306,8,0),99999)</f>
        <v>0506</v>
      </c>
      <c r="J329" s="5" t="s">
        <v>18</v>
      </c>
      <c r="K329" s="5">
        <v>16</v>
      </c>
      <c r="L329" s="8" t="s">
        <v>19</v>
      </c>
      <c r="M329" s="34" t="s">
        <v>20</v>
      </c>
      <c r="N329" s="36">
        <f>+IFERROR(VLOOKUP(Table_6[[#This Row],[ID_Municipio]],Table_4[[CodigoMuni]:[Long_2]],3,0),"")</f>
        <v>15.7897</v>
      </c>
      <c r="O329" s="36">
        <f>+IFERROR(VLOOKUP(Table_6[[#This Row],[ID_Municipio]],Table_4[[CodigoMuni]:[Long_2]],4,0),"")</f>
        <v>-87.846000000000004</v>
      </c>
      <c r="P329" s="34" t="s">
        <v>21</v>
      </c>
    </row>
    <row r="330" spans="1:16" ht="14.25" customHeight="1">
      <c r="A330" s="31" t="str">
        <f t="shared" si="12"/>
        <v>Puerto Cortes43926319</v>
      </c>
      <c r="B330" s="31" t="str">
        <f>+Table_6[[#This Row],[ID_Municipio]]&amp;Table_6[[#This Row],[Fecha]]</f>
        <v>050643926</v>
      </c>
      <c r="C330" s="31" t="str">
        <f t="shared" si="13"/>
        <v>Cortes43926</v>
      </c>
      <c r="D330" s="32">
        <f t="shared" si="14"/>
        <v>319</v>
      </c>
      <c r="E330" s="24">
        <v>43926</v>
      </c>
      <c r="F330" s="32">
        <f>+VLOOKUP(Table_6[[#This Row],[Departamento]],Table_5[],2,0)</f>
        <v>5</v>
      </c>
      <c r="G330" s="3" t="s">
        <v>22</v>
      </c>
      <c r="H330" s="9" t="s">
        <v>62</v>
      </c>
      <c r="I330" s="32" t="str">
        <f>+IFERROR(VLOOKUP(Table_6[[#This Row],[Municipio]],'LOCALIZA HN'!$B$9:$O$306,8,0),99999)</f>
        <v>0506</v>
      </c>
      <c r="J330" s="5" t="s">
        <v>18</v>
      </c>
      <c r="K330" s="5">
        <v>42</v>
      </c>
      <c r="L330" s="8" t="s">
        <v>19</v>
      </c>
      <c r="M330" s="34" t="s">
        <v>20</v>
      </c>
      <c r="N330" s="36">
        <f>+IFERROR(VLOOKUP(Table_6[[#This Row],[ID_Municipio]],Table_4[[CodigoMuni]:[Long_2]],3,0),"")</f>
        <v>15.7897</v>
      </c>
      <c r="O330" s="36">
        <f>+IFERROR(VLOOKUP(Table_6[[#This Row],[ID_Municipio]],Table_4[[CodigoMuni]:[Long_2]],4,0),"")</f>
        <v>-87.846000000000004</v>
      </c>
      <c r="P330" s="34" t="s">
        <v>21</v>
      </c>
    </row>
    <row r="331" spans="1:16" ht="14.25" customHeight="1">
      <c r="A331" s="31" t="str">
        <f t="shared" si="12"/>
        <v>Puerto Cortes43926320</v>
      </c>
      <c r="B331" s="31" t="str">
        <f>+Table_6[[#This Row],[ID_Municipio]]&amp;Table_6[[#This Row],[Fecha]]</f>
        <v>050643926</v>
      </c>
      <c r="C331" s="31" t="str">
        <f t="shared" si="13"/>
        <v>Cortes43926</v>
      </c>
      <c r="D331" s="32">
        <f t="shared" si="14"/>
        <v>320</v>
      </c>
      <c r="E331" s="24">
        <v>43926</v>
      </c>
      <c r="F331" s="32">
        <f>+VLOOKUP(Table_6[[#This Row],[Departamento]],Table_5[],2,0)</f>
        <v>5</v>
      </c>
      <c r="G331" s="3" t="s">
        <v>22</v>
      </c>
      <c r="H331" s="9" t="s">
        <v>62</v>
      </c>
      <c r="I331" s="32" t="str">
        <f>+IFERROR(VLOOKUP(Table_6[[#This Row],[Municipio]],'LOCALIZA HN'!$B$9:$O$306,8,0),99999)</f>
        <v>0506</v>
      </c>
      <c r="J331" s="5" t="s">
        <v>18</v>
      </c>
      <c r="K331" s="5">
        <v>51</v>
      </c>
      <c r="L331" s="8" t="s">
        <v>19</v>
      </c>
      <c r="M331" s="34" t="s">
        <v>20</v>
      </c>
      <c r="N331" s="36">
        <f>+IFERROR(VLOOKUP(Table_6[[#This Row],[ID_Municipio]],Table_4[[CodigoMuni]:[Long_2]],3,0),"")</f>
        <v>15.7897</v>
      </c>
      <c r="O331" s="36">
        <f>+IFERROR(VLOOKUP(Table_6[[#This Row],[ID_Municipio]],Table_4[[CodigoMuni]:[Long_2]],4,0),"")</f>
        <v>-87.846000000000004</v>
      </c>
      <c r="P331" s="34" t="s">
        <v>21</v>
      </c>
    </row>
    <row r="332" spans="1:16" ht="14.25" customHeight="1">
      <c r="A332" s="31" t="str">
        <f t="shared" si="12"/>
        <v>Puerto Cortes43930321</v>
      </c>
      <c r="B332" s="31" t="str">
        <f>+Table_6[[#This Row],[ID_Municipio]]&amp;Table_6[[#This Row],[Fecha]]</f>
        <v>050643930</v>
      </c>
      <c r="C332" s="31" t="str">
        <f t="shared" si="13"/>
        <v>Cortes43930</v>
      </c>
      <c r="D332" s="32">
        <f t="shared" si="14"/>
        <v>321</v>
      </c>
      <c r="E332" s="24">
        <v>43930</v>
      </c>
      <c r="F332" s="32">
        <f>+VLOOKUP(Table_6[[#This Row],[Departamento]],Table_5[],2,0)</f>
        <v>5</v>
      </c>
      <c r="G332" s="3" t="s">
        <v>22</v>
      </c>
      <c r="H332" s="9" t="s">
        <v>62</v>
      </c>
      <c r="I332" s="32" t="str">
        <f>+IFERROR(VLOOKUP(Table_6[[#This Row],[Municipio]],'LOCALIZA HN'!$B$9:$O$306,8,0),99999)</f>
        <v>0506</v>
      </c>
      <c r="J332" s="5" t="s">
        <v>26</v>
      </c>
      <c r="K332" s="5">
        <v>63</v>
      </c>
      <c r="L332" s="8" t="s">
        <v>19</v>
      </c>
      <c r="M332" s="34" t="s">
        <v>20</v>
      </c>
      <c r="N332" s="36">
        <f>+IFERROR(VLOOKUP(Table_6[[#This Row],[ID_Municipio]],Table_4[[CodigoMuni]:[Long_2]],3,0),"")</f>
        <v>15.7897</v>
      </c>
      <c r="O332" s="36">
        <f>+IFERROR(VLOOKUP(Table_6[[#This Row],[ID_Municipio]],Table_4[[CodigoMuni]:[Long_2]],4,0),"")</f>
        <v>-87.846000000000004</v>
      </c>
      <c r="P332" s="34" t="s">
        <v>21</v>
      </c>
    </row>
    <row r="333" spans="1:16" ht="14.25" customHeight="1">
      <c r="A333" s="31" t="str">
        <f t="shared" ref="A333:A396" si="15">+H333&amp;E333&amp;D333</f>
        <v>Puerto Cortes43937322</v>
      </c>
      <c r="B333" s="31" t="str">
        <f>+Table_6[[#This Row],[ID_Municipio]]&amp;Table_6[[#This Row],[Fecha]]</f>
        <v>050643937</v>
      </c>
      <c r="C333" s="31" t="str">
        <f t="shared" ref="C333:C396" si="16">+G333&amp;E333</f>
        <v>Cortes43937</v>
      </c>
      <c r="D333" s="32">
        <f t="shared" ref="D333:D396" si="17">+D332+1</f>
        <v>322</v>
      </c>
      <c r="E333" s="24">
        <v>43937</v>
      </c>
      <c r="F333" s="32">
        <f>+VLOOKUP(Table_6[[#This Row],[Departamento]],Table_5[],2,0)</f>
        <v>5</v>
      </c>
      <c r="G333" s="3" t="s">
        <v>22</v>
      </c>
      <c r="H333" s="9" t="s">
        <v>62</v>
      </c>
      <c r="I333" s="32" t="str">
        <f>+IFERROR(VLOOKUP(Table_6[[#This Row],[Municipio]],'LOCALIZA HN'!$B$9:$O$306,8,0),99999)</f>
        <v>0506</v>
      </c>
      <c r="J333" s="5" t="s">
        <v>18</v>
      </c>
      <c r="K333" s="5">
        <v>43</v>
      </c>
      <c r="L333" s="8" t="s">
        <v>19</v>
      </c>
      <c r="M333" s="34" t="s">
        <v>20</v>
      </c>
      <c r="N333" s="36">
        <f>+IFERROR(VLOOKUP(Table_6[[#This Row],[ID_Municipio]],Table_4[[CodigoMuni]:[Long_2]],3,0),"")</f>
        <v>15.7897</v>
      </c>
      <c r="O333" s="36">
        <f>+IFERROR(VLOOKUP(Table_6[[#This Row],[ID_Municipio]],Table_4[[CodigoMuni]:[Long_2]],4,0),"")</f>
        <v>-87.846000000000004</v>
      </c>
      <c r="P333" s="34" t="s">
        <v>21</v>
      </c>
    </row>
    <row r="334" spans="1:16" ht="14.25" customHeight="1">
      <c r="A334" s="31" t="str">
        <f t="shared" si="15"/>
        <v>Puerto Cortes43938323</v>
      </c>
      <c r="B334" s="31" t="str">
        <f>+Table_6[[#This Row],[ID_Municipio]]&amp;Table_6[[#This Row],[Fecha]]</f>
        <v>050643938</v>
      </c>
      <c r="C334" s="31" t="str">
        <f t="shared" si="16"/>
        <v>Cortes43938</v>
      </c>
      <c r="D334" s="32">
        <f t="shared" si="17"/>
        <v>323</v>
      </c>
      <c r="E334" s="24">
        <v>43938</v>
      </c>
      <c r="F334" s="32">
        <f>+VLOOKUP(Table_6[[#This Row],[Departamento]],Table_5[],2,0)</f>
        <v>5</v>
      </c>
      <c r="G334" s="3" t="s">
        <v>22</v>
      </c>
      <c r="H334" s="9" t="s">
        <v>62</v>
      </c>
      <c r="I334" s="32" t="str">
        <f>+IFERROR(VLOOKUP(Table_6[[#This Row],[Municipio]],'LOCALIZA HN'!$B$9:$O$306,8,0),99999)</f>
        <v>0506</v>
      </c>
      <c r="J334" s="5" t="s">
        <v>18</v>
      </c>
      <c r="K334" s="5">
        <v>38</v>
      </c>
      <c r="L334" s="8" t="s">
        <v>19</v>
      </c>
      <c r="M334" s="34" t="s">
        <v>20</v>
      </c>
      <c r="N334" s="36">
        <f>+IFERROR(VLOOKUP(Table_6[[#This Row],[ID_Municipio]],Table_4[[CodigoMuni]:[Long_2]],3,0),"")</f>
        <v>15.7897</v>
      </c>
      <c r="O334" s="36">
        <f>+IFERROR(VLOOKUP(Table_6[[#This Row],[ID_Municipio]],Table_4[[CodigoMuni]:[Long_2]],4,0),"")</f>
        <v>-87.846000000000004</v>
      </c>
      <c r="P334" s="34" t="s">
        <v>21</v>
      </c>
    </row>
    <row r="335" spans="1:16" ht="14.25" customHeight="1">
      <c r="A335" s="31" t="str">
        <f t="shared" si="15"/>
        <v>Puerto Cortes43944324</v>
      </c>
      <c r="B335" s="31" t="str">
        <f>+Table_6[[#This Row],[ID_Municipio]]&amp;Table_6[[#This Row],[Fecha]]</f>
        <v>050643944</v>
      </c>
      <c r="C335" s="31" t="str">
        <f t="shared" si="16"/>
        <v>Cortes43944</v>
      </c>
      <c r="D335" s="32">
        <f t="shared" si="17"/>
        <v>324</v>
      </c>
      <c r="E335" s="24">
        <v>43944</v>
      </c>
      <c r="F335" s="32">
        <f>+VLOOKUP(Table_6[[#This Row],[Departamento]],Table_5[],2,0)</f>
        <v>5</v>
      </c>
      <c r="G335" s="3" t="s">
        <v>22</v>
      </c>
      <c r="H335" s="9" t="s">
        <v>62</v>
      </c>
      <c r="I335" s="32" t="str">
        <f>+IFERROR(VLOOKUP(Table_6[[#This Row],[Municipio]],'LOCALIZA HN'!$B$9:$O$306,8,0),99999)</f>
        <v>0506</v>
      </c>
      <c r="J335" s="5" t="s">
        <v>18</v>
      </c>
      <c r="K335" s="5">
        <v>46</v>
      </c>
      <c r="L335" s="8" t="s">
        <v>19</v>
      </c>
      <c r="M335" s="34" t="s">
        <v>20</v>
      </c>
      <c r="N335" s="36">
        <f>+IFERROR(VLOOKUP(Table_6[[#This Row],[ID_Municipio]],Table_4[[CodigoMuni]:[Long_2]],3,0),"")</f>
        <v>15.7897</v>
      </c>
      <c r="O335" s="36">
        <f>+IFERROR(VLOOKUP(Table_6[[#This Row],[ID_Municipio]],Table_4[[CodigoMuni]:[Long_2]],4,0),"")</f>
        <v>-87.846000000000004</v>
      </c>
      <c r="P335" s="34" t="s">
        <v>21</v>
      </c>
    </row>
    <row r="336" spans="1:16" ht="14.25" customHeight="1">
      <c r="A336" s="31" t="str">
        <f t="shared" si="15"/>
        <v>Puerto Cortes43944325</v>
      </c>
      <c r="B336" s="31" t="str">
        <f>+Table_6[[#This Row],[ID_Municipio]]&amp;Table_6[[#This Row],[Fecha]]</f>
        <v>050643944</v>
      </c>
      <c r="C336" s="31" t="str">
        <f t="shared" si="16"/>
        <v>Cortes43944</v>
      </c>
      <c r="D336" s="32">
        <f t="shared" si="17"/>
        <v>325</v>
      </c>
      <c r="E336" s="24">
        <v>43944</v>
      </c>
      <c r="F336" s="32">
        <f>+VLOOKUP(Table_6[[#This Row],[Departamento]],Table_5[],2,0)</f>
        <v>5</v>
      </c>
      <c r="G336" s="3" t="s">
        <v>22</v>
      </c>
      <c r="H336" s="9" t="s">
        <v>62</v>
      </c>
      <c r="I336" s="32" t="str">
        <f>+IFERROR(VLOOKUP(Table_6[[#This Row],[Municipio]],'LOCALIZA HN'!$B$9:$O$306,8,0),99999)</f>
        <v>0506</v>
      </c>
      <c r="J336" s="5" t="s">
        <v>18</v>
      </c>
      <c r="K336" s="5">
        <v>49</v>
      </c>
      <c r="L336" s="8" t="s">
        <v>19</v>
      </c>
      <c r="M336" s="34" t="s">
        <v>20</v>
      </c>
      <c r="N336" s="36">
        <f>+IFERROR(VLOOKUP(Table_6[[#This Row],[ID_Municipio]],Table_4[[CodigoMuni]:[Long_2]],3,0),"")</f>
        <v>15.7897</v>
      </c>
      <c r="O336" s="36">
        <f>+IFERROR(VLOOKUP(Table_6[[#This Row],[ID_Municipio]],Table_4[[CodigoMuni]:[Long_2]],4,0),"")</f>
        <v>-87.846000000000004</v>
      </c>
      <c r="P336" s="34" t="s">
        <v>21</v>
      </c>
    </row>
    <row r="337" spans="1:16" ht="14.25" customHeight="1">
      <c r="A337" s="31" t="str">
        <f t="shared" si="15"/>
        <v>Puerto Cortes43944326</v>
      </c>
      <c r="B337" s="31" t="str">
        <f>+Table_6[[#This Row],[ID_Municipio]]&amp;Table_6[[#This Row],[Fecha]]</f>
        <v>050643944</v>
      </c>
      <c r="C337" s="31" t="str">
        <f t="shared" si="16"/>
        <v>Cortes43944</v>
      </c>
      <c r="D337" s="32">
        <f t="shared" si="17"/>
        <v>326</v>
      </c>
      <c r="E337" s="24">
        <v>43944</v>
      </c>
      <c r="F337" s="32">
        <f>+VLOOKUP(Table_6[[#This Row],[Departamento]],Table_5[],2,0)</f>
        <v>5</v>
      </c>
      <c r="G337" s="3" t="s">
        <v>22</v>
      </c>
      <c r="H337" s="9" t="s">
        <v>62</v>
      </c>
      <c r="I337" s="32" t="str">
        <f>+IFERROR(VLOOKUP(Table_6[[#This Row],[Municipio]],'LOCALIZA HN'!$B$9:$O$306,8,0),99999)</f>
        <v>0506</v>
      </c>
      <c r="J337" s="5" t="s">
        <v>18</v>
      </c>
      <c r="K337" s="5">
        <v>74</v>
      </c>
      <c r="L337" s="8" t="s">
        <v>19</v>
      </c>
      <c r="M337" s="34" t="s">
        <v>20</v>
      </c>
      <c r="N337" s="36">
        <f>+IFERROR(VLOOKUP(Table_6[[#This Row],[ID_Municipio]],Table_4[[CodigoMuni]:[Long_2]],3,0),"")</f>
        <v>15.7897</v>
      </c>
      <c r="O337" s="36">
        <f>+IFERROR(VLOOKUP(Table_6[[#This Row],[ID_Municipio]],Table_4[[CodigoMuni]:[Long_2]],4,0),"")</f>
        <v>-87.846000000000004</v>
      </c>
      <c r="P337" s="34" t="s">
        <v>21</v>
      </c>
    </row>
    <row r="338" spans="1:16" ht="14.25" customHeight="1">
      <c r="A338" s="31" t="str">
        <f t="shared" si="15"/>
        <v>Puerto Cortes43945327</v>
      </c>
      <c r="B338" s="31" t="str">
        <f>+Table_6[[#This Row],[ID_Municipio]]&amp;Table_6[[#This Row],[Fecha]]</f>
        <v>050643945</v>
      </c>
      <c r="C338" s="31" t="str">
        <f t="shared" si="16"/>
        <v>Cortes43945</v>
      </c>
      <c r="D338" s="32">
        <f t="shared" si="17"/>
        <v>327</v>
      </c>
      <c r="E338" s="24">
        <v>43945</v>
      </c>
      <c r="F338" s="32">
        <f>+VLOOKUP(Table_6[[#This Row],[Departamento]],Table_5[],2,0)</f>
        <v>5</v>
      </c>
      <c r="G338" s="3" t="s">
        <v>22</v>
      </c>
      <c r="H338" s="9" t="s">
        <v>62</v>
      </c>
      <c r="I338" s="32" t="str">
        <f>+IFERROR(VLOOKUP(Table_6[[#This Row],[Municipio]],'LOCALIZA HN'!$B$9:$O$306,8,0),99999)</f>
        <v>0506</v>
      </c>
      <c r="J338" s="5" t="s">
        <v>18</v>
      </c>
      <c r="K338" s="5">
        <v>67</v>
      </c>
      <c r="L338" s="8" t="s">
        <v>19</v>
      </c>
      <c r="M338" s="34" t="s">
        <v>20</v>
      </c>
      <c r="N338" s="36">
        <f>+IFERROR(VLOOKUP(Table_6[[#This Row],[ID_Municipio]],Table_4[[CodigoMuni]:[Long_2]],3,0),"")</f>
        <v>15.7897</v>
      </c>
      <c r="O338" s="36">
        <f>+IFERROR(VLOOKUP(Table_6[[#This Row],[ID_Municipio]],Table_4[[CodigoMuni]:[Long_2]],4,0),"")</f>
        <v>-87.846000000000004</v>
      </c>
      <c r="P338" s="34" t="s">
        <v>21</v>
      </c>
    </row>
    <row r="339" spans="1:16" ht="14.25" customHeight="1">
      <c r="A339" s="31" t="str">
        <f t="shared" si="15"/>
        <v>Puerto Cortes43947328</v>
      </c>
      <c r="B339" s="31" t="str">
        <f>+Table_6[[#This Row],[ID_Municipio]]&amp;Table_6[[#This Row],[Fecha]]</f>
        <v>050643947</v>
      </c>
      <c r="C339" s="31" t="str">
        <f t="shared" si="16"/>
        <v>Cortes43947</v>
      </c>
      <c r="D339" s="32">
        <f t="shared" si="17"/>
        <v>328</v>
      </c>
      <c r="E339" s="24">
        <v>43947</v>
      </c>
      <c r="F339" s="32">
        <f>+VLOOKUP(Table_6[[#This Row],[Departamento]],Table_5[],2,0)</f>
        <v>5</v>
      </c>
      <c r="G339" s="3" t="s">
        <v>22</v>
      </c>
      <c r="H339" s="9" t="s">
        <v>62</v>
      </c>
      <c r="I339" s="32" t="str">
        <f>+IFERROR(VLOOKUP(Table_6[[#This Row],[Municipio]],'LOCALIZA HN'!$B$9:$O$306,8,0),99999)</f>
        <v>0506</v>
      </c>
      <c r="J339" s="5" t="s">
        <v>18</v>
      </c>
      <c r="K339" s="5">
        <v>56</v>
      </c>
      <c r="L339" s="8" t="s">
        <v>19</v>
      </c>
      <c r="M339" s="34" t="s">
        <v>20</v>
      </c>
      <c r="N339" s="36">
        <f>+IFERROR(VLOOKUP(Table_6[[#This Row],[ID_Municipio]],Table_4[[CodigoMuni]:[Long_2]],3,0),"")</f>
        <v>15.7897</v>
      </c>
      <c r="O339" s="36">
        <f>+IFERROR(VLOOKUP(Table_6[[#This Row],[ID_Municipio]],Table_4[[CodigoMuni]:[Long_2]],4,0),"")</f>
        <v>-87.846000000000004</v>
      </c>
      <c r="P339" s="34" t="s">
        <v>21</v>
      </c>
    </row>
    <row r="340" spans="1:16" ht="14.25" customHeight="1">
      <c r="A340" s="31" t="str">
        <f t="shared" si="15"/>
        <v>Puerto Cortes43949329</v>
      </c>
      <c r="B340" s="31" t="str">
        <f>+Table_6[[#This Row],[ID_Municipio]]&amp;Table_6[[#This Row],[Fecha]]</f>
        <v>050643949</v>
      </c>
      <c r="C340" s="31" t="str">
        <f t="shared" si="16"/>
        <v>Cortes43949</v>
      </c>
      <c r="D340" s="32">
        <f t="shared" si="17"/>
        <v>329</v>
      </c>
      <c r="E340" s="24">
        <v>43949</v>
      </c>
      <c r="F340" s="32">
        <f>+VLOOKUP(Table_6[[#This Row],[Departamento]],Table_5[],2,0)</f>
        <v>5</v>
      </c>
      <c r="G340" s="3" t="s">
        <v>22</v>
      </c>
      <c r="H340" s="9" t="s">
        <v>62</v>
      </c>
      <c r="I340" s="32" t="str">
        <f>+IFERROR(VLOOKUP(Table_6[[#This Row],[Municipio]],'LOCALIZA HN'!$B$9:$O$306,8,0),99999)</f>
        <v>0506</v>
      </c>
      <c r="J340" s="5" t="s">
        <v>18</v>
      </c>
      <c r="K340" s="5">
        <v>42</v>
      </c>
      <c r="L340" s="25" t="s">
        <v>19</v>
      </c>
      <c r="M340" s="34" t="s">
        <v>20</v>
      </c>
      <c r="N340" s="36">
        <f>+IFERROR(VLOOKUP(Table_6[[#This Row],[ID_Municipio]],Table_4[[CodigoMuni]:[Long_2]],3,0),"")</f>
        <v>15.7897</v>
      </c>
      <c r="O340" s="36">
        <f>+IFERROR(VLOOKUP(Table_6[[#This Row],[ID_Municipio]],Table_4[[CodigoMuni]:[Long_2]],4,0),"")</f>
        <v>-87.846000000000004</v>
      </c>
      <c r="P340" s="34" t="s">
        <v>21</v>
      </c>
    </row>
    <row r="341" spans="1:16" ht="14.25" customHeight="1">
      <c r="A341" s="31" t="str">
        <f t="shared" si="15"/>
        <v>Puerto Cortes43953330</v>
      </c>
      <c r="B341" s="31" t="str">
        <f>+Table_6[[#This Row],[ID_Municipio]]&amp;Table_6[[#This Row],[Fecha]]</f>
        <v>050643953</v>
      </c>
      <c r="C341" s="31" t="str">
        <f t="shared" si="16"/>
        <v>Cortes43953</v>
      </c>
      <c r="D341" s="32">
        <f t="shared" si="17"/>
        <v>330</v>
      </c>
      <c r="E341" s="24">
        <v>43953</v>
      </c>
      <c r="F341" s="32">
        <f>+VLOOKUP(Table_6[[#This Row],[Departamento]],Table_5[],2,0)</f>
        <v>5</v>
      </c>
      <c r="G341" s="3" t="s">
        <v>22</v>
      </c>
      <c r="H341" s="9" t="s">
        <v>62</v>
      </c>
      <c r="I341" s="32" t="str">
        <f>+IFERROR(VLOOKUP(Table_6[[#This Row],[Municipio]],'LOCALIZA HN'!$B$9:$O$306,8,0),99999)</f>
        <v>0506</v>
      </c>
      <c r="J341" s="5" t="s">
        <v>18</v>
      </c>
      <c r="K341" s="5">
        <v>15</v>
      </c>
      <c r="L341" s="25" t="s">
        <v>19</v>
      </c>
      <c r="M341" s="34" t="s">
        <v>20</v>
      </c>
      <c r="N341" s="36">
        <f>+IFERROR(VLOOKUP(Table_6[[#This Row],[ID_Municipio]],Table_4[[CodigoMuni]:[Long_2]],3,0),"")</f>
        <v>15.7897</v>
      </c>
      <c r="O341" s="36">
        <f>+IFERROR(VLOOKUP(Table_6[[#This Row],[ID_Municipio]],Table_4[[CodigoMuni]:[Long_2]],4,0),"")</f>
        <v>-87.846000000000004</v>
      </c>
      <c r="P341" s="34" t="s">
        <v>21</v>
      </c>
    </row>
    <row r="342" spans="1:16" ht="14.25" customHeight="1">
      <c r="A342" s="31" t="str">
        <f t="shared" si="15"/>
        <v>San Antonio de Cortes43951331</v>
      </c>
      <c r="B342" s="31" t="str">
        <f>+Table_6[[#This Row],[ID_Municipio]]&amp;Table_6[[#This Row],[Fecha]]</f>
        <v>050743951</v>
      </c>
      <c r="C342" s="31" t="str">
        <f t="shared" si="16"/>
        <v>Cortes43951</v>
      </c>
      <c r="D342" s="32">
        <f t="shared" si="17"/>
        <v>331</v>
      </c>
      <c r="E342" s="24">
        <v>43951</v>
      </c>
      <c r="F342" s="32">
        <f>+VLOOKUP(Table_6[[#This Row],[Departamento]],Table_5[],2,0)</f>
        <v>5</v>
      </c>
      <c r="G342" s="3" t="s">
        <v>22</v>
      </c>
      <c r="H342" s="9" t="s">
        <v>63</v>
      </c>
      <c r="I342" s="32" t="str">
        <f>+IFERROR(VLOOKUP(Table_6[[#This Row],[Municipio]],'LOCALIZA HN'!$B$9:$O$306,8,0),99999)</f>
        <v>0507</v>
      </c>
      <c r="J342" s="5" t="s">
        <v>18</v>
      </c>
      <c r="K342" s="5">
        <v>33</v>
      </c>
      <c r="L342" s="25" t="s">
        <v>19</v>
      </c>
      <c r="M342" s="34" t="s">
        <v>20</v>
      </c>
      <c r="N342" s="36">
        <f>+IFERROR(VLOOKUP(Table_6[[#This Row],[ID_Municipio]],Table_4[[CodigoMuni]:[Long_2]],3,0),"")</f>
        <v>15.1311</v>
      </c>
      <c r="O342" s="36">
        <f>+IFERROR(VLOOKUP(Table_6[[#This Row],[ID_Municipio]],Table_4[[CodigoMuni]:[Long_2]],4,0),"")</f>
        <v>-88.027600000000007</v>
      </c>
      <c r="P342" s="34" t="s">
        <v>21</v>
      </c>
    </row>
    <row r="343" spans="1:16" ht="14.25" customHeight="1">
      <c r="A343" s="31" t="str">
        <f t="shared" si="15"/>
        <v>San Antonio de Cortes43953332</v>
      </c>
      <c r="B343" s="31" t="str">
        <f>+Table_6[[#This Row],[ID_Municipio]]&amp;Table_6[[#This Row],[Fecha]]</f>
        <v>050743953</v>
      </c>
      <c r="C343" s="31" t="str">
        <f t="shared" si="16"/>
        <v>Cortes43953</v>
      </c>
      <c r="D343" s="32">
        <f t="shared" si="17"/>
        <v>332</v>
      </c>
      <c r="E343" s="24">
        <v>43953</v>
      </c>
      <c r="F343" s="32">
        <f>+VLOOKUP(Table_6[[#This Row],[Departamento]],Table_5[],2,0)</f>
        <v>5</v>
      </c>
      <c r="G343" s="3" t="s">
        <v>22</v>
      </c>
      <c r="H343" s="9" t="s">
        <v>63</v>
      </c>
      <c r="I343" s="32" t="str">
        <f>+IFERROR(VLOOKUP(Table_6[[#This Row],[Municipio]],'LOCALIZA HN'!$B$9:$O$306,8,0),99999)</f>
        <v>0507</v>
      </c>
      <c r="J343" s="5" t="s">
        <v>18</v>
      </c>
      <c r="K343" s="5">
        <v>41</v>
      </c>
      <c r="L343" s="25" t="s">
        <v>19</v>
      </c>
      <c r="M343" s="34" t="s">
        <v>20</v>
      </c>
      <c r="N343" s="36">
        <f>+IFERROR(VLOOKUP(Table_6[[#This Row],[ID_Municipio]],Table_4[[CodigoMuni]:[Long_2]],3,0),"")</f>
        <v>15.1311</v>
      </c>
      <c r="O343" s="36">
        <f>+IFERROR(VLOOKUP(Table_6[[#This Row],[ID_Municipio]],Table_4[[CodigoMuni]:[Long_2]],4,0),"")</f>
        <v>-88.027600000000007</v>
      </c>
      <c r="P343" s="34" t="s">
        <v>21</v>
      </c>
    </row>
    <row r="344" spans="1:16" ht="14.25" customHeight="1">
      <c r="A344" s="31" t="str">
        <f t="shared" si="15"/>
        <v>San Antonio de Cortes43952333</v>
      </c>
      <c r="B344" s="31" t="str">
        <f>+Table_6[[#This Row],[ID_Municipio]]&amp;Table_6[[#This Row],[Fecha]]</f>
        <v>050743952</v>
      </c>
      <c r="C344" s="31" t="str">
        <f t="shared" si="16"/>
        <v>Cortes43952</v>
      </c>
      <c r="D344" s="32">
        <f t="shared" si="17"/>
        <v>333</v>
      </c>
      <c r="E344" s="24">
        <v>43952</v>
      </c>
      <c r="F344" s="32">
        <f>+VLOOKUP(Table_6[[#This Row],[Departamento]],Table_5[],2,0)</f>
        <v>5</v>
      </c>
      <c r="G344" s="3" t="s">
        <v>22</v>
      </c>
      <c r="H344" s="9" t="s">
        <v>63</v>
      </c>
      <c r="I344" s="32" t="str">
        <f>+IFERROR(VLOOKUP(Table_6[[#This Row],[Municipio]],'LOCALIZA HN'!$B$9:$O$306,8,0),99999)</f>
        <v>0507</v>
      </c>
      <c r="J344" s="5" t="s">
        <v>26</v>
      </c>
      <c r="K344" s="5">
        <v>28</v>
      </c>
      <c r="L344" s="25" t="s">
        <v>19</v>
      </c>
      <c r="M344" s="34" t="s">
        <v>20</v>
      </c>
      <c r="N344" s="36">
        <f>+IFERROR(VLOOKUP(Table_6[[#This Row],[ID_Municipio]],Table_4[[CodigoMuni]:[Long_2]],3,0),"")</f>
        <v>15.1311</v>
      </c>
      <c r="O344" s="36">
        <f>+IFERROR(VLOOKUP(Table_6[[#This Row],[ID_Municipio]],Table_4[[CodigoMuni]:[Long_2]],4,0),"")</f>
        <v>-88.027600000000007</v>
      </c>
      <c r="P344" s="34" t="s">
        <v>21</v>
      </c>
    </row>
    <row r="345" spans="1:16" ht="14.25" customHeight="1">
      <c r="A345" s="31" t="str">
        <f t="shared" si="15"/>
        <v>San Francisco43921334</v>
      </c>
      <c r="B345" s="31" t="str">
        <f>+Table_6[[#This Row],[ID_Municipio]]&amp;Table_6[[#This Row],[Fecha]]</f>
        <v>010643921</v>
      </c>
      <c r="C345" s="31" t="str">
        <f t="shared" si="16"/>
        <v>Lempira43921</v>
      </c>
      <c r="D345" s="32">
        <f t="shared" si="17"/>
        <v>334</v>
      </c>
      <c r="E345" s="33">
        <v>43921</v>
      </c>
      <c r="F345" s="32">
        <f>+VLOOKUP(Table_6[[#This Row],[Departamento]],Table_5[],2,0)</f>
        <v>13</v>
      </c>
      <c r="G345" s="3" t="s">
        <v>41</v>
      </c>
      <c r="H345" s="11" t="s">
        <v>64</v>
      </c>
      <c r="I345" s="32" t="str">
        <f>+IFERROR(VLOOKUP(Table_6[[#This Row],[Municipio]],'LOCALIZA HN'!$B$9:$O$306,8,0),99999)</f>
        <v>0106</v>
      </c>
      <c r="J345" s="5" t="s">
        <v>18</v>
      </c>
      <c r="K345" s="5">
        <v>50</v>
      </c>
      <c r="L345" s="8" t="s">
        <v>19</v>
      </c>
      <c r="M345" s="34" t="s">
        <v>20</v>
      </c>
      <c r="N345" s="36">
        <f>+IFERROR(VLOOKUP(Table_6[[#This Row],[ID_Municipio]],Table_4[[CodigoMuni]:[Long_2]],3,0),"")</f>
        <v>15.6538</v>
      </c>
      <c r="O345" s="36">
        <f>+IFERROR(VLOOKUP(Table_6[[#This Row],[ID_Municipio]],Table_4[[CodigoMuni]:[Long_2]],4,0),"")</f>
        <v>-87.028199999999998</v>
      </c>
      <c r="P345" s="34" t="s">
        <v>21</v>
      </c>
    </row>
    <row r="346" spans="1:16" ht="14.25" customHeight="1">
      <c r="A346" s="31" t="str">
        <f t="shared" si="15"/>
        <v>San Francisco de Yojoa43953335</v>
      </c>
      <c r="B346" s="31" t="str">
        <f>+Table_6[[#This Row],[ID_Municipio]]&amp;Table_6[[#This Row],[Fecha]]</f>
        <v>050843953</v>
      </c>
      <c r="C346" s="31" t="str">
        <f t="shared" si="16"/>
        <v>Cortes43953</v>
      </c>
      <c r="D346" s="32">
        <f t="shared" si="17"/>
        <v>335</v>
      </c>
      <c r="E346" s="24">
        <v>43953</v>
      </c>
      <c r="F346" s="32">
        <f>+VLOOKUP(Table_6[[#This Row],[Departamento]],Table_5[],2,0)</f>
        <v>5</v>
      </c>
      <c r="G346" s="3" t="s">
        <v>22</v>
      </c>
      <c r="H346" s="9" t="s">
        <v>65</v>
      </c>
      <c r="I346" s="32" t="str">
        <f>+IFERROR(VLOOKUP(Table_6[[#This Row],[Municipio]],'LOCALIZA HN'!$B$9:$O$306,8,0),99999)</f>
        <v>0508</v>
      </c>
      <c r="J346" s="5" t="s">
        <v>18</v>
      </c>
      <c r="K346" s="5">
        <v>39</v>
      </c>
      <c r="L346" s="25" t="s">
        <v>19</v>
      </c>
      <c r="M346" s="34" t="s">
        <v>20</v>
      </c>
      <c r="N346" s="36">
        <f>+IFERROR(VLOOKUP(Table_6[[#This Row],[ID_Municipio]],Table_4[[CodigoMuni]:[Long_2]],3,0),"")</f>
        <v>15.0252</v>
      </c>
      <c r="O346" s="36">
        <f>+IFERROR(VLOOKUP(Table_6[[#This Row],[ID_Municipio]],Table_4[[CodigoMuni]:[Long_2]],4,0),"")</f>
        <v>-87.9863</v>
      </c>
      <c r="P346" s="34" t="s">
        <v>21</v>
      </c>
    </row>
    <row r="347" spans="1:16" ht="14.25" customHeight="1">
      <c r="A347" s="31" t="str">
        <f t="shared" si="15"/>
        <v>San Francisco de Yojoa43930336</v>
      </c>
      <c r="B347" s="31" t="str">
        <f>+Table_6[[#This Row],[ID_Municipio]]&amp;Table_6[[#This Row],[Fecha]]</f>
        <v>050843930</v>
      </c>
      <c r="C347" s="31" t="str">
        <f t="shared" si="16"/>
        <v>Cortes43930</v>
      </c>
      <c r="D347" s="32">
        <f t="shared" si="17"/>
        <v>336</v>
      </c>
      <c r="E347" s="24">
        <v>43930</v>
      </c>
      <c r="F347" s="32">
        <f>+VLOOKUP(Table_6[[#This Row],[Departamento]],Table_5[],2,0)</f>
        <v>5</v>
      </c>
      <c r="G347" s="3" t="s">
        <v>22</v>
      </c>
      <c r="H347" s="9" t="s">
        <v>65</v>
      </c>
      <c r="I347" s="32" t="str">
        <f>+IFERROR(VLOOKUP(Table_6[[#This Row],[Municipio]],'LOCALIZA HN'!$B$9:$O$306,8,0),99999)</f>
        <v>0508</v>
      </c>
      <c r="J347" s="5" t="s">
        <v>26</v>
      </c>
      <c r="K347" s="5">
        <v>33</v>
      </c>
      <c r="L347" s="8" t="s">
        <v>19</v>
      </c>
      <c r="M347" s="34" t="s">
        <v>20</v>
      </c>
      <c r="N347" s="36">
        <f>+IFERROR(VLOOKUP(Table_6[[#This Row],[ID_Municipio]],Table_4[[CodigoMuni]:[Long_2]],3,0),"")</f>
        <v>15.0252</v>
      </c>
      <c r="O347" s="36">
        <f>+IFERROR(VLOOKUP(Table_6[[#This Row],[ID_Municipio]],Table_4[[CodigoMuni]:[Long_2]],4,0),"")</f>
        <v>-87.9863</v>
      </c>
      <c r="P347" s="34" t="s">
        <v>21</v>
      </c>
    </row>
    <row r="348" spans="1:16" ht="14.25" customHeight="1">
      <c r="A348" s="31" t="str">
        <f t="shared" si="15"/>
        <v>San Francisco de Yojoa43931337</v>
      </c>
      <c r="B348" s="31" t="str">
        <f>+Table_6[[#This Row],[ID_Municipio]]&amp;Table_6[[#This Row],[Fecha]]</f>
        <v>050843931</v>
      </c>
      <c r="C348" s="31" t="str">
        <f t="shared" si="16"/>
        <v>Cortes43931</v>
      </c>
      <c r="D348" s="32">
        <f t="shared" si="17"/>
        <v>337</v>
      </c>
      <c r="E348" s="24">
        <v>43931</v>
      </c>
      <c r="F348" s="32">
        <f>+VLOOKUP(Table_6[[#This Row],[Departamento]],Table_5[],2,0)</f>
        <v>5</v>
      </c>
      <c r="G348" s="3" t="s">
        <v>22</v>
      </c>
      <c r="H348" s="9" t="s">
        <v>65</v>
      </c>
      <c r="I348" s="32" t="str">
        <f>+IFERROR(VLOOKUP(Table_6[[#This Row],[Municipio]],'LOCALIZA HN'!$B$9:$O$306,8,0),99999)</f>
        <v>0508</v>
      </c>
      <c r="J348" s="5" t="s">
        <v>18</v>
      </c>
      <c r="K348" s="5">
        <v>41</v>
      </c>
      <c r="L348" s="8" t="s">
        <v>19</v>
      </c>
      <c r="M348" s="34" t="s">
        <v>20</v>
      </c>
      <c r="N348" s="36">
        <f>+IFERROR(VLOOKUP(Table_6[[#This Row],[ID_Municipio]],Table_4[[CodigoMuni]:[Long_2]],3,0),"")</f>
        <v>15.0252</v>
      </c>
      <c r="O348" s="36">
        <f>+IFERROR(VLOOKUP(Table_6[[#This Row],[ID_Municipio]],Table_4[[CodigoMuni]:[Long_2]],4,0),"")</f>
        <v>-87.9863</v>
      </c>
      <c r="P348" s="34" t="s">
        <v>21</v>
      </c>
    </row>
    <row r="349" spans="1:16" ht="14.25" customHeight="1">
      <c r="A349" s="31" t="str">
        <f t="shared" si="15"/>
        <v>San Francisco de Yojoa43944338</v>
      </c>
      <c r="B349" s="31" t="str">
        <f>+Table_6[[#This Row],[ID_Municipio]]&amp;Table_6[[#This Row],[Fecha]]</f>
        <v>050843944</v>
      </c>
      <c r="C349" s="31" t="str">
        <f t="shared" si="16"/>
        <v>Cortes43944</v>
      </c>
      <c r="D349" s="32">
        <f t="shared" si="17"/>
        <v>338</v>
      </c>
      <c r="E349" s="24">
        <v>43944</v>
      </c>
      <c r="F349" s="32">
        <f>+VLOOKUP(Table_6[[#This Row],[Departamento]],Table_5[],2,0)</f>
        <v>5</v>
      </c>
      <c r="G349" s="3" t="s">
        <v>22</v>
      </c>
      <c r="H349" s="9" t="s">
        <v>65</v>
      </c>
      <c r="I349" s="32" t="str">
        <f>+IFERROR(VLOOKUP(Table_6[[#This Row],[Municipio]],'LOCALIZA HN'!$B$9:$O$306,8,0),99999)</f>
        <v>0508</v>
      </c>
      <c r="J349" s="5" t="s">
        <v>26</v>
      </c>
      <c r="K349" s="5">
        <v>52</v>
      </c>
      <c r="L349" s="8" t="s">
        <v>19</v>
      </c>
      <c r="M349" s="34" t="s">
        <v>20</v>
      </c>
      <c r="N349" s="36">
        <f>+IFERROR(VLOOKUP(Table_6[[#This Row],[ID_Municipio]],Table_4[[CodigoMuni]:[Long_2]],3,0),"")</f>
        <v>15.0252</v>
      </c>
      <c r="O349" s="36">
        <f>+IFERROR(VLOOKUP(Table_6[[#This Row],[ID_Municipio]],Table_4[[CodigoMuni]:[Long_2]],4,0),"")</f>
        <v>-87.9863</v>
      </c>
      <c r="P349" s="34" t="s">
        <v>21</v>
      </c>
    </row>
    <row r="350" spans="1:16" ht="14.25" customHeight="1">
      <c r="A350" s="31" t="str">
        <f t="shared" si="15"/>
        <v>San Francisco de Yojoa43952339</v>
      </c>
      <c r="B350" s="31" t="str">
        <f>+Table_6[[#This Row],[ID_Municipio]]&amp;Table_6[[#This Row],[Fecha]]</f>
        <v>050843952</v>
      </c>
      <c r="C350" s="31" t="str">
        <f t="shared" si="16"/>
        <v>Cortes43952</v>
      </c>
      <c r="D350" s="32">
        <f t="shared" si="17"/>
        <v>339</v>
      </c>
      <c r="E350" s="24">
        <v>43952</v>
      </c>
      <c r="F350" s="32">
        <f>+VLOOKUP(Table_6[[#This Row],[Departamento]],Table_5[],2,0)</f>
        <v>5</v>
      </c>
      <c r="G350" s="3" t="s">
        <v>22</v>
      </c>
      <c r="H350" s="9" t="s">
        <v>65</v>
      </c>
      <c r="I350" s="32" t="str">
        <f>+IFERROR(VLOOKUP(Table_6[[#This Row],[Municipio]],'LOCALIZA HN'!$B$9:$O$306,8,0),99999)</f>
        <v>0508</v>
      </c>
      <c r="J350" s="5" t="s">
        <v>26</v>
      </c>
      <c r="K350" s="5">
        <v>19</v>
      </c>
      <c r="L350" s="25" t="s">
        <v>19</v>
      </c>
      <c r="M350" s="34" t="s">
        <v>20</v>
      </c>
      <c r="N350" s="36">
        <f>+IFERROR(VLOOKUP(Table_6[[#This Row],[ID_Municipio]],Table_4[[CodigoMuni]:[Long_2]],3,0),"")</f>
        <v>15.0252</v>
      </c>
      <c r="O350" s="36">
        <f>+IFERROR(VLOOKUP(Table_6[[#This Row],[ID_Municipio]],Table_4[[CodigoMuni]:[Long_2]],4,0),"")</f>
        <v>-87.9863</v>
      </c>
      <c r="P350" s="34" t="s">
        <v>21</v>
      </c>
    </row>
    <row r="351" spans="1:16" ht="14.25" customHeight="1">
      <c r="A351" s="31" t="str">
        <f t="shared" si="15"/>
        <v>San Francisco de Yojoa43952340</v>
      </c>
      <c r="B351" s="31" t="str">
        <f>+Table_6[[#This Row],[ID_Municipio]]&amp;Table_6[[#This Row],[Fecha]]</f>
        <v>050843952</v>
      </c>
      <c r="C351" s="31" t="str">
        <f t="shared" si="16"/>
        <v>Cortes43952</v>
      </c>
      <c r="D351" s="32">
        <f t="shared" si="17"/>
        <v>340</v>
      </c>
      <c r="E351" s="24">
        <v>43952</v>
      </c>
      <c r="F351" s="32">
        <f>+VLOOKUP(Table_6[[#This Row],[Departamento]],Table_5[],2,0)</f>
        <v>5</v>
      </c>
      <c r="G351" s="3" t="s">
        <v>22</v>
      </c>
      <c r="H351" s="9" t="s">
        <v>65</v>
      </c>
      <c r="I351" s="32" t="str">
        <f>+IFERROR(VLOOKUP(Table_6[[#This Row],[Municipio]],'LOCALIZA HN'!$B$9:$O$306,8,0),99999)</f>
        <v>0508</v>
      </c>
      <c r="J351" s="5" t="s">
        <v>26</v>
      </c>
      <c r="K351" s="5">
        <v>30</v>
      </c>
      <c r="L351" s="25" t="s">
        <v>19</v>
      </c>
      <c r="M351" s="34" t="s">
        <v>20</v>
      </c>
      <c r="N351" s="36">
        <f>+IFERROR(VLOOKUP(Table_6[[#This Row],[ID_Municipio]],Table_4[[CodigoMuni]:[Long_2]],3,0),"")</f>
        <v>15.0252</v>
      </c>
      <c r="O351" s="36">
        <f>+IFERROR(VLOOKUP(Table_6[[#This Row],[ID_Municipio]],Table_4[[CodigoMuni]:[Long_2]],4,0),"")</f>
        <v>-87.9863</v>
      </c>
      <c r="P351" s="34" t="s">
        <v>21</v>
      </c>
    </row>
    <row r="352" spans="1:16" ht="14.25" customHeight="1">
      <c r="A352" s="31" t="str">
        <f t="shared" si="15"/>
        <v>San Francisco de Yojoa43952341</v>
      </c>
      <c r="B352" s="31" t="str">
        <f>+Table_6[[#This Row],[ID_Municipio]]&amp;Table_6[[#This Row],[Fecha]]</f>
        <v>050843952</v>
      </c>
      <c r="C352" s="31" t="str">
        <f t="shared" si="16"/>
        <v>Cortes43952</v>
      </c>
      <c r="D352" s="32">
        <f t="shared" si="17"/>
        <v>341</v>
      </c>
      <c r="E352" s="24">
        <v>43952</v>
      </c>
      <c r="F352" s="32">
        <f>+VLOOKUP(Table_6[[#This Row],[Departamento]],Table_5[],2,0)</f>
        <v>5</v>
      </c>
      <c r="G352" s="3" t="s">
        <v>22</v>
      </c>
      <c r="H352" s="9" t="s">
        <v>65</v>
      </c>
      <c r="I352" s="32" t="str">
        <f>+IFERROR(VLOOKUP(Table_6[[#This Row],[Municipio]],'LOCALIZA HN'!$B$9:$O$306,8,0),99999)</f>
        <v>0508</v>
      </c>
      <c r="J352" s="5" t="s">
        <v>18</v>
      </c>
      <c r="K352" s="5">
        <v>27</v>
      </c>
      <c r="L352" s="25" t="s">
        <v>19</v>
      </c>
      <c r="M352" s="34" t="s">
        <v>20</v>
      </c>
      <c r="N352" s="36">
        <f>+IFERROR(VLOOKUP(Table_6[[#This Row],[ID_Municipio]],Table_4[[CodigoMuni]:[Long_2]],3,0),"")</f>
        <v>15.0252</v>
      </c>
      <c r="O352" s="36">
        <f>+IFERROR(VLOOKUP(Table_6[[#This Row],[ID_Municipio]],Table_4[[CodigoMuni]:[Long_2]],4,0),"")</f>
        <v>-87.9863</v>
      </c>
      <c r="P352" s="34" t="s">
        <v>21</v>
      </c>
    </row>
    <row r="353" spans="1:16" ht="14.25" customHeight="1">
      <c r="A353" s="31" t="str">
        <f t="shared" si="15"/>
        <v>San Manuel43917342</v>
      </c>
      <c r="B353" s="31" t="str">
        <f>+Table_6[[#This Row],[ID_Municipio]]&amp;Table_6[[#This Row],[Fecha]]</f>
        <v>050943917</v>
      </c>
      <c r="C353" s="31" t="str">
        <f t="shared" si="16"/>
        <v>Cortes43917</v>
      </c>
      <c r="D353" s="32">
        <f t="shared" si="17"/>
        <v>342</v>
      </c>
      <c r="E353" s="33">
        <v>43917</v>
      </c>
      <c r="F353" s="32">
        <f>+VLOOKUP(Table_6[[#This Row],[Departamento]],Table_5[],2,0)</f>
        <v>5</v>
      </c>
      <c r="G353" s="3" t="s">
        <v>22</v>
      </c>
      <c r="H353" s="11" t="s">
        <v>66</v>
      </c>
      <c r="I353" s="32" t="str">
        <f>+IFERROR(VLOOKUP(Table_6[[#This Row],[Municipio]],'LOCALIZA HN'!$B$9:$O$306,8,0),99999)</f>
        <v>0509</v>
      </c>
      <c r="J353" s="5" t="s">
        <v>18</v>
      </c>
      <c r="K353" s="5">
        <v>29</v>
      </c>
      <c r="L353" s="8" t="s">
        <v>19</v>
      </c>
      <c r="M353" s="34" t="s">
        <v>20</v>
      </c>
      <c r="N353" s="36">
        <f>+IFERROR(VLOOKUP(Table_6[[#This Row],[ID_Municipio]],Table_4[[CodigoMuni]:[Long_2]],3,0),"")</f>
        <v>15.3802</v>
      </c>
      <c r="O353" s="36">
        <f>+IFERROR(VLOOKUP(Table_6[[#This Row],[ID_Municipio]],Table_4[[CodigoMuni]:[Long_2]],4,0),"")</f>
        <v>-87.899699999999996</v>
      </c>
      <c r="P353" s="34" t="s">
        <v>21</v>
      </c>
    </row>
    <row r="354" spans="1:16" ht="14.25" customHeight="1">
      <c r="A354" s="31" t="str">
        <f t="shared" si="15"/>
        <v>San Manuel43934343</v>
      </c>
      <c r="B354" s="31" t="str">
        <f>+Table_6[[#This Row],[ID_Municipio]]&amp;Table_6[[#This Row],[Fecha]]</f>
        <v>050943934</v>
      </c>
      <c r="C354" s="31" t="str">
        <f t="shared" si="16"/>
        <v>Cortes43934</v>
      </c>
      <c r="D354" s="32">
        <f t="shared" si="17"/>
        <v>343</v>
      </c>
      <c r="E354" s="24">
        <v>43934</v>
      </c>
      <c r="F354" s="32">
        <f>+VLOOKUP(Table_6[[#This Row],[Departamento]],Table_5[],2,0)</f>
        <v>5</v>
      </c>
      <c r="G354" s="3" t="s">
        <v>22</v>
      </c>
      <c r="H354" s="11" t="s">
        <v>66</v>
      </c>
      <c r="I354" s="32" t="str">
        <f>+IFERROR(VLOOKUP(Table_6[[#This Row],[Municipio]],'LOCALIZA HN'!$B$9:$O$306,8,0),99999)</f>
        <v>0509</v>
      </c>
      <c r="J354" s="5" t="s">
        <v>18</v>
      </c>
      <c r="K354" s="5">
        <v>74</v>
      </c>
      <c r="L354" s="8" t="s">
        <v>19</v>
      </c>
      <c r="M354" s="34" t="s">
        <v>20</v>
      </c>
      <c r="N354" s="36">
        <f>+IFERROR(VLOOKUP(Table_6[[#This Row],[ID_Municipio]],Table_4[[CodigoMuni]:[Long_2]],3,0),"")</f>
        <v>15.3802</v>
      </c>
      <c r="O354" s="36">
        <f>+IFERROR(VLOOKUP(Table_6[[#This Row],[ID_Municipio]],Table_4[[CodigoMuni]:[Long_2]],4,0),"")</f>
        <v>-87.899699999999996</v>
      </c>
      <c r="P354" s="34" t="s">
        <v>21</v>
      </c>
    </row>
    <row r="355" spans="1:16" ht="14.25" customHeight="1">
      <c r="A355" s="31" t="str">
        <f t="shared" si="15"/>
        <v>San Manuel43942344</v>
      </c>
      <c r="B355" s="31" t="str">
        <f>+Table_6[[#This Row],[ID_Municipio]]&amp;Table_6[[#This Row],[Fecha]]</f>
        <v>050943942</v>
      </c>
      <c r="C355" s="31" t="str">
        <f t="shared" si="16"/>
        <v>Cortes43942</v>
      </c>
      <c r="D355" s="32">
        <f t="shared" si="17"/>
        <v>344</v>
      </c>
      <c r="E355" s="24">
        <v>43942</v>
      </c>
      <c r="F355" s="32">
        <f>+VLOOKUP(Table_6[[#This Row],[Departamento]],Table_5[],2,0)</f>
        <v>5</v>
      </c>
      <c r="G355" s="3" t="s">
        <v>22</v>
      </c>
      <c r="H355" s="9" t="s">
        <v>66</v>
      </c>
      <c r="I355" s="32" t="str">
        <f>+IFERROR(VLOOKUP(Table_6[[#This Row],[Municipio]],'LOCALIZA HN'!$B$9:$O$306,8,0),99999)</f>
        <v>0509</v>
      </c>
      <c r="J355" s="5" t="s">
        <v>18</v>
      </c>
      <c r="K355" s="5">
        <v>43</v>
      </c>
      <c r="L355" s="8" t="s">
        <v>19</v>
      </c>
      <c r="M355" s="34" t="s">
        <v>20</v>
      </c>
      <c r="N355" s="36">
        <f>+IFERROR(VLOOKUP(Table_6[[#This Row],[ID_Municipio]],Table_4[[CodigoMuni]:[Long_2]],3,0),"")</f>
        <v>15.3802</v>
      </c>
      <c r="O355" s="36">
        <f>+IFERROR(VLOOKUP(Table_6[[#This Row],[ID_Municipio]],Table_4[[CodigoMuni]:[Long_2]],4,0),"")</f>
        <v>-87.899699999999996</v>
      </c>
      <c r="P355" s="34" t="s">
        <v>21</v>
      </c>
    </row>
    <row r="356" spans="1:16" ht="14.25" customHeight="1">
      <c r="A356" s="31" t="str">
        <f t="shared" si="15"/>
        <v>San Manuel43942345</v>
      </c>
      <c r="B356" s="31" t="str">
        <f>+Table_6[[#This Row],[ID_Municipio]]&amp;Table_6[[#This Row],[Fecha]]</f>
        <v>050943942</v>
      </c>
      <c r="C356" s="31" t="str">
        <f t="shared" si="16"/>
        <v>Cortes43942</v>
      </c>
      <c r="D356" s="32">
        <f t="shared" si="17"/>
        <v>345</v>
      </c>
      <c r="E356" s="24">
        <v>43942</v>
      </c>
      <c r="F356" s="32">
        <f>+VLOOKUP(Table_6[[#This Row],[Departamento]],Table_5[],2,0)</f>
        <v>5</v>
      </c>
      <c r="G356" s="3" t="s">
        <v>22</v>
      </c>
      <c r="H356" s="9" t="s">
        <v>66</v>
      </c>
      <c r="I356" s="32" t="str">
        <f>+IFERROR(VLOOKUP(Table_6[[#This Row],[Municipio]],'LOCALIZA HN'!$B$9:$O$306,8,0),99999)</f>
        <v>0509</v>
      </c>
      <c r="J356" s="5" t="s">
        <v>26</v>
      </c>
      <c r="K356" s="5">
        <v>23</v>
      </c>
      <c r="L356" s="8" t="s">
        <v>19</v>
      </c>
      <c r="M356" s="34" t="s">
        <v>20</v>
      </c>
      <c r="N356" s="36">
        <f>+IFERROR(VLOOKUP(Table_6[[#This Row],[ID_Municipio]],Table_4[[CodigoMuni]:[Long_2]],3,0),"")</f>
        <v>15.3802</v>
      </c>
      <c r="O356" s="36">
        <f>+IFERROR(VLOOKUP(Table_6[[#This Row],[ID_Municipio]],Table_4[[CodigoMuni]:[Long_2]],4,0),"")</f>
        <v>-87.899699999999996</v>
      </c>
      <c r="P356" s="34" t="s">
        <v>21</v>
      </c>
    </row>
    <row r="357" spans="1:16" ht="14.25" customHeight="1">
      <c r="A357" s="31" t="str">
        <f t="shared" si="15"/>
        <v>San Manuel43942346</v>
      </c>
      <c r="B357" s="31" t="str">
        <f>+Table_6[[#This Row],[ID_Municipio]]&amp;Table_6[[#This Row],[Fecha]]</f>
        <v>050943942</v>
      </c>
      <c r="C357" s="31" t="str">
        <f t="shared" si="16"/>
        <v>Cortes43942</v>
      </c>
      <c r="D357" s="32">
        <f t="shared" si="17"/>
        <v>346</v>
      </c>
      <c r="E357" s="24">
        <v>43942</v>
      </c>
      <c r="F357" s="32">
        <f>+VLOOKUP(Table_6[[#This Row],[Departamento]],Table_5[],2,0)</f>
        <v>5</v>
      </c>
      <c r="G357" s="3" t="s">
        <v>22</v>
      </c>
      <c r="H357" s="9" t="s">
        <v>66</v>
      </c>
      <c r="I357" s="32" t="str">
        <f>+IFERROR(VLOOKUP(Table_6[[#This Row],[Municipio]],'LOCALIZA HN'!$B$9:$O$306,8,0),99999)</f>
        <v>0509</v>
      </c>
      <c r="J357" s="5" t="s">
        <v>18</v>
      </c>
      <c r="K357" s="5">
        <v>28</v>
      </c>
      <c r="L357" s="8" t="s">
        <v>19</v>
      </c>
      <c r="M357" s="34" t="s">
        <v>20</v>
      </c>
      <c r="N357" s="36">
        <f>+IFERROR(VLOOKUP(Table_6[[#This Row],[ID_Municipio]],Table_4[[CodigoMuni]:[Long_2]],3,0),"")</f>
        <v>15.3802</v>
      </c>
      <c r="O357" s="36">
        <f>+IFERROR(VLOOKUP(Table_6[[#This Row],[ID_Municipio]],Table_4[[CodigoMuni]:[Long_2]],4,0),"")</f>
        <v>-87.899699999999996</v>
      </c>
      <c r="P357" s="34" t="s">
        <v>21</v>
      </c>
    </row>
    <row r="358" spans="1:16" ht="14.25" customHeight="1">
      <c r="A358" s="31" t="str">
        <f t="shared" si="15"/>
        <v>San Manuel43945347</v>
      </c>
      <c r="B358" s="31" t="str">
        <f>+Table_6[[#This Row],[ID_Municipio]]&amp;Table_6[[#This Row],[Fecha]]</f>
        <v>050943945</v>
      </c>
      <c r="C358" s="31" t="str">
        <f t="shared" si="16"/>
        <v>Cortes43945</v>
      </c>
      <c r="D358" s="32">
        <f t="shared" si="17"/>
        <v>347</v>
      </c>
      <c r="E358" s="24">
        <v>43945</v>
      </c>
      <c r="F358" s="32">
        <f>+VLOOKUP(Table_6[[#This Row],[Departamento]],Table_5[],2,0)</f>
        <v>5</v>
      </c>
      <c r="G358" s="3" t="s">
        <v>22</v>
      </c>
      <c r="H358" s="9" t="s">
        <v>66</v>
      </c>
      <c r="I358" s="32" t="str">
        <f>+IFERROR(VLOOKUP(Table_6[[#This Row],[Municipio]],'LOCALIZA HN'!$B$9:$O$306,8,0),99999)</f>
        <v>0509</v>
      </c>
      <c r="J358" s="5" t="s">
        <v>18</v>
      </c>
      <c r="K358" s="5">
        <v>50</v>
      </c>
      <c r="L358" s="8" t="s">
        <v>19</v>
      </c>
      <c r="M358" s="34" t="s">
        <v>20</v>
      </c>
      <c r="N358" s="36">
        <f>+IFERROR(VLOOKUP(Table_6[[#This Row],[ID_Municipio]],Table_4[[CodigoMuni]:[Long_2]],3,0),"")</f>
        <v>15.3802</v>
      </c>
      <c r="O358" s="36">
        <f>+IFERROR(VLOOKUP(Table_6[[#This Row],[ID_Municipio]],Table_4[[CodigoMuni]:[Long_2]],4,0),"")</f>
        <v>-87.899699999999996</v>
      </c>
      <c r="P358" s="34" t="s">
        <v>21</v>
      </c>
    </row>
    <row r="359" spans="1:16" ht="14.25" customHeight="1">
      <c r="A359" s="31" t="str">
        <f t="shared" si="15"/>
        <v>San Manuel43945348</v>
      </c>
      <c r="B359" s="31" t="str">
        <f>+Table_6[[#This Row],[ID_Municipio]]&amp;Table_6[[#This Row],[Fecha]]</f>
        <v>050943945</v>
      </c>
      <c r="C359" s="31" t="str">
        <f t="shared" si="16"/>
        <v>Cortes43945</v>
      </c>
      <c r="D359" s="32">
        <f t="shared" si="17"/>
        <v>348</v>
      </c>
      <c r="E359" s="24">
        <v>43945</v>
      </c>
      <c r="F359" s="32">
        <f>+VLOOKUP(Table_6[[#This Row],[Departamento]],Table_5[],2,0)</f>
        <v>5</v>
      </c>
      <c r="G359" s="3" t="s">
        <v>22</v>
      </c>
      <c r="H359" s="9" t="s">
        <v>66</v>
      </c>
      <c r="I359" s="32" t="str">
        <f>+IFERROR(VLOOKUP(Table_6[[#This Row],[Municipio]],'LOCALIZA HN'!$B$9:$O$306,8,0),99999)</f>
        <v>0509</v>
      </c>
      <c r="J359" s="5" t="s">
        <v>18</v>
      </c>
      <c r="K359" s="5">
        <v>45</v>
      </c>
      <c r="L359" s="8" t="s">
        <v>19</v>
      </c>
      <c r="M359" s="34" t="s">
        <v>20</v>
      </c>
      <c r="N359" s="36">
        <f>+IFERROR(VLOOKUP(Table_6[[#This Row],[ID_Municipio]],Table_4[[CodigoMuni]:[Long_2]],3,0),"")</f>
        <v>15.3802</v>
      </c>
      <c r="O359" s="36">
        <f>+IFERROR(VLOOKUP(Table_6[[#This Row],[ID_Municipio]],Table_4[[CodigoMuni]:[Long_2]],4,0),"")</f>
        <v>-87.899699999999996</v>
      </c>
      <c r="P359" s="34" t="s">
        <v>21</v>
      </c>
    </row>
    <row r="360" spans="1:16" ht="14.25" customHeight="1">
      <c r="A360" s="31" t="str">
        <f t="shared" si="15"/>
        <v>San Manuel43947349</v>
      </c>
      <c r="B360" s="31" t="str">
        <f>+Table_6[[#This Row],[ID_Municipio]]&amp;Table_6[[#This Row],[Fecha]]</f>
        <v>050943947</v>
      </c>
      <c r="C360" s="31" t="str">
        <f t="shared" si="16"/>
        <v>Cortes43947</v>
      </c>
      <c r="D360" s="32">
        <f t="shared" si="17"/>
        <v>349</v>
      </c>
      <c r="E360" s="24">
        <v>43947</v>
      </c>
      <c r="F360" s="32">
        <f>+VLOOKUP(Table_6[[#This Row],[Departamento]],Table_5[],2,0)</f>
        <v>5</v>
      </c>
      <c r="G360" s="3" t="s">
        <v>22</v>
      </c>
      <c r="H360" s="9" t="s">
        <v>66</v>
      </c>
      <c r="I360" s="32" t="str">
        <f>+IFERROR(VLOOKUP(Table_6[[#This Row],[Municipio]],'LOCALIZA HN'!$B$9:$O$306,8,0),99999)</f>
        <v>0509</v>
      </c>
      <c r="J360" s="5" t="s">
        <v>18</v>
      </c>
      <c r="K360" s="5">
        <v>65</v>
      </c>
      <c r="L360" s="8" t="s">
        <v>19</v>
      </c>
      <c r="M360" s="34" t="s">
        <v>20</v>
      </c>
      <c r="N360" s="36">
        <f>+IFERROR(VLOOKUP(Table_6[[#This Row],[ID_Municipio]],Table_4[[CodigoMuni]:[Long_2]],3,0),"")</f>
        <v>15.3802</v>
      </c>
      <c r="O360" s="36">
        <f>+IFERROR(VLOOKUP(Table_6[[#This Row],[ID_Municipio]],Table_4[[CodigoMuni]:[Long_2]],4,0),"")</f>
        <v>-87.899699999999996</v>
      </c>
      <c r="P360" s="34" t="s">
        <v>21</v>
      </c>
    </row>
    <row r="361" spans="1:16" ht="14.25" customHeight="1">
      <c r="A361" s="31" t="str">
        <f t="shared" si="15"/>
        <v>San Manuel43951350</v>
      </c>
      <c r="B361" s="31" t="str">
        <f>+Table_6[[#This Row],[ID_Municipio]]&amp;Table_6[[#This Row],[Fecha]]</f>
        <v>050943951</v>
      </c>
      <c r="C361" s="31" t="str">
        <f t="shared" si="16"/>
        <v>Cortes43951</v>
      </c>
      <c r="D361" s="32">
        <f t="shared" si="17"/>
        <v>350</v>
      </c>
      <c r="E361" s="24">
        <v>43951</v>
      </c>
      <c r="F361" s="32">
        <f>+VLOOKUP(Table_6[[#This Row],[Departamento]],Table_5[],2,0)</f>
        <v>5</v>
      </c>
      <c r="G361" s="3" t="s">
        <v>22</v>
      </c>
      <c r="H361" s="9" t="s">
        <v>66</v>
      </c>
      <c r="I361" s="32" t="str">
        <f>+IFERROR(VLOOKUP(Table_6[[#This Row],[Municipio]],'LOCALIZA HN'!$B$9:$O$306,8,0),99999)</f>
        <v>0509</v>
      </c>
      <c r="J361" s="5" t="s">
        <v>26</v>
      </c>
      <c r="K361" s="5">
        <v>49</v>
      </c>
      <c r="L361" s="25" t="s">
        <v>19</v>
      </c>
      <c r="M361" s="34" t="s">
        <v>20</v>
      </c>
      <c r="N361" s="36">
        <f>+IFERROR(VLOOKUP(Table_6[[#This Row],[ID_Municipio]],Table_4[[CodigoMuni]:[Long_2]],3,0),"")</f>
        <v>15.3802</v>
      </c>
      <c r="O361" s="36">
        <f>+IFERROR(VLOOKUP(Table_6[[#This Row],[ID_Municipio]],Table_4[[CodigoMuni]:[Long_2]],4,0),"")</f>
        <v>-87.899699999999996</v>
      </c>
      <c r="P361" s="34" t="s">
        <v>21</v>
      </c>
    </row>
    <row r="362" spans="1:16" ht="14.25" customHeight="1">
      <c r="A362" s="31" t="str">
        <f t="shared" si="15"/>
        <v>San Manuel43952351</v>
      </c>
      <c r="B362" s="31" t="str">
        <f>+Table_6[[#This Row],[ID_Municipio]]&amp;Table_6[[#This Row],[Fecha]]</f>
        <v>050943952</v>
      </c>
      <c r="C362" s="31" t="str">
        <f t="shared" si="16"/>
        <v>Cortes43952</v>
      </c>
      <c r="D362" s="32">
        <f t="shared" si="17"/>
        <v>351</v>
      </c>
      <c r="E362" s="24">
        <v>43952</v>
      </c>
      <c r="F362" s="32">
        <f>+VLOOKUP(Table_6[[#This Row],[Departamento]],Table_5[],2,0)</f>
        <v>5</v>
      </c>
      <c r="G362" s="3" t="s">
        <v>22</v>
      </c>
      <c r="H362" s="9" t="s">
        <v>66</v>
      </c>
      <c r="I362" s="32" t="str">
        <f>+IFERROR(VLOOKUP(Table_6[[#This Row],[Municipio]],'LOCALIZA HN'!$B$9:$O$306,8,0),99999)</f>
        <v>0509</v>
      </c>
      <c r="J362" s="5" t="s">
        <v>18</v>
      </c>
      <c r="K362" s="5">
        <v>21</v>
      </c>
      <c r="L362" s="25" t="s">
        <v>19</v>
      </c>
      <c r="M362" s="34" t="s">
        <v>20</v>
      </c>
      <c r="N362" s="36">
        <f>+IFERROR(VLOOKUP(Table_6[[#This Row],[ID_Municipio]],Table_4[[CodigoMuni]:[Long_2]],3,0),"")</f>
        <v>15.3802</v>
      </c>
      <c r="O362" s="36">
        <f>+IFERROR(VLOOKUP(Table_6[[#This Row],[ID_Municipio]],Table_4[[CodigoMuni]:[Long_2]],4,0),"")</f>
        <v>-87.899699999999996</v>
      </c>
      <c r="P362" s="34" t="s">
        <v>21</v>
      </c>
    </row>
    <row r="363" spans="1:16" ht="14.25" customHeight="1">
      <c r="A363" s="31" t="str">
        <f t="shared" si="15"/>
        <v>San Manuel43952352</v>
      </c>
      <c r="B363" s="31" t="str">
        <f>+Table_6[[#This Row],[ID_Municipio]]&amp;Table_6[[#This Row],[Fecha]]</f>
        <v>050943952</v>
      </c>
      <c r="C363" s="31" t="str">
        <f t="shared" si="16"/>
        <v>Cortes43952</v>
      </c>
      <c r="D363" s="32">
        <f t="shared" si="17"/>
        <v>352</v>
      </c>
      <c r="E363" s="24">
        <v>43952</v>
      </c>
      <c r="F363" s="32">
        <f>+VLOOKUP(Table_6[[#This Row],[Departamento]],Table_5[],2,0)</f>
        <v>5</v>
      </c>
      <c r="G363" s="3" t="s">
        <v>22</v>
      </c>
      <c r="H363" s="9" t="s">
        <v>66</v>
      </c>
      <c r="I363" s="32" t="str">
        <f>+IFERROR(VLOOKUP(Table_6[[#This Row],[Municipio]],'LOCALIZA HN'!$B$9:$O$306,8,0),99999)</f>
        <v>0509</v>
      </c>
      <c r="J363" s="5" t="s">
        <v>18</v>
      </c>
      <c r="K363" s="5">
        <v>27</v>
      </c>
      <c r="L363" s="25" t="s">
        <v>19</v>
      </c>
      <c r="M363" s="34" t="s">
        <v>20</v>
      </c>
      <c r="N363" s="36">
        <f>+IFERROR(VLOOKUP(Table_6[[#This Row],[ID_Municipio]],Table_4[[CodigoMuni]:[Long_2]],3,0),"")</f>
        <v>15.3802</v>
      </c>
      <c r="O363" s="36">
        <f>+IFERROR(VLOOKUP(Table_6[[#This Row],[ID_Municipio]],Table_4[[CodigoMuni]:[Long_2]],4,0),"")</f>
        <v>-87.899699999999996</v>
      </c>
      <c r="P363" s="34" t="s">
        <v>21</v>
      </c>
    </row>
    <row r="364" spans="1:16" ht="14.25" customHeight="1">
      <c r="A364" s="31" t="str">
        <f t="shared" si="15"/>
        <v>San Manuel43953353</v>
      </c>
      <c r="B364" s="31" t="str">
        <f>+Table_6[[#This Row],[ID_Municipio]]&amp;Table_6[[#This Row],[Fecha]]</f>
        <v>050943953</v>
      </c>
      <c r="C364" s="31" t="str">
        <f t="shared" si="16"/>
        <v>Cortes43953</v>
      </c>
      <c r="D364" s="32">
        <f t="shared" si="17"/>
        <v>353</v>
      </c>
      <c r="E364" s="24">
        <v>43953</v>
      </c>
      <c r="F364" s="32">
        <f>+VLOOKUP(Table_6[[#This Row],[Departamento]],Table_5[],2,0)</f>
        <v>5</v>
      </c>
      <c r="G364" s="3" t="s">
        <v>22</v>
      </c>
      <c r="H364" s="9" t="s">
        <v>66</v>
      </c>
      <c r="I364" s="32" t="str">
        <f>+IFERROR(VLOOKUP(Table_6[[#This Row],[Municipio]],'LOCALIZA HN'!$B$9:$O$306,8,0),99999)</f>
        <v>0509</v>
      </c>
      <c r="J364" s="5" t="s">
        <v>18</v>
      </c>
      <c r="K364" s="5">
        <v>13</v>
      </c>
      <c r="L364" s="25" t="s">
        <v>19</v>
      </c>
      <c r="M364" s="34" t="s">
        <v>20</v>
      </c>
      <c r="N364" s="36">
        <f>+IFERROR(VLOOKUP(Table_6[[#This Row],[ID_Municipio]],Table_4[[CodigoMuni]:[Long_2]],3,0),"")</f>
        <v>15.3802</v>
      </c>
      <c r="O364" s="36">
        <f>+IFERROR(VLOOKUP(Table_6[[#This Row],[ID_Municipio]],Table_4[[CodigoMuni]:[Long_2]],4,0),"")</f>
        <v>-87.899699999999996</v>
      </c>
      <c r="P364" s="34" t="s">
        <v>21</v>
      </c>
    </row>
    <row r="365" spans="1:16" ht="14.25" customHeight="1">
      <c r="A365" s="31" t="str">
        <f t="shared" si="15"/>
        <v>San Manuel43953354</v>
      </c>
      <c r="B365" s="31" t="str">
        <f>+Table_6[[#This Row],[ID_Municipio]]&amp;Table_6[[#This Row],[Fecha]]</f>
        <v>050943953</v>
      </c>
      <c r="C365" s="31" t="str">
        <f t="shared" si="16"/>
        <v>Cortes43953</v>
      </c>
      <c r="D365" s="32">
        <f t="shared" si="17"/>
        <v>354</v>
      </c>
      <c r="E365" s="24">
        <v>43953</v>
      </c>
      <c r="F365" s="32">
        <f>+VLOOKUP(Table_6[[#This Row],[Departamento]],Table_5[],2,0)</f>
        <v>5</v>
      </c>
      <c r="G365" s="3" t="s">
        <v>22</v>
      </c>
      <c r="H365" s="9" t="s">
        <v>66</v>
      </c>
      <c r="I365" s="32" t="str">
        <f>+IFERROR(VLOOKUP(Table_6[[#This Row],[Municipio]],'LOCALIZA HN'!$B$9:$O$306,8,0),99999)</f>
        <v>0509</v>
      </c>
      <c r="J365" s="5" t="s">
        <v>26</v>
      </c>
      <c r="K365" s="5">
        <v>41</v>
      </c>
      <c r="L365" s="25" t="s">
        <v>19</v>
      </c>
      <c r="M365" s="34" t="s">
        <v>20</v>
      </c>
      <c r="N365" s="36">
        <f>+IFERROR(VLOOKUP(Table_6[[#This Row],[ID_Municipio]],Table_4[[CodigoMuni]:[Long_2]],3,0),"")</f>
        <v>15.3802</v>
      </c>
      <c r="O365" s="36">
        <f>+IFERROR(VLOOKUP(Table_6[[#This Row],[ID_Municipio]],Table_4[[CodigoMuni]:[Long_2]],4,0),"")</f>
        <v>-87.899699999999996</v>
      </c>
      <c r="P365" s="34" t="s">
        <v>21</v>
      </c>
    </row>
    <row r="366" spans="1:16" ht="14.25" customHeight="1">
      <c r="A366" s="31" t="str">
        <f t="shared" si="15"/>
        <v>San Manuel43953355</v>
      </c>
      <c r="B366" s="31" t="str">
        <f>+Table_6[[#This Row],[ID_Municipio]]&amp;Table_6[[#This Row],[Fecha]]</f>
        <v>050943953</v>
      </c>
      <c r="C366" s="31" t="str">
        <f t="shared" si="16"/>
        <v>Cortes43953</v>
      </c>
      <c r="D366" s="32">
        <f t="shared" si="17"/>
        <v>355</v>
      </c>
      <c r="E366" s="24">
        <v>43953</v>
      </c>
      <c r="F366" s="32">
        <f>+VLOOKUP(Table_6[[#This Row],[Departamento]],Table_5[],2,0)</f>
        <v>5</v>
      </c>
      <c r="G366" s="3" t="s">
        <v>22</v>
      </c>
      <c r="H366" s="9" t="s">
        <v>66</v>
      </c>
      <c r="I366" s="32" t="str">
        <f>+IFERROR(VLOOKUP(Table_6[[#This Row],[Municipio]],'LOCALIZA HN'!$B$9:$O$306,8,0),99999)</f>
        <v>0509</v>
      </c>
      <c r="J366" s="5" t="s">
        <v>18</v>
      </c>
      <c r="K366" s="5">
        <v>21</v>
      </c>
      <c r="L366" s="25" t="s">
        <v>19</v>
      </c>
      <c r="M366" s="34" t="s">
        <v>20</v>
      </c>
      <c r="N366" s="36">
        <f>+IFERROR(VLOOKUP(Table_6[[#This Row],[ID_Municipio]],Table_4[[CodigoMuni]:[Long_2]],3,0),"")</f>
        <v>15.3802</v>
      </c>
      <c r="O366" s="36">
        <f>+IFERROR(VLOOKUP(Table_6[[#This Row],[ID_Municipio]],Table_4[[CodigoMuni]:[Long_2]],4,0),"")</f>
        <v>-87.899699999999996</v>
      </c>
      <c r="P366" s="34" t="s">
        <v>21</v>
      </c>
    </row>
    <row r="367" spans="1:16" ht="14.25" customHeight="1">
      <c r="A367" s="31" t="str">
        <f t="shared" si="15"/>
        <v>San Manuel43953356</v>
      </c>
      <c r="B367" s="31" t="str">
        <f>+Table_6[[#This Row],[ID_Municipio]]&amp;Table_6[[#This Row],[Fecha]]</f>
        <v>050943953</v>
      </c>
      <c r="C367" s="31" t="str">
        <f t="shared" si="16"/>
        <v>Cortes43953</v>
      </c>
      <c r="D367" s="32">
        <f t="shared" si="17"/>
        <v>356</v>
      </c>
      <c r="E367" s="24">
        <v>43953</v>
      </c>
      <c r="F367" s="32">
        <f>+VLOOKUP(Table_6[[#This Row],[Departamento]],Table_5[],2,0)</f>
        <v>5</v>
      </c>
      <c r="G367" s="3" t="s">
        <v>22</v>
      </c>
      <c r="H367" s="9" t="s">
        <v>66</v>
      </c>
      <c r="I367" s="32" t="str">
        <f>+IFERROR(VLOOKUP(Table_6[[#This Row],[Municipio]],'LOCALIZA HN'!$B$9:$O$306,8,0),99999)</f>
        <v>0509</v>
      </c>
      <c r="J367" s="5" t="s">
        <v>18</v>
      </c>
      <c r="K367" s="5">
        <v>48</v>
      </c>
      <c r="L367" s="25" t="s">
        <v>19</v>
      </c>
      <c r="M367" s="34" t="s">
        <v>20</v>
      </c>
      <c r="N367" s="36">
        <f>+IFERROR(VLOOKUP(Table_6[[#This Row],[ID_Municipio]],Table_4[[CodigoMuni]:[Long_2]],3,0),"")</f>
        <v>15.3802</v>
      </c>
      <c r="O367" s="36">
        <f>+IFERROR(VLOOKUP(Table_6[[#This Row],[ID_Municipio]],Table_4[[CodigoMuni]:[Long_2]],4,0),"")</f>
        <v>-87.899699999999996</v>
      </c>
      <c r="P367" s="34" t="s">
        <v>21</v>
      </c>
    </row>
    <row r="368" spans="1:16" ht="14.25" customHeight="1">
      <c r="A368" s="31" t="str">
        <f t="shared" si="15"/>
        <v>San Manuel43953357</v>
      </c>
      <c r="B368" s="31" t="str">
        <f>+Table_6[[#This Row],[ID_Municipio]]&amp;Table_6[[#This Row],[Fecha]]</f>
        <v>050943953</v>
      </c>
      <c r="C368" s="31" t="str">
        <f t="shared" si="16"/>
        <v>Cortes43953</v>
      </c>
      <c r="D368" s="32">
        <f t="shared" si="17"/>
        <v>357</v>
      </c>
      <c r="E368" s="24">
        <v>43953</v>
      </c>
      <c r="F368" s="32">
        <f>+VLOOKUP(Table_6[[#This Row],[Departamento]],Table_5[],2,0)</f>
        <v>5</v>
      </c>
      <c r="G368" s="3" t="s">
        <v>22</v>
      </c>
      <c r="H368" s="9" t="s">
        <v>66</v>
      </c>
      <c r="I368" s="32" t="str">
        <f>+IFERROR(VLOOKUP(Table_6[[#This Row],[Municipio]],'LOCALIZA HN'!$B$9:$O$306,8,0),99999)</f>
        <v>0509</v>
      </c>
      <c r="J368" s="5" t="s">
        <v>18</v>
      </c>
      <c r="K368" s="5">
        <v>34</v>
      </c>
      <c r="L368" s="25" t="s">
        <v>19</v>
      </c>
      <c r="M368" s="34" t="s">
        <v>20</v>
      </c>
      <c r="N368" s="36">
        <f>+IFERROR(VLOOKUP(Table_6[[#This Row],[ID_Municipio]],Table_4[[CodigoMuni]:[Long_2]],3,0),"")</f>
        <v>15.3802</v>
      </c>
      <c r="O368" s="36">
        <f>+IFERROR(VLOOKUP(Table_6[[#This Row],[ID_Municipio]],Table_4[[CodigoMuni]:[Long_2]],4,0),"")</f>
        <v>-87.899699999999996</v>
      </c>
      <c r="P368" s="34" t="s">
        <v>21</v>
      </c>
    </row>
    <row r="369" spans="1:16" ht="14.25" customHeight="1">
      <c r="A369" s="31" t="str">
        <f t="shared" si="15"/>
        <v>San Manuel43953358</v>
      </c>
      <c r="B369" s="31" t="str">
        <f>+Table_6[[#This Row],[ID_Municipio]]&amp;Table_6[[#This Row],[Fecha]]</f>
        <v>050943953</v>
      </c>
      <c r="C369" s="31" t="str">
        <f t="shared" si="16"/>
        <v>Cortes43953</v>
      </c>
      <c r="D369" s="32">
        <f t="shared" si="17"/>
        <v>358</v>
      </c>
      <c r="E369" s="24">
        <v>43953</v>
      </c>
      <c r="F369" s="32">
        <f>+VLOOKUP(Table_6[[#This Row],[Departamento]],Table_5[],2,0)</f>
        <v>5</v>
      </c>
      <c r="G369" s="3" t="s">
        <v>22</v>
      </c>
      <c r="H369" s="9" t="s">
        <v>66</v>
      </c>
      <c r="I369" s="32" t="str">
        <f>+IFERROR(VLOOKUP(Table_6[[#This Row],[Municipio]],'LOCALIZA HN'!$B$9:$O$306,8,0),99999)</f>
        <v>0509</v>
      </c>
      <c r="J369" s="5" t="s">
        <v>18</v>
      </c>
      <c r="K369" s="5">
        <v>48</v>
      </c>
      <c r="L369" s="25" t="s">
        <v>19</v>
      </c>
      <c r="M369" s="34" t="s">
        <v>20</v>
      </c>
      <c r="N369" s="36">
        <f>+IFERROR(VLOOKUP(Table_6[[#This Row],[ID_Municipio]],Table_4[[CodigoMuni]:[Long_2]],3,0),"")</f>
        <v>15.3802</v>
      </c>
      <c r="O369" s="36">
        <f>+IFERROR(VLOOKUP(Table_6[[#This Row],[ID_Municipio]],Table_4[[CodigoMuni]:[Long_2]],4,0),"")</f>
        <v>-87.899699999999996</v>
      </c>
      <c r="P369" s="34" t="s">
        <v>21</v>
      </c>
    </row>
    <row r="370" spans="1:16" ht="14.25" customHeight="1">
      <c r="A370" s="31" t="str">
        <f t="shared" si="15"/>
        <v>San Manuel43953359</v>
      </c>
      <c r="B370" s="31" t="str">
        <f>+Table_6[[#This Row],[ID_Municipio]]&amp;Table_6[[#This Row],[Fecha]]</f>
        <v>050943953</v>
      </c>
      <c r="C370" s="31" t="str">
        <f t="shared" si="16"/>
        <v>Cortes43953</v>
      </c>
      <c r="D370" s="32">
        <f t="shared" si="17"/>
        <v>359</v>
      </c>
      <c r="E370" s="24">
        <v>43953</v>
      </c>
      <c r="F370" s="32">
        <f>+VLOOKUP(Table_6[[#This Row],[Departamento]],Table_5[],2,0)</f>
        <v>5</v>
      </c>
      <c r="G370" s="3" t="s">
        <v>22</v>
      </c>
      <c r="H370" s="9" t="s">
        <v>66</v>
      </c>
      <c r="I370" s="32" t="str">
        <f>+IFERROR(VLOOKUP(Table_6[[#This Row],[Municipio]],'LOCALIZA HN'!$B$9:$O$306,8,0),99999)</f>
        <v>0509</v>
      </c>
      <c r="J370" s="5" t="s">
        <v>18</v>
      </c>
      <c r="K370" s="5">
        <v>50</v>
      </c>
      <c r="L370" s="25" t="s">
        <v>19</v>
      </c>
      <c r="M370" s="34" t="s">
        <v>20</v>
      </c>
      <c r="N370" s="36">
        <f>+IFERROR(VLOOKUP(Table_6[[#This Row],[ID_Municipio]],Table_4[[CodigoMuni]:[Long_2]],3,0),"")</f>
        <v>15.3802</v>
      </c>
      <c r="O370" s="36">
        <f>+IFERROR(VLOOKUP(Table_6[[#This Row],[ID_Municipio]],Table_4[[CodigoMuni]:[Long_2]],4,0),"")</f>
        <v>-87.899699999999996</v>
      </c>
      <c r="P370" s="34" t="s">
        <v>21</v>
      </c>
    </row>
    <row r="371" spans="1:16" ht="14.25" customHeight="1">
      <c r="A371" s="31" t="str">
        <f t="shared" si="15"/>
        <v>San Manuel43953360</v>
      </c>
      <c r="B371" s="31" t="str">
        <f>+Table_6[[#This Row],[ID_Municipio]]&amp;Table_6[[#This Row],[Fecha]]</f>
        <v>050943953</v>
      </c>
      <c r="C371" s="31" t="str">
        <f t="shared" si="16"/>
        <v>Cortes43953</v>
      </c>
      <c r="D371" s="32">
        <f t="shared" si="17"/>
        <v>360</v>
      </c>
      <c r="E371" s="24">
        <v>43953</v>
      </c>
      <c r="F371" s="32">
        <f>+VLOOKUP(Table_6[[#This Row],[Departamento]],Table_5[],2,0)</f>
        <v>5</v>
      </c>
      <c r="G371" s="3" t="s">
        <v>22</v>
      </c>
      <c r="H371" s="9" t="s">
        <v>66</v>
      </c>
      <c r="I371" s="32" t="str">
        <f>+IFERROR(VLOOKUP(Table_6[[#This Row],[Municipio]],'LOCALIZA HN'!$B$9:$O$306,8,0),99999)</f>
        <v>0509</v>
      </c>
      <c r="J371" s="5" t="s">
        <v>18</v>
      </c>
      <c r="K371" s="5">
        <v>40</v>
      </c>
      <c r="L371" s="25" t="s">
        <v>19</v>
      </c>
      <c r="M371" s="34" t="s">
        <v>20</v>
      </c>
      <c r="N371" s="36">
        <f>+IFERROR(VLOOKUP(Table_6[[#This Row],[ID_Municipio]],Table_4[[CodigoMuni]:[Long_2]],3,0),"")</f>
        <v>15.3802</v>
      </c>
      <c r="O371" s="36">
        <f>+IFERROR(VLOOKUP(Table_6[[#This Row],[ID_Municipio]],Table_4[[CodigoMuni]:[Long_2]],4,0),"")</f>
        <v>-87.899699999999996</v>
      </c>
      <c r="P371" s="34" t="s">
        <v>21</v>
      </c>
    </row>
    <row r="372" spans="1:16" ht="14.25" customHeight="1">
      <c r="A372" s="31" t="str">
        <f t="shared" si="15"/>
        <v>San Manuel43921361</v>
      </c>
      <c r="B372" s="31" t="str">
        <f>+Table_6[[#This Row],[ID_Municipio]]&amp;Table_6[[#This Row],[Fecha]]</f>
        <v>050943921</v>
      </c>
      <c r="C372" s="31" t="str">
        <f t="shared" si="16"/>
        <v>Cortes43921</v>
      </c>
      <c r="D372" s="32">
        <f t="shared" si="17"/>
        <v>361</v>
      </c>
      <c r="E372" s="33">
        <v>43921</v>
      </c>
      <c r="F372" s="32">
        <f>+VLOOKUP(Table_6[[#This Row],[Departamento]],Table_5[],2,0)</f>
        <v>5</v>
      </c>
      <c r="G372" s="3" t="s">
        <v>22</v>
      </c>
      <c r="H372" s="11" t="s">
        <v>66</v>
      </c>
      <c r="I372" s="32" t="str">
        <f>+IFERROR(VLOOKUP(Table_6[[#This Row],[Municipio]],'LOCALIZA HN'!$B$9:$O$306,8,0),99999)</f>
        <v>0509</v>
      </c>
      <c r="J372" s="5" t="s">
        <v>18</v>
      </c>
      <c r="K372" s="5">
        <v>28</v>
      </c>
      <c r="L372" s="8" t="s">
        <v>19</v>
      </c>
      <c r="M372" s="34" t="s">
        <v>20</v>
      </c>
      <c r="N372" s="36">
        <f>+IFERROR(VLOOKUP(Table_6[[#This Row],[ID_Municipio]],Table_4[[CodigoMuni]:[Long_2]],3,0),"")</f>
        <v>15.3802</v>
      </c>
      <c r="O372" s="36">
        <f>+IFERROR(VLOOKUP(Table_6[[#This Row],[ID_Municipio]],Table_4[[CodigoMuni]:[Long_2]],4,0),"")</f>
        <v>-87.899699999999996</v>
      </c>
      <c r="P372" s="34" t="s">
        <v>21</v>
      </c>
    </row>
    <row r="373" spans="1:16" ht="14.25" customHeight="1">
      <c r="A373" s="31" t="str">
        <f t="shared" si="15"/>
        <v>San Manuel43922362</v>
      </c>
      <c r="B373" s="31" t="str">
        <f>+Table_6[[#This Row],[ID_Municipio]]&amp;Table_6[[#This Row],[Fecha]]</f>
        <v>050943922</v>
      </c>
      <c r="C373" s="31" t="str">
        <f t="shared" si="16"/>
        <v>Cortes43922</v>
      </c>
      <c r="D373" s="32">
        <f t="shared" si="17"/>
        <v>362</v>
      </c>
      <c r="E373" s="24">
        <v>43922</v>
      </c>
      <c r="F373" s="32">
        <f>+VLOOKUP(Table_6[[#This Row],[Departamento]],Table_5[],2,0)</f>
        <v>5</v>
      </c>
      <c r="G373" s="3" t="s">
        <v>22</v>
      </c>
      <c r="H373" s="11" t="s">
        <v>66</v>
      </c>
      <c r="I373" s="32" t="str">
        <f>+IFERROR(VLOOKUP(Table_6[[#This Row],[Municipio]],'LOCALIZA HN'!$B$9:$O$306,8,0),99999)</f>
        <v>0509</v>
      </c>
      <c r="J373" s="5" t="s">
        <v>26</v>
      </c>
      <c r="K373" s="5">
        <v>53</v>
      </c>
      <c r="L373" s="8" t="s">
        <v>19</v>
      </c>
      <c r="M373" s="34" t="s">
        <v>20</v>
      </c>
      <c r="N373" s="36">
        <f>+IFERROR(VLOOKUP(Table_6[[#This Row],[ID_Municipio]],Table_4[[CodigoMuni]:[Long_2]],3,0),"")</f>
        <v>15.3802</v>
      </c>
      <c r="O373" s="36">
        <f>+IFERROR(VLOOKUP(Table_6[[#This Row],[ID_Municipio]],Table_4[[CodigoMuni]:[Long_2]],4,0),"")</f>
        <v>-87.899699999999996</v>
      </c>
      <c r="P373" s="34" t="s">
        <v>21</v>
      </c>
    </row>
    <row r="374" spans="1:16" ht="14.25" customHeight="1">
      <c r="A374" s="31" t="str">
        <f t="shared" si="15"/>
        <v>San Pedro Sula43907363</v>
      </c>
      <c r="B374" s="31" t="str">
        <f>+Table_6[[#This Row],[ID_Municipio]]&amp;Table_6[[#This Row],[Fecha]]</f>
        <v>050143907</v>
      </c>
      <c r="C374" s="31" t="str">
        <f t="shared" si="16"/>
        <v>Cortes43907</v>
      </c>
      <c r="D374" s="32">
        <f t="shared" si="17"/>
        <v>363</v>
      </c>
      <c r="E374" s="33">
        <v>43907</v>
      </c>
      <c r="F374" s="32">
        <f>+VLOOKUP(Table_6[[#This Row],[Departamento]],Table_5[],2,0)</f>
        <v>5</v>
      </c>
      <c r="G374" s="3" t="s">
        <v>22</v>
      </c>
      <c r="H374" s="11" t="s">
        <v>23</v>
      </c>
      <c r="I374" s="32" t="str">
        <f>+IFERROR(VLOOKUP(Table_6[[#This Row],[Municipio]],'LOCALIZA HN'!$B$9:$O$306,8,0),99999)</f>
        <v>0501</v>
      </c>
      <c r="J374" s="5" t="s">
        <v>18</v>
      </c>
      <c r="K374" s="7" t="s">
        <v>67</v>
      </c>
      <c r="L374" s="8" t="s">
        <v>19</v>
      </c>
      <c r="M374" s="34" t="s">
        <v>20</v>
      </c>
      <c r="N374" s="36">
        <f>+IFERROR(VLOOKUP(Table_6[[#This Row],[ID_Municipio]],Table_4[[CodigoMuni]:[Long_2]],3,0),"")</f>
        <v>15.5151</v>
      </c>
      <c r="O374" s="36">
        <f>+IFERROR(VLOOKUP(Table_6[[#This Row],[ID_Municipio]],Table_4[[CodigoMuni]:[Long_2]],4,0),"")</f>
        <v>-88.114599999999996</v>
      </c>
      <c r="P374" s="34" t="s">
        <v>21</v>
      </c>
    </row>
    <row r="375" spans="1:16" ht="14.25" customHeight="1">
      <c r="A375" s="31" t="str">
        <f t="shared" si="15"/>
        <v>San Pedro Sula43908364</v>
      </c>
      <c r="B375" s="31" t="str">
        <f>+Table_6[[#This Row],[ID_Municipio]]&amp;Table_6[[#This Row],[Fecha]]</f>
        <v>050143908</v>
      </c>
      <c r="C375" s="31" t="str">
        <f t="shared" si="16"/>
        <v>Cortes43908</v>
      </c>
      <c r="D375" s="32">
        <f t="shared" si="17"/>
        <v>364</v>
      </c>
      <c r="E375" s="33">
        <v>43908</v>
      </c>
      <c r="F375" s="32">
        <f>+VLOOKUP(Table_6[[#This Row],[Departamento]],Table_5[],2,0)</f>
        <v>5</v>
      </c>
      <c r="G375" s="3" t="s">
        <v>22</v>
      </c>
      <c r="H375" s="11" t="s">
        <v>23</v>
      </c>
      <c r="I375" s="32" t="str">
        <f>+IFERROR(VLOOKUP(Table_6[[#This Row],[Municipio]],'LOCALIZA HN'!$B$9:$O$306,8,0),99999)</f>
        <v>0501</v>
      </c>
      <c r="J375" s="5" t="s">
        <v>26</v>
      </c>
      <c r="K375" s="5">
        <v>66</v>
      </c>
      <c r="L375" s="8" t="s">
        <v>19</v>
      </c>
      <c r="M375" s="34" t="s">
        <v>20</v>
      </c>
      <c r="N375" s="36">
        <f>+IFERROR(VLOOKUP(Table_6[[#This Row],[ID_Municipio]],Table_4[[CodigoMuni]:[Long_2]],3,0),"")</f>
        <v>15.5151</v>
      </c>
      <c r="O375" s="36">
        <f>+IFERROR(VLOOKUP(Table_6[[#This Row],[ID_Municipio]],Table_4[[CodigoMuni]:[Long_2]],4,0),"")</f>
        <v>-88.114599999999996</v>
      </c>
      <c r="P375" s="34" t="s">
        <v>21</v>
      </c>
    </row>
    <row r="376" spans="1:16" ht="14.25" customHeight="1">
      <c r="A376" s="31" t="str">
        <f t="shared" si="15"/>
        <v>San Pedro Sula43909365</v>
      </c>
      <c r="B376" s="31" t="str">
        <f>+Table_6[[#This Row],[ID_Municipio]]&amp;Table_6[[#This Row],[Fecha]]</f>
        <v>050143909</v>
      </c>
      <c r="C376" s="31" t="str">
        <f t="shared" si="16"/>
        <v>Cortes43909</v>
      </c>
      <c r="D376" s="32">
        <f t="shared" si="17"/>
        <v>365</v>
      </c>
      <c r="E376" s="33">
        <v>43909</v>
      </c>
      <c r="F376" s="32">
        <f>+VLOOKUP(Table_6[[#This Row],[Departamento]],Table_5[],2,0)</f>
        <v>5</v>
      </c>
      <c r="G376" s="3" t="s">
        <v>22</v>
      </c>
      <c r="H376" s="11" t="s">
        <v>23</v>
      </c>
      <c r="I376" s="32" t="str">
        <f>+IFERROR(VLOOKUP(Table_6[[#This Row],[Municipio]],'LOCALIZA HN'!$B$9:$O$306,8,0),99999)</f>
        <v>0501</v>
      </c>
      <c r="J376" s="5" t="s">
        <v>18</v>
      </c>
      <c r="K376" s="5">
        <v>31</v>
      </c>
      <c r="L376" s="8" t="s">
        <v>19</v>
      </c>
      <c r="M376" s="34" t="s">
        <v>20</v>
      </c>
      <c r="N376" s="36">
        <f>+IFERROR(VLOOKUP(Table_6[[#This Row],[ID_Municipio]],Table_4[[CodigoMuni]:[Long_2]],3,0),"")</f>
        <v>15.5151</v>
      </c>
      <c r="O376" s="36">
        <f>+IFERROR(VLOOKUP(Table_6[[#This Row],[ID_Municipio]],Table_4[[CodigoMuni]:[Long_2]],4,0),"")</f>
        <v>-88.114599999999996</v>
      </c>
      <c r="P376" s="34" t="s">
        <v>21</v>
      </c>
    </row>
    <row r="377" spans="1:16" ht="14.25" customHeight="1">
      <c r="A377" s="31" t="str">
        <f t="shared" si="15"/>
        <v>San Pedro Sula43909366</v>
      </c>
      <c r="B377" s="31" t="str">
        <f>+Table_6[[#This Row],[ID_Municipio]]&amp;Table_6[[#This Row],[Fecha]]</f>
        <v>050143909</v>
      </c>
      <c r="C377" s="31" t="str">
        <f t="shared" si="16"/>
        <v>Cortes43909</v>
      </c>
      <c r="D377" s="32">
        <f t="shared" si="17"/>
        <v>366</v>
      </c>
      <c r="E377" s="33">
        <v>43909</v>
      </c>
      <c r="F377" s="32">
        <f>+VLOOKUP(Table_6[[#This Row],[Departamento]],Table_5[],2,0)</f>
        <v>5</v>
      </c>
      <c r="G377" s="3" t="s">
        <v>22</v>
      </c>
      <c r="H377" s="11" t="s">
        <v>23</v>
      </c>
      <c r="I377" s="32" t="str">
        <f>+IFERROR(VLOOKUP(Table_6[[#This Row],[Municipio]],'LOCALIZA HN'!$B$9:$O$306,8,0),99999)</f>
        <v>0501</v>
      </c>
      <c r="J377" s="5" t="s">
        <v>18</v>
      </c>
      <c r="K377" s="5">
        <v>28</v>
      </c>
      <c r="L377" s="8" t="s">
        <v>19</v>
      </c>
      <c r="M377" s="34" t="s">
        <v>20</v>
      </c>
      <c r="N377" s="36">
        <f>+IFERROR(VLOOKUP(Table_6[[#This Row],[ID_Municipio]],Table_4[[CodigoMuni]:[Long_2]],3,0),"")</f>
        <v>15.5151</v>
      </c>
      <c r="O377" s="36">
        <f>+IFERROR(VLOOKUP(Table_6[[#This Row],[ID_Municipio]],Table_4[[CodigoMuni]:[Long_2]],4,0),"")</f>
        <v>-88.114599999999996</v>
      </c>
      <c r="P377" s="34" t="s">
        <v>21</v>
      </c>
    </row>
    <row r="378" spans="1:16" ht="14.25" customHeight="1">
      <c r="A378" s="31" t="str">
        <f t="shared" si="15"/>
        <v>San Pedro Sula43909367</v>
      </c>
      <c r="B378" s="31" t="str">
        <f>+Table_6[[#This Row],[ID_Municipio]]&amp;Table_6[[#This Row],[Fecha]]</f>
        <v>050143909</v>
      </c>
      <c r="C378" s="31" t="str">
        <f t="shared" si="16"/>
        <v>Cortes43909</v>
      </c>
      <c r="D378" s="32">
        <f t="shared" si="17"/>
        <v>367</v>
      </c>
      <c r="E378" s="33">
        <v>43909</v>
      </c>
      <c r="F378" s="32">
        <f>+VLOOKUP(Table_6[[#This Row],[Departamento]],Table_5[],2,0)</f>
        <v>5</v>
      </c>
      <c r="G378" s="3" t="s">
        <v>22</v>
      </c>
      <c r="H378" s="11" t="s">
        <v>23</v>
      </c>
      <c r="I378" s="32" t="str">
        <f>+IFERROR(VLOOKUP(Table_6[[#This Row],[Municipio]],'LOCALIZA HN'!$B$9:$O$306,8,0),99999)</f>
        <v>0501</v>
      </c>
      <c r="J378" s="5" t="s">
        <v>18</v>
      </c>
      <c r="K378" s="5">
        <v>34</v>
      </c>
      <c r="L378" s="8" t="s">
        <v>19</v>
      </c>
      <c r="M378" s="34" t="s">
        <v>20</v>
      </c>
      <c r="N378" s="36">
        <f>+IFERROR(VLOOKUP(Table_6[[#This Row],[ID_Municipio]],Table_4[[CodigoMuni]:[Long_2]],3,0),"")</f>
        <v>15.5151</v>
      </c>
      <c r="O378" s="36">
        <f>+IFERROR(VLOOKUP(Table_6[[#This Row],[ID_Municipio]],Table_4[[CodigoMuni]:[Long_2]],4,0),"")</f>
        <v>-88.114599999999996</v>
      </c>
      <c r="P378" s="34" t="s">
        <v>21</v>
      </c>
    </row>
    <row r="379" spans="1:16" ht="14.25" customHeight="1">
      <c r="A379" s="31" t="str">
        <f t="shared" si="15"/>
        <v>San Pedro Sula43909368</v>
      </c>
      <c r="B379" s="31" t="str">
        <f>+Table_6[[#This Row],[ID_Municipio]]&amp;Table_6[[#This Row],[Fecha]]</f>
        <v>050143909</v>
      </c>
      <c r="C379" s="31" t="str">
        <f t="shared" si="16"/>
        <v>Cortes43909</v>
      </c>
      <c r="D379" s="32">
        <f t="shared" si="17"/>
        <v>368</v>
      </c>
      <c r="E379" s="33">
        <v>43909</v>
      </c>
      <c r="F379" s="32">
        <f>+VLOOKUP(Table_6[[#This Row],[Departamento]],Table_5[],2,0)</f>
        <v>5</v>
      </c>
      <c r="G379" s="3" t="s">
        <v>22</v>
      </c>
      <c r="H379" s="11" t="s">
        <v>23</v>
      </c>
      <c r="I379" s="32" t="str">
        <f>+IFERROR(VLOOKUP(Table_6[[#This Row],[Municipio]],'LOCALIZA HN'!$B$9:$O$306,8,0),99999)</f>
        <v>0501</v>
      </c>
      <c r="J379" s="5" t="s">
        <v>18</v>
      </c>
      <c r="K379" s="5">
        <v>75</v>
      </c>
      <c r="L379" s="8" t="s">
        <v>19</v>
      </c>
      <c r="M379" s="34" t="s">
        <v>20</v>
      </c>
      <c r="N379" s="36">
        <f>+IFERROR(VLOOKUP(Table_6[[#This Row],[ID_Municipio]],Table_4[[CodigoMuni]:[Long_2]],3,0),"")</f>
        <v>15.5151</v>
      </c>
      <c r="O379" s="36">
        <f>+IFERROR(VLOOKUP(Table_6[[#This Row],[ID_Municipio]],Table_4[[CodigoMuni]:[Long_2]],4,0),"")</f>
        <v>-88.114599999999996</v>
      </c>
      <c r="P379" s="34" t="s">
        <v>21</v>
      </c>
    </row>
    <row r="380" spans="1:16" ht="14.25" customHeight="1">
      <c r="A380" s="31" t="str">
        <f t="shared" si="15"/>
        <v>San Pedro Sula43915369</v>
      </c>
      <c r="B380" s="31" t="str">
        <f>+Table_6[[#This Row],[ID_Municipio]]&amp;Table_6[[#This Row],[Fecha]]</f>
        <v>050143915</v>
      </c>
      <c r="C380" s="31" t="str">
        <f t="shared" si="16"/>
        <v>Cortes43915</v>
      </c>
      <c r="D380" s="32">
        <f t="shared" si="17"/>
        <v>369</v>
      </c>
      <c r="E380" s="33">
        <v>43915</v>
      </c>
      <c r="F380" s="32">
        <f>+VLOOKUP(Table_6[[#This Row],[Departamento]],Table_5[],2,0)</f>
        <v>5</v>
      </c>
      <c r="G380" s="3" t="s">
        <v>22</v>
      </c>
      <c r="H380" s="11" t="s">
        <v>23</v>
      </c>
      <c r="I380" s="32" t="str">
        <f>+IFERROR(VLOOKUP(Table_6[[#This Row],[Municipio]],'LOCALIZA HN'!$B$9:$O$306,8,0),99999)</f>
        <v>0501</v>
      </c>
      <c r="J380" s="5" t="s">
        <v>18</v>
      </c>
      <c r="K380" s="5">
        <v>38</v>
      </c>
      <c r="L380" s="8" t="s">
        <v>19</v>
      </c>
      <c r="M380" s="34" t="s">
        <v>20</v>
      </c>
      <c r="N380" s="36">
        <f>+IFERROR(VLOOKUP(Table_6[[#This Row],[ID_Municipio]],Table_4[[CodigoMuni]:[Long_2]],3,0),"")</f>
        <v>15.5151</v>
      </c>
      <c r="O380" s="36">
        <f>+IFERROR(VLOOKUP(Table_6[[#This Row],[ID_Municipio]],Table_4[[CodigoMuni]:[Long_2]],4,0),"")</f>
        <v>-88.114599999999996</v>
      </c>
      <c r="P380" s="34" t="s">
        <v>21</v>
      </c>
    </row>
    <row r="381" spans="1:16" ht="14.25" customHeight="1">
      <c r="A381" s="31" t="str">
        <f t="shared" si="15"/>
        <v>San Pedro Sula43915370</v>
      </c>
      <c r="B381" s="31" t="str">
        <f>+Table_6[[#This Row],[ID_Municipio]]&amp;Table_6[[#This Row],[Fecha]]</f>
        <v>050143915</v>
      </c>
      <c r="C381" s="31" t="str">
        <f t="shared" si="16"/>
        <v>Cortes43915</v>
      </c>
      <c r="D381" s="32">
        <f t="shared" si="17"/>
        <v>370</v>
      </c>
      <c r="E381" s="28">
        <v>43915</v>
      </c>
      <c r="F381" s="32">
        <f>+VLOOKUP(Table_6[[#This Row],[Departamento]],Table_5[],2,0)</f>
        <v>5</v>
      </c>
      <c r="G381" s="3" t="s">
        <v>22</v>
      </c>
      <c r="H381" s="11" t="s">
        <v>23</v>
      </c>
      <c r="I381" s="32" t="str">
        <f>+IFERROR(VLOOKUP(Table_6[[#This Row],[Municipio]],'LOCALIZA HN'!$B$9:$O$306,8,0),99999)</f>
        <v>0501</v>
      </c>
      <c r="J381" s="5" t="s">
        <v>18</v>
      </c>
      <c r="K381" s="5">
        <v>56</v>
      </c>
      <c r="L381" s="8" t="s">
        <v>19</v>
      </c>
      <c r="M381" s="34" t="s">
        <v>20</v>
      </c>
      <c r="N381" s="36">
        <f>+IFERROR(VLOOKUP(Table_6[[#This Row],[ID_Municipio]],Table_4[[CodigoMuni]:[Long_2]],3,0),"")</f>
        <v>15.5151</v>
      </c>
      <c r="O381" s="36">
        <f>+IFERROR(VLOOKUP(Table_6[[#This Row],[ID_Municipio]],Table_4[[CodigoMuni]:[Long_2]],4,0),"")</f>
        <v>-88.114599999999996</v>
      </c>
      <c r="P381" s="34" t="s">
        <v>21</v>
      </c>
    </row>
    <row r="382" spans="1:16" ht="14.25" customHeight="1">
      <c r="A382" s="31" t="str">
        <f t="shared" si="15"/>
        <v>San Pedro Sula43915371</v>
      </c>
      <c r="B382" s="31" t="str">
        <f>+Table_6[[#This Row],[ID_Municipio]]&amp;Table_6[[#This Row],[Fecha]]</f>
        <v>050143915</v>
      </c>
      <c r="C382" s="31" t="str">
        <f t="shared" si="16"/>
        <v>Cortes43915</v>
      </c>
      <c r="D382" s="32">
        <f t="shared" si="17"/>
        <v>371</v>
      </c>
      <c r="E382" s="33">
        <v>43915</v>
      </c>
      <c r="F382" s="32">
        <f>+VLOOKUP(Table_6[[#This Row],[Departamento]],Table_5[],2,0)</f>
        <v>5</v>
      </c>
      <c r="G382" s="3" t="s">
        <v>22</v>
      </c>
      <c r="H382" s="11" t="s">
        <v>23</v>
      </c>
      <c r="I382" s="32" t="str">
        <f>+IFERROR(VLOOKUP(Table_6[[#This Row],[Municipio]],'LOCALIZA HN'!$B$9:$O$306,8,0),99999)</f>
        <v>0501</v>
      </c>
      <c r="J382" s="5" t="s">
        <v>18</v>
      </c>
      <c r="K382" s="5">
        <v>41</v>
      </c>
      <c r="L382" s="8" t="s">
        <v>19</v>
      </c>
      <c r="M382" s="34" t="s">
        <v>20</v>
      </c>
      <c r="N382" s="36">
        <f>+IFERROR(VLOOKUP(Table_6[[#This Row],[ID_Municipio]],Table_4[[CodigoMuni]:[Long_2]],3,0),"")</f>
        <v>15.5151</v>
      </c>
      <c r="O382" s="36">
        <f>+IFERROR(VLOOKUP(Table_6[[#This Row],[ID_Municipio]],Table_4[[CodigoMuni]:[Long_2]],4,0),"")</f>
        <v>-88.114599999999996</v>
      </c>
      <c r="P382" s="34" t="s">
        <v>21</v>
      </c>
    </row>
    <row r="383" spans="1:16" ht="14.25" customHeight="1">
      <c r="A383" s="31" t="str">
        <f t="shared" si="15"/>
        <v>San Pedro Sula43915372</v>
      </c>
      <c r="B383" s="31" t="str">
        <f>+Table_6[[#This Row],[ID_Municipio]]&amp;Table_6[[#This Row],[Fecha]]</f>
        <v>050143915</v>
      </c>
      <c r="C383" s="31" t="str">
        <f t="shared" si="16"/>
        <v>Cortes43915</v>
      </c>
      <c r="D383" s="32">
        <f t="shared" si="17"/>
        <v>372</v>
      </c>
      <c r="E383" s="33">
        <v>43915</v>
      </c>
      <c r="F383" s="32">
        <f>+VLOOKUP(Table_6[[#This Row],[Departamento]],Table_5[],2,0)</f>
        <v>5</v>
      </c>
      <c r="G383" s="3" t="s">
        <v>22</v>
      </c>
      <c r="H383" s="11" t="s">
        <v>23</v>
      </c>
      <c r="I383" s="32" t="str">
        <f>+IFERROR(VLOOKUP(Table_6[[#This Row],[Municipio]],'LOCALIZA HN'!$B$9:$O$306,8,0),99999)</f>
        <v>0501</v>
      </c>
      <c r="J383" s="5" t="s">
        <v>18</v>
      </c>
      <c r="K383" s="5">
        <v>15</v>
      </c>
      <c r="L383" s="8" t="s">
        <v>19</v>
      </c>
      <c r="M383" s="34" t="s">
        <v>20</v>
      </c>
      <c r="N383" s="36">
        <f>+IFERROR(VLOOKUP(Table_6[[#This Row],[ID_Municipio]],Table_4[[CodigoMuni]:[Long_2]],3,0),"")</f>
        <v>15.5151</v>
      </c>
      <c r="O383" s="36">
        <f>+IFERROR(VLOOKUP(Table_6[[#This Row],[ID_Municipio]],Table_4[[CodigoMuni]:[Long_2]],4,0),"")</f>
        <v>-88.114599999999996</v>
      </c>
      <c r="P383" s="34" t="s">
        <v>21</v>
      </c>
    </row>
    <row r="384" spans="1:16" ht="14.25" customHeight="1">
      <c r="A384" s="31" t="str">
        <f t="shared" si="15"/>
        <v>San Pedro Sula43917373</v>
      </c>
      <c r="B384" s="31" t="str">
        <f>+Table_6[[#This Row],[ID_Municipio]]&amp;Table_6[[#This Row],[Fecha]]</f>
        <v>050143917</v>
      </c>
      <c r="C384" s="31" t="str">
        <f t="shared" si="16"/>
        <v>Cortes43917</v>
      </c>
      <c r="D384" s="32">
        <f t="shared" si="17"/>
        <v>373</v>
      </c>
      <c r="E384" s="33">
        <v>43917</v>
      </c>
      <c r="F384" s="32">
        <f>+VLOOKUP(Table_6[[#This Row],[Departamento]],Table_5[],2,0)</f>
        <v>5</v>
      </c>
      <c r="G384" s="3" t="s">
        <v>22</v>
      </c>
      <c r="H384" s="9" t="s">
        <v>23</v>
      </c>
      <c r="I384" s="32" t="str">
        <f>+IFERROR(VLOOKUP(Table_6[[#This Row],[Municipio]],'LOCALIZA HN'!$B$9:$O$306,8,0),99999)</f>
        <v>0501</v>
      </c>
      <c r="J384" s="5" t="s">
        <v>26</v>
      </c>
      <c r="K384" s="5">
        <v>71</v>
      </c>
      <c r="L384" s="8" t="s">
        <v>19</v>
      </c>
      <c r="M384" s="34" t="s">
        <v>20</v>
      </c>
      <c r="N384" s="36">
        <f>+IFERROR(VLOOKUP(Table_6[[#This Row],[ID_Municipio]],Table_4[[CodigoMuni]:[Long_2]],3,0),"")</f>
        <v>15.5151</v>
      </c>
      <c r="O384" s="36">
        <f>+IFERROR(VLOOKUP(Table_6[[#This Row],[ID_Municipio]],Table_4[[CodigoMuni]:[Long_2]],4,0),"")</f>
        <v>-88.114599999999996</v>
      </c>
      <c r="P384" s="34" t="s">
        <v>21</v>
      </c>
    </row>
    <row r="385" spans="1:16" ht="14.25" customHeight="1">
      <c r="A385" s="31" t="str">
        <f t="shared" si="15"/>
        <v>San Pedro Sula43917374</v>
      </c>
      <c r="B385" s="31" t="str">
        <f>+Table_6[[#This Row],[ID_Municipio]]&amp;Table_6[[#This Row],[Fecha]]</f>
        <v>050143917</v>
      </c>
      <c r="C385" s="31" t="str">
        <f t="shared" si="16"/>
        <v>Cortes43917</v>
      </c>
      <c r="D385" s="32">
        <f t="shared" si="17"/>
        <v>374</v>
      </c>
      <c r="E385" s="33">
        <v>43917</v>
      </c>
      <c r="F385" s="32">
        <f>+VLOOKUP(Table_6[[#This Row],[Departamento]],Table_5[],2,0)</f>
        <v>5</v>
      </c>
      <c r="G385" s="3" t="s">
        <v>22</v>
      </c>
      <c r="H385" s="9" t="s">
        <v>23</v>
      </c>
      <c r="I385" s="32" t="str">
        <f>+IFERROR(VLOOKUP(Table_6[[#This Row],[Municipio]],'LOCALIZA HN'!$B$9:$O$306,8,0),99999)</f>
        <v>0501</v>
      </c>
      <c r="J385" s="5" t="s">
        <v>18</v>
      </c>
      <c r="K385" s="5">
        <v>79</v>
      </c>
      <c r="L385" s="8" t="s">
        <v>19</v>
      </c>
      <c r="M385" s="34" t="s">
        <v>20</v>
      </c>
      <c r="N385" s="36">
        <f>+IFERROR(VLOOKUP(Table_6[[#This Row],[ID_Municipio]],Table_4[[CodigoMuni]:[Long_2]],3,0),"")</f>
        <v>15.5151</v>
      </c>
      <c r="O385" s="36">
        <f>+IFERROR(VLOOKUP(Table_6[[#This Row],[ID_Municipio]],Table_4[[CodigoMuni]:[Long_2]],4,0),"")</f>
        <v>-88.114599999999996</v>
      </c>
      <c r="P385" s="34" t="s">
        <v>21</v>
      </c>
    </row>
    <row r="386" spans="1:16" ht="14.25" customHeight="1">
      <c r="A386" s="31" t="str">
        <f t="shared" si="15"/>
        <v>San Pedro Sula43917375</v>
      </c>
      <c r="B386" s="31" t="str">
        <f>+Table_6[[#This Row],[ID_Municipio]]&amp;Table_6[[#This Row],[Fecha]]</f>
        <v>050143917</v>
      </c>
      <c r="C386" s="31" t="str">
        <f t="shared" si="16"/>
        <v>Cortes43917</v>
      </c>
      <c r="D386" s="32">
        <f t="shared" si="17"/>
        <v>375</v>
      </c>
      <c r="E386" s="33">
        <v>43917</v>
      </c>
      <c r="F386" s="32">
        <f>+VLOOKUP(Table_6[[#This Row],[Departamento]],Table_5[],2,0)</f>
        <v>5</v>
      </c>
      <c r="G386" s="3" t="s">
        <v>22</v>
      </c>
      <c r="H386" s="9" t="s">
        <v>23</v>
      </c>
      <c r="I386" s="32" t="str">
        <f>+IFERROR(VLOOKUP(Table_6[[#This Row],[Municipio]],'LOCALIZA HN'!$B$9:$O$306,8,0),99999)</f>
        <v>0501</v>
      </c>
      <c r="J386" s="5" t="s">
        <v>18</v>
      </c>
      <c r="K386" s="5">
        <v>22</v>
      </c>
      <c r="L386" s="8" t="s">
        <v>19</v>
      </c>
      <c r="M386" s="34" t="s">
        <v>20</v>
      </c>
      <c r="N386" s="36">
        <f>+IFERROR(VLOOKUP(Table_6[[#This Row],[ID_Municipio]],Table_4[[CodigoMuni]:[Long_2]],3,0),"")</f>
        <v>15.5151</v>
      </c>
      <c r="O386" s="36">
        <f>+IFERROR(VLOOKUP(Table_6[[#This Row],[ID_Municipio]],Table_4[[CodigoMuni]:[Long_2]],4,0),"")</f>
        <v>-88.114599999999996</v>
      </c>
      <c r="P386" s="34" t="s">
        <v>21</v>
      </c>
    </row>
    <row r="387" spans="1:16" ht="14.25" customHeight="1">
      <c r="A387" s="31" t="str">
        <f t="shared" si="15"/>
        <v>San Pedro Sula43917376</v>
      </c>
      <c r="B387" s="31" t="str">
        <f>+Table_6[[#This Row],[ID_Municipio]]&amp;Table_6[[#This Row],[Fecha]]</f>
        <v>050143917</v>
      </c>
      <c r="C387" s="31" t="str">
        <f t="shared" si="16"/>
        <v>Cortes43917</v>
      </c>
      <c r="D387" s="32">
        <f t="shared" si="17"/>
        <v>376</v>
      </c>
      <c r="E387" s="33">
        <v>43917</v>
      </c>
      <c r="F387" s="32">
        <f>+VLOOKUP(Table_6[[#This Row],[Departamento]],Table_5[],2,0)</f>
        <v>5</v>
      </c>
      <c r="G387" s="3" t="s">
        <v>22</v>
      </c>
      <c r="H387" s="9" t="s">
        <v>23</v>
      </c>
      <c r="I387" s="32" t="str">
        <f>+IFERROR(VLOOKUP(Table_6[[#This Row],[Municipio]],'LOCALIZA HN'!$B$9:$O$306,8,0),99999)</f>
        <v>0501</v>
      </c>
      <c r="J387" s="5" t="s">
        <v>26</v>
      </c>
      <c r="K387" s="5">
        <v>64</v>
      </c>
      <c r="L387" s="8" t="s">
        <v>19</v>
      </c>
      <c r="M387" s="34" t="s">
        <v>20</v>
      </c>
      <c r="N387" s="36">
        <f>+IFERROR(VLOOKUP(Table_6[[#This Row],[ID_Municipio]],Table_4[[CodigoMuni]:[Long_2]],3,0),"")</f>
        <v>15.5151</v>
      </c>
      <c r="O387" s="36">
        <f>+IFERROR(VLOOKUP(Table_6[[#This Row],[ID_Municipio]],Table_4[[CodigoMuni]:[Long_2]],4,0),"")</f>
        <v>-88.114599999999996</v>
      </c>
      <c r="P387" s="34" t="s">
        <v>21</v>
      </c>
    </row>
    <row r="388" spans="1:16" ht="14.25" customHeight="1">
      <c r="A388" s="31" t="str">
        <f t="shared" si="15"/>
        <v>San Pedro Sula43917377</v>
      </c>
      <c r="B388" s="31" t="str">
        <f>+Table_6[[#This Row],[ID_Municipio]]&amp;Table_6[[#This Row],[Fecha]]</f>
        <v>050143917</v>
      </c>
      <c r="C388" s="31" t="str">
        <f t="shared" si="16"/>
        <v>Cortes43917</v>
      </c>
      <c r="D388" s="32">
        <f t="shared" si="17"/>
        <v>377</v>
      </c>
      <c r="E388" s="33">
        <v>43917</v>
      </c>
      <c r="F388" s="32">
        <f>+VLOOKUP(Table_6[[#This Row],[Departamento]],Table_5[],2,0)</f>
        <v>5</v>
      </c>
      <c r="G388" s="3" t="s">
        <v>22</v>
      </c>
      <c r="H388" s="9" t="s">
        <v>23</v>
      </c>
      <c r="I388" s="32" t="str">
        <f>+IFERROR(VLOOKUP(Table_6[[#This Row],[Municipio]],'LOCALIZA HN'!$B$9:$O$306,8,0),99999)</f>
        <v>0501</v>
      </c>
      <c r="J388" s="5" t="s">
        <v>18</v>
      </c>
      <c r="K388" s="5">
        <v>40</v>
      </c>
      <c r="L388" s="8" t="s">
        <v>19</v>
      </c>
      <c r="M388" s="34" t="s">
        <v>20</v>
      </c>
      <c r="N388" s="36">
        <f>+IFERROR(VLOOKUP(Table_6[[#This Row],[ID_Municipio]],Table_4[[CodigoMuni]:[Long_2]],3,0),"")</f>
        <v>15.5151</v>
      </c>
      <c r="O388" s="36">
        <f>+IFERROR(VLOOKUP(Table_6[[#This Row],[ID_Municipio]],Table_4[[CodigoMuni]:[Long_2]],4,0),"")</f>
        <v>-88.114599999999996</v>
      </c>
      <c r="P388" s="34" t="s">
        <v>21</v>
      </c>
    </row>
    <row r="389" spans="1:16" ht="14.25" customHeight="1">
      <c r="A389" s="31" t="str">
        <f t="shared" si="15"/>
        <v>San Pedro Sula43917378</v>
      </c>
      <c r="B389" s="31" t="str">
        <f>+Table_6[[#This Row],[ID_Municipio]]&amp;Table_6[[#This Row],[Fecha]]</f>
        <v>050143917</v>
      </c>
      <c r="C389" s="31" t="str">
        <f t="shared" si="16"/>
        <v>Cortes43917</v>
      </c>
      <c r="D389" s="32">
        <f t="shared" si="17"/>
        <v>378</v>
      </c>
      <c r="E389" s="33">
        <v>43917</v>
      </c>
      <c r="F389" s="32">
        <f>+VLOOKUP(Table_6[[#This Row],[Departamento]],Table_5[],2,0)</f>
        <v>5</v>
      </c>
      <c r="G389" s="3" t="s">
        <v>22</v>
      </c>
      <c r="H389" s="9" t="s">
        <v>23</v>
      </c>
      <c r="I389" s="32" t="str">
        <f>+IFERROR(VLOOKUP(Table_6[[#This Row],[Municipio]],'LOCALIZA HN'!$B$9:$O$306,8,0),99999)</f>
        <v>0501</v>
      </c>
      <c r="J389" s="5" t="s">
        <v>18</v>
      </c>
      <c r="K389" s="5">
        <v>23</v>
      </c>
      <c r="L389" s="8" t="s">
        <v>19</v>
      </c>
      <c r="M389" s="34" t="s">
        <v>20</v>
      </c>
      <c r="N389" s="36">
        <f>+IFERROR(VLOOKUP(Table_6[[#This Row],[ID_Municipio]],Table_4[[CodigoMuni]:[Long_2]],3,0),"")</f>
        <v>15.5151</v>
      </c>
      <c r="O389" s="36">
        <f>+IFERROR(VLOOKUP(Table_6[[#This Row],[ID_Municipio]],Table_4[[CodigoMuni]:[Long_2]],4,0),"")</f>
        <v>-88.114599999999996</v>
      </c>
      <c r="P389" s="34" t="s">
        <v>21</v>
      </c>
    </row>
    <row r="390" spans="1:16" ht="14.25" customHeight="1">
      <c r="A390" s="31" t="str">
        <f t="shared" si="15"/>
        <v>San Pedro Sula43917379</v>
      </c>
      <c r="B390" s="31" t="str">
        <f>+Table_6[[#This Row],[ID_Municipio]]&amp;Table_6[[#This Row],[Fecha]]</f>
        <v>050143917</v>
      </c>
      <c r="C390" s="31" t="str">
        <f t="shared" si="16"/>
        <v>Cortes43917</v>
      </c>
      <c r="D390" s="32">
        <f t="shared" si="17"/>
        <v>379</v>
      </c>
      <c r="E390" s="33">
        <v>43917</v>
      </c>
      <c r="F390" s="32">
        <f>+VLOOKUP(Table_6[[#This Row],[Departamento]],Table_5[],2,0)</f>
        <v>5</v>
      </c>
      <c r="G390" s="3" t="s">
        <v>22</v>
      </c>
      <c r="H390" s="9" t="s">
        <v>23</v>
      </c>
      <c r="I390" s="32" t="str">
        <f>+IFERROR(VLOOKUP(Table_6[[#This Row],[Municipio]],'LOCALIZA HN'!$B$9:$O$306,8,0),99999)</f>
        <v>0501</v>
      </c>
      <c r="J390" s="5" t="s">
        <v>18</v>
      </c>
      <c r="K390" s="5">
        <v>30</v>
      </c>
      <c r="L390" s="8" t="s">
        <v>19</v>
      </c>
      <c r="M390" s="34" t="s">
        <v>20</v>
      </c>
      <c r="N390" s="36">
        <f>+IFERROR(VLOOKUP(Table_6[[#This Row],[ID_Municipio]],Table_4[[CodigoMuni]:[Long_2]],3,0),"")</f>
        <v>15.5151</v>
      </c>
      <c r="O390" s="36">
        <f>+IFERROR(VLOOKUP(Table_6[[#This Row],[ID_Municipio]],Table_4[[CodigoMuni]:[Long_2]],4,0),"")</f>
        <v>-88.114599999999996</v>
      </c>
      <c r="P390" s="34" t="s">
        <v>21</v>
      </c>
    </row>
    <row r="391" spans="1:16" ht="14.25" customHeight="1">
      <c r="A391" s="31" t="str">
        <f t="shared" si="15"/>
        <v>San Pedro Sula43917380</v>
      </c>
      <c r="B391" s="31" t="str">
        <f>+Table_6[[#This Row],[ID_Municipio]]&amp;Table_6[[#This Row],[Fecha]]</f>
        <v>050143917</v>
      </c>
      <c r="C391" s="31" t="str">
        <f t="shared" si="16"/>
        <v>Cortes43917</v>
      </c>
      <c r="D391" s="32">
        <f t="shared" si="17"/>
        <v>380</v>
      </c>
      <c r="E391" s="33">
        <v>43917</v>
      </c>
      <c r="F391" s="32">
        <f>+VLOOKUP(Table_6[[#This Row],[Departamento]],Table_5[],2,0)</f>
        <v>5</v>
      </c>
      <c r="G391" s="3" t="s">
        <v>22</v>
      </c>
      <c r="H391" s="9" t="s">
        <v>23</v>
      </c>
      <c r="I391" s="32" t="str">
        <f>+IFERROR(VLOOKUP(Table_6[[#This Row],[Municipio]],'LOCALIZA HN'!$B$9:$O$306,8,0),99999)</f>
        <v>0501</v>
      </c>
      <c r="J391" s="5" t="s">
        <v>18</v>
      </c>
      <c r="K391" s="5">
        <v>32</v>
      </c>
      <c r="L391" s="8" t="s">
        <v>19</v>
      </c>
      <c r="M391" s="34" t="s">
        <v>20</v>
      </c>
      <c r="N391" s="36">
        <f>+IFERROR(VLOOKUP(Table_6[[#This Row],[ID_Municipio]],Table_4[[CodigoMuni]:[Long_2]],3,0),"")</f>
        <v>15.5151</v>
      </c>
      <c r="O391" s="36">
        <f>+IFERROR(VLOOKUP(Table_6[[#This Row],[ID_Municipio]],Table_4[[CodigoMuni]:[Long_2]],4,0),"")</f>
        <v>-88.114599999999996</v>
      </c>
      <c r="P391" s="34" t="s">
        <v>21</v>
      </c>
    </row>
    <row r="392" spans="1:16" ht="14.25" customHeight="1">
      <c r="A392" s="31" t="str">
        <f t="shared" si="15"/>
        <v>San Pedro Sula43917381</v>
      </c>
      <c r="B392" s="31" t="str">
        <f>+Table_6[[#This Row],[ID_Municipio]]&amp;Table_6[[#This Row],[Fecha]]</f>
        <v>050143917</v>
      </c>
      <c r="C392" s="31" t="str">
        <f t="shared" si="16"/>
        <v>Cortes43917</v>
      </c>
      <c r="D392" s="32">
        <f t="shared" si="17"/>
        <v>381</v>
      </c>
      <c r="E392" s="33">
        <v>43917</v>
      </c>
      <c r="F392" s="32">
        <f>+VLOOKUP(Table_6[[#This Row],[Departamento]],Table_5[],2,0)</f>
        <v>5</v>
      </c>
      <c r="G392" s="3" t="s">
        <v>22</v>
      </c>
      <c r="H392" s="9" t="s">
        <v>23</v>
      </c>
      <c r="I392" s="32" t="str">
        <f>+IFERROR(VLOOKUP(Table_6[[#This Row],[Municipio]],'LOCALIZA HN'!$B$9:$O$306,8,0),99999)</f>
        <v>0501</v>
      </c>
      <c r="J392" s="5" t="s">
        <v>26</v>
      </c>
      <c r="K392" s="5">
        <v>63</v>
      </c>
      <c r="L392" s="8" t="s">
        <v>19</v>
      </c>
      <c r="M392" s="34" t="s">
        <v>20</v>
      </c>
      <c r="N392" s="36">
        <f>+IFERROR(VLOOKUP(Table_6[[#This Row],[ID_Municipio]],Table_4[[CodigoMuni]:[Long_2]],3,0),"")</f>
        <v>15.5151</v>
      </c>
      <c r="O392" s="36">
        <f>+IFERROR(VLOOKUP(Table_6[[#This Row],[ID_Municipio]],Table_4[[CodigoMuni]:[Long_2]],4,0),"")</f>
        <v>-88.114599999999996</v>
      </c>
      <c r="P392" s="34" t="s">
        <v>21</v>
      </c>
    </row>
    <row r="393" spans="1:16" ht="14.25" customHeight="1">
      <c r="A393" s="31" t="str">
        <f t="shared" si="15"/>
        <v>San Pedro Sula43917382</v>
      </c>
      <c r="B393" s="31" t="str">
        <f>+Table_6[[#This Row],[ID_Municipio]]&amp;Table_6[[#This Row],[Fecha]]</f>
        <v>050143917</v>
      </c>
      <c r="C393" s="31" t="str">
        <f t="shared" si="16"/>
        <v>Cortes43917</v>
      </c>
      <c r="D393" s="32">
        <f t="shared" si="17"/>
        <v>382</v>
      </c>
      <c r="E393" s="33">
        <v>43917</v>
      </c>
      <c r="F393" s="32">
        <f>+VLOOKUP(Table_6[[#This Row],[Departamento]],Table_5[],2,0)</f>
        <v>5</v>
      </c>
      <c r="G393" s="3" t="s">
        <v>22</v>
      </c>
      <c r="H393" s="9" t="s">
        <v>23</v>
      </c>
      <c r="I393" s="32" t="str">
        <f>+IFERROR(VLOOKUP(Table_6[[#This Row],[Municipio]],'LOCALIZA HN'!$B$9:$O$306,8,0),99999)</f>
        <v>0501</v>
      </c>
      <c r="J393" s="5" t="s">
        <v>18</v>
      </c>
      <c r="K393" s="5">
        <v>48</v>
      </c>
      <c r="L393" s="8" t="s">
        <v>19</v>
      </c>
      <c r="M393" s="34" t="s">
        <v>20</v>
      </c>
      <c r="N393" s="36">
        <f>+IFERROR(VLOOKUP(Table_6[[#This Row],[ID_Municipio]],Table_4[[CodigoMuni]:[Long_2]],3,0),"")</f>
        <v>15.5151</v>
      </c>
      <c r="O393" s="36">
        <f>+IFERROR(VLOOKUP(Table_6[[#This Row],[ID_Municipio]],Table_4[[CodigoMuni]:[Long_2]],4,0),"")</f>
        <v>-88.114599999999996</v>
      </c>
      <c r="P393" s="34" t="s">
        <v>21</v>
      </c>
    </row>
    <row r="394" spans="1:16" ht="14.25" customHeight="1">
      <c r="A394" s="31" t="str">
        <f t="shared" si="15"/>
        <v>San Pedro Sula43920383</v>
      </c>
      <c r="B394" s="31" t="str">
        <f>+Table_6[[#This Row],[ID_Municipio]]&amp;Table_6[[#This Row],[Fecha]]</f>
        <v>050143920</v>
      </c>
      <c r="C394" s="31" t="str">
        <f t="shared" si="16"/>
        <v>Cortes43920</v>
      </c>
      <c r="D394" s="32">
        <f t="shared" si="17"/>
        <v>383</v>
      </c>
      <c r="E394" s="33">
        <v>43920</v>
      </c>
      <c r="F394" s="32">
        <f>+VLOOKUP(Table_6[[#This Row],[Departamento]],Table_5[],2,0)</f>
        <v>5</v>
      </c>
      <c r="G394" s="3" t="s">
        <v>22</v>
      </c>
      <c r="H394" s="9" t="s">
        <v>23</v>
      </c>
      <c r="I394" s="32" t="str">
        <f>+IFERROR(VLOOKUP(Table_6[[#This Row],[Municipio]],'LOCALIZA HN'!$B$9:$O$306,8,0),99999)</f>
        <v>0501</v>
      </c>
      <c r="J394" s="5" t="s">
        <v>18</v>
      </c>
      <c r="K394" s="5">
        <v>21</v>
      </c>
      <c r="L394" s="8" t="s">
        <v>19</v>
      </c>
      <c r="M394" s="34" t="s">
        <v>20</v>
      </c>
      <c r="N394" s="36">
        <f>+IFERROR(VLOOKUP(Table_6[[#This Row],[ID_Municipio]],Table_4[[CodigoMuni]:[Long_2]],3,0),"")</f>
        <v>15.5151</v>
      </c>
      <c r="O394" s="36">
        <f>+IFERROR(VLOOKUP(Table_6[[#This Row],[ID_Municipio]],Table_4[[CodigoMuni]:[Long_2]],4,0),"")</f>
        <v>-88.114599999999996</v>
      </c>
      <c r="P394" s="34" t="s">
        <v>21</v>
      </c>
    </row>
    <row r="395" spans="1:16" ht="14.25" customHeight="1">
      <c r="A395" s="31" t="str">
        <f t="shared" si="15"/>
        <v>San Pedro Sula43920384</v>
      </c>
      <c r="B395" s="31" t="str">
        <f>+Table_6[[#This Row],[ID_Municipio]]&amp;Table_6[[#This Row],[Fecha]]</f>
        <v>050143920</v>
      </c>
      <c r="C395" s="31" t="str">
        <f t="shared" si="16"/>
        <v>Cortes43920</v>
      </c>
      <c r="D395" s="32">
        <f t="shared" si="17"/>
        <v>384</v>
      </c>
      <c r="E395" s="33">
        <v>43920</v>
      </c>
      <c r="F395" s="32">
        <f>+VLOOKUP(Table_6[[#This Row],[Departamento]],Table_5[],2,0)</f>
        <v>5</v>
      </c>
      <c r="G395" s="3" t="s">
        <v>22</v>
      </c>
      <c r="H395" s="9" t="s">
        <v>23</v>
      </c>
      <c r="I395" s="32" t="str">
        <f>+IFERROR(VLOOKUP(Table_6[[#This Row],[Municipio]],'LOCALIZA HN'!$B$9:$O$306,8,0),99999)</f>
        <v>0501</v>
      </c>
      <c r="J395" s="5" t="s">
        <v>18</v>
      </c>
      <c r="K395" s="5">
        <v>36</v>
      </c>
      <c r="L395" s="8" t="s">
        <v>19</v>
      </c>
      <c r="M395" s="34" t="s">
        <v>20</v>
      </c>
      <c r="N395" s="36">
        <f>+IFERROR(VLOOKUP(Table_6[[#This Row],[ID_Municipio]],Table_4[[CodigoMuni]:[Long_2]],3,0),"")</f>
        <v>15.5151</v>
      </c>
      <c r="O395" s="36">
        <f>+IFERROR(VLOOKUP(Table_6[[#This Row],[ID_Municipio]],Table_4[[CodigoMuni]:[Long_2]],4,0),"")</f>
        <v>-88.114599999999996</v>
      </c>
      <c r="P395" s="34" t="s">
        <v>21</v>
      </c>
    </row>
    <row r="396" spans="1:16" ht="14.25" customHeight="1">
      <c r="A396" s="31" t="str">
        <f t="shared" si="15"/>
        <v>San Pedro Sula43921385</v>
      </c>
      <c r="B396" s="31" t="str">
        <f>+Table_6[[#This Row],[ID_Municipio]]&amp;Table_6[[#This Row],[Fecha]]</f>
        <v>050143921</v>
      </c>
      <c r="C396" s="31" t="str">
        <f t="shared" si="16"/>
        <v>Cortes43921</v>
      </c>
      <c r="D396" s="32">
        <f t="shared" si="17"/>
        <v>385</v>
      </c>
      <c r="E396" s="33">
        <v>43921</v>
      </c>
      <c r="F396" s="32">
        <f>+VLOOKUP(Table_6[[#This Row],[Departamento]],Table_5[],2,0)</f>
        <v>5</v>
      </c>
      <c r="G396" s="3" t="s">
        <v>22</v>
      </c>
      <c r="H396" s="9" t="s">
        <v>23</v>
      </c>
      <c r="I396" s="32" t="str">
        <f>+IFERROR(VLOOKUP(Table_6[[#This Row],[Municipio]],'LOCALIZA HN'!$B$9:$O$306,8,0),99999)</f>
        <v>0501</v>
      </c>
      <c r="J396" s="5" t="s">
        <v>18</v>
      </c>
      <c r="K396" s="5">
        <v>60</v>
      </c>
      <c r="L396" s="8" t="s">
        <v>19</v>
      </c>
      <c r="M396" s="34" t="s">
        <v>20</v>
      </c>
      <c r="N396" s="36">
        <f>+IFERROR(VLOOKUP(Table_6[[#This Row],[ID_Municipio]],Table_4[[CodigoMuni]:[Long_2]],3,0),"")</f>
        <v>15.5151</v>
      </c>
      <c r="O396" s="36">
        <f>+IFERROR(VLOOKUP(Table_6[[#This Row],[ID_Municipio]],Table_4[[CodigoMuni]:[Long_2]],4,0),"")</f>
        <v>-88.114599999999996</v>
      </c>
      <c r="P396" s="34" t="s">
        <v>21</v>
      </c>
    </row>
    <row r="397" spans="1:16" ht="14.25" customHeight="1">
      <c r="A397" s="31" t="str">
        <f t="shared" ref="A397:A460" si="18">+H397&amp;E397&amp;D397</f>
        <v>San Pedro Sula43921386</v>
      </c>
      <c r="B397" s="31" t="str">
        <f>+Table_6[[#This Row],[ID_Municipio]]&amp;Table_6[[#This Row],[Fecha]]</f>
        <v>050143921</v>
      </c>
      <c r="C397" s="31" t="str">
        <f t="shared" ref="C397:C460" si="19">+G397&amp;E397</f>
        <v>Cortes43921</v>
      </c>
      <c r="D397" s="32">
        <f t="shared" ref="D397:D460" si="20">+D396+1</f>
        <v>386</v>
      </c>
      <c r="E397" s="33">
        <v>43921</v>
      </c>
      <c r="F397" s="32">
        <f>+VLOOKUP(Table_6[[#This Row],[Departamento]],Table_5[],2,0)</f>
        <v>5</v>
      </c>
      <c r="G397" s="3" t="s">
        <v>22</v>
      </c>
      <c r="H397" s="9" t="s">
        <v>23</v>
      </c>
      <c r="I397" s="32" t="str">
        <f>+IFERROR(VLOOKUP(Table_6[[#This Row],[Municipio]],'LOCALIZA HN'!$B$9:$O$306,8,0),99999)</f>
        <v>0501</v>
      </c>
      <c r="J397" s="5" t="s">
        <v>26</v>
      </c>
      <c r="K397" s="5">
        <v>40</v>
      </c>
      <c r="L397" s="8" t="s">
        <v>19</v>
      </c>
      <c r="M397" s="34" t="s">
        <v>20</v>
      </c>
      <c r="N397" s="36">
        <f>+IFERROR(VLOOKUP(Table_6[[#This Row],[ID_Municipio]],Table_4[[CodigoMuni]:[Long_2]],3,0),"")</f>
        <v>15.5151</v>
      </c>
      <c r="O397" s="36">
        <f>+IFERROR(VLOOKUP(Table_6[[#This Row],[ID_Municipio]],Table_4[[CodigoMuni]:[Long_2]],4,0),"")</f>
        <v>-88.114599999999996</v>
      </c>
      <c r="P397" s="34" t="s">
        <v>21</v>
      </c>
    </row>
    <row r="398" spans="1:16" ht="14.25" customHeight="1">
      <c r="A398" s="31" t="str">
        <f t="shared" si="18"/>
        <v>San Pedro Sula43921387</v>
      </c>
      <c r="B398" s="31" t="str">
        <f>+Table_6[[#This Row],[ID_Municipio]]&amp;Table_6[[#This Row],[Fecha]]</f>
        <v>050143921</v>
      </c>
      <c r="C398" s="31" t="str">
        <f t="shared" si="19"/>
        <v>Cortes43921</v>
      </c>
      <c r="D398" s="32">
        <f t="shared" si="20"/>
        <v>387</v>
      </c>
      <c r="E398" s="33">
        <v>43921</v>
      </c>
      <c r="F398" s="32">
        <f>+VLOOKUP(Table_6[[#This Row],[Departamento]],Table_5[],2,0)</f>
        <v>5</v>
      </c>
      <c r="G398" s="3" t="s">
        <v>22</v>
      </c>
      <c r="H398" s="9" t="s">
        <v>23</v>
      </c>
      <c r="I398" s="32" t="str">
        <f>+IFERROR(VLOOKUP(Table_6[[#This Row],[Municipio]],'LOCALIZA HN'!$B$9:$O$306,8,0),99999)</f>
        <v>0501</v>
      </c>
      <c r="J398" s="5" t="s">
        <v>26</v>
      </c>
      <c r="K398" s="5">
        <v>58</v>
      </c>
      <c r="L398" s="8" t="s">
        <v>19</v>
      </c>
      <c r="M398" s="34" t="s">
        <v>20</v>
      </c>
      <c r="N398" s="36">
        <f>+IFERROR(VLOOKUP(Table_6[[#This Row],[ID_Municipio]],Table_4[[CodigoMuni]:[Long_2]],3,0),"")</f>
        <v>15.5151</v>
      </c>
      <c r="O398" s="36">
        <f>+IFERROR(VLOOKUP(Table_6[[#This Row],[ID_Municipio]],Table_4[[CodigoMuni]:[Long_2]],4,0),"")</f>
        <v>-88.114599999999996</v>
      </c>
      <c r="P398" s="34" t="s">
        <v>21</v>
      </c>
    </row>
    <row r="399" spans="1:16" ht="14.25" customHeight="1">
      <c r="A399" s="31" t="str">
        <f t="shared" si="18"/>
        <v>San Pedro Sula43921388</v>
      </c>
      <c r="B399" s="31" t="str">
        <f>+Table_6[[#This Row],[ID_Municipio]]&amp;Table_6[[#This Row],[Fecha]]</f>
        <v>050143921</v>
      </c>
      <c r="C399" s="31" t="str">
        <f t="shared" si="19"/>
        <v>Cortes43921</v>
      </c>
      <c r="D399" s="32">
        <f t="shared" si="20"/>
        <v>388</v>
      </c>
      <c r="E399" s="33">
        <v>43921</v>
      </c>
      <c r="F399" s="32">
        <f>+VLOOKUP(Table_6[[#This Row],[Departamento]],Table_5[],2,0)</f>
        <v>5</v>
      </c>
      <c r="G399" s="3" t="s">
        <v>22</v>
      </c>
      <c r="H399" s="9" t="s">
        <v>23</v>
      </c>
      <c r="I399" s="32" t="str">
        <f>+IFERROR(VLOOKUP(Table_6[[#This Row],[Municipio]],'LOCALIZA HN'!$B$9:$O$306,8,0),99999)</f>
        <v>0501</v>
      </c>
      <c r="J399" s="5" t="s">
        <v>18</v>
      </c>
      <c r="K399" s="5">
        <v>32</v>
      </c>
      <c r="L399" s="8" t="s">
        <v>19</v>
      </c>
      <c r="M399" s="34" t="s">
        <v>20</v>
      </c>
      <c r="N399" s="36">
        <f>+IFERROR(VLOOKUP(Table_6[[#This Row],[ID_Municipio]],Table_4[[CodigoMuni]:[Long_2]],3,0),"")</f>
        <v>15.5151</v>
      </c>
      <c r="O399" s="36">
        <f>+IFERROR(VLOOKUP(Table_6[[#This Row],[ID_Municipio]],Table_4[[CodigoMuni]:[Long_2]],4,0),"")</f>
        <v>-88.114599999999996</v>
      </c>
      <c r="P399" s="34" t="s">
        <v>21</v>
      </c>
    </row>
    <row r="400" spans="1:16" ht="14.25" customHeight="1">
      <c r="A400" s="31" t="str">
        <f t="shared" si="18"/>
        <v>San Pedro Sula43921389</v>
      </c>
      <c r="B400" s="31" t="str">
        <f>+Table_6[[#This Row],[ID_Municipio]]&amp;Table_6[[#This Row],[Fecha]]</f>
        <v>050143921</v>
      </c>
      <c r="C400" s="31" t="str">
        <f t="shared" si="19"/>
        <v>Cortes43921</v>
      </c>
      <c r="D400" s="32">
        <f t="shared" si="20"/>
        <v>389</v>
      </c>
      <c r="E400" s="33">
        <v>43921</v>
      </c>
      <c r="F400" s="32">
        <f>+VLOOKUP(Table_6[[#This Row],[Departamento]],Table_5[],2,0)</f>
        <v>5</v>
      </c>
      <c r="G400" s="3" t="s">
        <v>22</v>
      </c>
      <c r="H400" s="9" t="s">
        <v>23</v>
      </c>
      <c r="I400" s="32" t="str">
        <f>+IFERROR(VLOOKUP(Table_6[[#This Row],[Municipio]],'LOCALIZA HN'!$B$9:$O$306,8,0),99999)</f>
        <v>0501</v>
      </c>
      <c r="J400" s="5" t="s">
        <v>18</v>
      </c>
      <c r="K400" s="5">
        <v>59</v>
      </c>
      <c r="L400" s="8" t="s">
        <v>19</v>
      </c>
      <c r="M400" s="34" t="s">
        <v>20</v>
      </c>
      <c r="N400" s="36">
        <f>+IFERROR(VLOOKUP(Table_6[[#This Row],[ID_Municipio]],Table_4[[CodigoMuni]:[Long_2]],3,0),"")</f>
        <v>15.5151</v>
      </c>
      <c r="O400" s="36">
        <f>+IFERROR(VLOOKUP(Table_6[[#This Row],[ID_Municipio]],Table_4[[CodigoMuni]:[Long_2]],4,0),"")</f>
        <v>-88.114599999999996</v>
      </c>
      <c r="P400" s="34" t="s">
        <v>21</v>
      </c>
    </row>
    <row r="401" spans="1:16" ht="14.25" customHeight="1">
      <c r="A401" s="31" t="str">
        <f t="shared" si="18"/>
        <v>San Pedro Sula43921390</v>
      </c>
      <c r="B401" s="31" t="str">
        <f>+Table_6[[#This Row],[ID_Municipio]]&amp;Table_6[[#This Row],[Fecha]]</f>
        <v>050143921</v>
      </c>
      <c r="C401" s="31" t="str">
        <f t="shared" si="19"/>
        <v>Cortes43921</v>
      </c>
      <c r="D401" s="32">
        <f t="shared" si="20"/>
        <v>390</v>
      </c>
      <c r="E401" s="33">
        <v>43921</v>
      </c>
      <c r="F401" s="32">
        <f>+VLOOKUP(Table_6[[#This Row],[Departamento]],Table_5[],2,0)</f>
        <v>5</v>
      </c>
      <c r="G401" s="3" t="s">
        <v>22</v>
      </c>
      <c r="H401" s="9" t="s">
        <v>23</v>
      </c>
      <c r="I401" s="32" t="str">
        <f>+IFERROR(VLOOKUP(Table_6[[#This Row],[Municipio]],'LOCALIZA HN'!$B$9:$O$306,8,0),99999)</f>
        <v>0501</v>
      </c>
      <c r="J401" s="5" t="s">
        <v>18</v>
      </c>
      <c r="K401" s="5">
        <v>55</v>
      </c>
      <c r="L401" s="8" t="s">
        <v>19</v>
      </c>
      <c r="M401" s="34" t="s">
        <v>20</v>
      </c>
      <c r="N401" s="36">
        <f>+IFERROR(VLOOKUP(Table_6[[#This Row],[ID_Municipio]],Table_4[[CodigoMuni]:[Long_2]],3,0),"")</f>
        <v>15.5151</v>
      </c>
      <c r="O401" s="36">
        <f>+IFERROR(VLOOKUP(Table_6[[#This Row],[ID_Municipio]],Table_4[[CodigoMuni]:[Long_2]],4,0),"")</f>
        <v>-88.114599999999996</v>
      </c>
      <c r="P401" s="34" t="s">
        <v>21</v>
      </c>
    </row>
    <row r="402" spans="1:16" ht="14.25" customHeight="1">
      <c r="A402" s="31" t="str">
        <f t="shared" si="18"/>
        <v>San Pedro Sula43921391</v>
      </c>
      <c r="B402" s="31" t="str">
        <f>+Table_6[[#This Row],[ID_Municipio]]&amp;Table_6[[#This Row],[Fecha]]</f>
        <v>050143921</v>
      </c>
      <c r="C402" s="31" t="str">
        <f t="shared" si="19"/>
        <v>Cortes43921</v>
      </c>
      <c r="D402" s="32">
        <f t="shared" si="20"/>
        <v>391</v>
      </c>
      <c r="E402" s="33">
        <v>43921</v>
      </c>
      <c r="F402" s="32">
        <f>+VLOOKUP(Table_6[[#This Row],[Departamento]],Table_5[],2,0)</f>
        <v>5</v>
      </c>
      <c r="G402" s="3" t="s">
        <v>22</v>
      </c>
      <c r="H402" s="9" t="s">
        <v>23</v>
      </c>
      <c r="I402" s="32" t="str">
        <f>+IFERROR(VLOOKUP(Table_6[[#This Row],[Municipio]],'LOCALIZA HN'!$B$9:$O$306,8,0),99999)</f>
        <v>0501</v>
      </c>
      <c r="J402" s="5" t="s">
        <v>18</v>
      </c>
      <c r="K402" s="5">
        <v>43</v>
      </c>
      <c r="L402" s="8" t="s">
        <v>19</v>
      </c>
      <c r="M402" s="34" t="s">
        <v>20</v>
      </c>
      <c r="N402" s="36">
        <f>+IFERROR(VLOOKUP(Table_6[[#This Row],[ID_Municipio]],Table_4[[CodigoMuni]:[Long_2]],3,0),"")</f>
        <v>15.5151</v>
      </c>
      <c r="O402" s="36">
        <f>+IFERROR(VLOOKUP(Table_6[[#This Row],[ID_Municipio]],Table_4[[CodigoMuni]:[Long_2]],4,0),"")</f>
        <v>-88.114599999999996</v>
      </c>
      <c r="P402" s="34" t="s">
        <v>21</v>
      </c>
    </row>
    <row r="403" spans="1:16" ht="14.25" customHeight="1">
      <c r="A403" s="31" t="str">
        <f t="shared" si="18"/>
        <v>San Pedro Sula43921392</v>
      </c>
      <c r="B403" s="31" t="str">
        <f>+Table_6[[#This Row],[ID_Municipio]]&amp;Table_6[[#This Row],[Fecha]]</f>
        <v>050143921</v>
      </c>
      <c r="C403" s="31" t="str">
        <f t="shared" si="19"/>
        <v>Cortes43921</v>
      </c>
      <c r="D403" s="32">
        <f t="shared" si="20"/>
        <v>392</v>
      </c>
      <c r="E403" s="33">
        <v>43921</v>
      </c>
      <c r="F403" s="32">
        <f>+VLOOKUP(Table_6[[#This Row],[Departamento]],Table_5[],2,0)</f>
        <v>5</v>
      </c>
      <c r="G403" s="3" t="s">
        <v>22</v>
      </c>
      <c r="H403" s="9" t="s">
        <v>23</v>
      </c>
      <c r="I403" s="32" t="str">
        <f>+IFERROR(VLOOKUP(Table_6[[#This Row],[Municipio]],'LOCALIZA HN'!$B$9:$O$306,8,0),99999)</f>
        <v>0501</v>
      </c>
      <c r="J403" s="5" t="s">
        <v>18</v>
      </c>
      <c r="K403" s="5">
        <v>48</v>
      </c>
      <c r="L403" s="8" t="s">
        <v>19</v>
      </c>
      <c r="M403" s="34" t="s">
        <v>20</v>
      </c>
      <c r="N403" s="36">
        <f>+IFERROR(VLOOKUP(Table_6[[#This Row],[ID_Municipio]],Table_4[[CodigoMuni]:[Long_2]],3,0),"")</f>
        <v>15.5151</v>
      </c>
      <c r="O403" s="36">
        <f>+IFERROR(VLOOKUP(Table_6[[#This Row],[ID_Municipio]],Table_4[[CodigoMuni]:[Long_2]],4,0),"")</f>
        <v>-88.114599999999996</v>
      </c>
      <c r="P403" s="34" t="s">
        <v>21</v>
      </c>
    </row>
    <row r="404" spans="1:16" ht="14.25" customHeight="1">
      <c r="A404" s="31" t="str">
        <f t="shared" si="18"/>
        <v>San Pedro Sula43921393</v>
      </c>
      <c r="B404" s="31" t="str">
        <f>+Table_6[[#This Row],[ID_Municipio]]&amp;Table_6[[#This Row],[Fecha]]</f>
        <v>050143921</v>
      </c>
      <c r="C404" s="31" t="str">
        <f t="shared" si="19"/>
        <v>Cortes43921</v>
      </c>
      <c r="D404" s="32">
        <f t="shared" si="20"/>
        <v>393</v>
      </c>
      <c r="E404" s="33">
        <v>43921</v>
      </c>
      <c r="F404" s="32">
        <f>+VLOOKUP(Table_6[[#This Row],[Departamento]],Table_5[],2,0)</f>
        <v>5</v>
      </c>
      <c r="G404" s="3" t="s">
        <v>22</v>
      </c>
      <c r="H404" s="9" t="s">
        <v>23</v>
      </c>
      <c r="I404" s="32" t="str">
        <f>+IFERROR(VLOOKUP(Table_6[[#This Row],[Municipio]],'LOCALIZA HN'!$B$9:$O$306,8,0),99999)</f>
        <v>0501</v>
      </c>
      <c r="J404" s="5" t="s">
        <v>18</v>
      </c>
      <c r="K404" s="5">
        <v>30</v>
      </c>
      <c r="L404" s="8" t="s">
        <v>19</v>
      </c>
      <c r="M404" s="34" t="s">
        <v>20</v>
      </c>
      <c r="N404" s="36">
        <f>+IFERROR(VLOOKUP(Table_6[[#This Row],[ID_Municipio]],Table_4[[CodigoMuni]:[Long_2]],3,0),"")</f>
        <v>15.5151</v>
      </c>
      <c r="O404" s="36">
        <f>+IFERROR(VLOOKUP(Table_6[[#This Row],[ID_Municipio]],Table_4[[CodigoMuni]:[Long_2]],4,0),"")</f>
        <v>-88.114599999999996</v>
      </c>
      <c r="P404" s="34" t="s">
        <v>21</v>
      </c>
    </row>
    <row r="405" spans="1:16" ht="14.25" customHeight="1">
      <c r="A405" s="31" t="str">
        <f t="shared" si="18"/>
        <v>San Pedro Sula43921394</v>
      </c>
      <c r="B405" s="31" t="str">
        <f>+Table_6[[#This Row],[ID_Municipio]]&amp;Table_6[[#This Row],[Fecha]]</f>
        <v>050143921</v>
      </c>
      <c r="C405" s="31" t="str">
        <f t="shared" si="19"/>
        <v>Cortes43921</v>
      </c>
      <c r="D405" s="32">
        <f t="shared" si="20"/>
        <v>394</v>
      </c>
      <c r="E405" s="33">
        <v>43921</v>
      </c>
      <c r="F405" s="32">
        <f>+VLOOKUP(Table_6[[#This Row],[Departamento]],Table_5[],2,0)</f>
        <v>5</v>
      </c>
      <c r="G405" s="3" t="s">
        <v>22</v>
      </c>
      <c r="H405" s="9" t="s">
        <v>23</v>
      </c>
      <c r="I405" s="32" t="str">
        <f>+IFERROR(VLOOKUP(Table_6[[#This Row],[Municipio]],'LOCALIZA HN'!$B$9:$O$306,8,0),99999)</f>
        <v>0501</v>
      </c>
      <c r="J405" s="5" t="s">
        <v>26</v>
      </c>
      <c r="K405" s="5">
        <v>57</v>
      </c>
      <c r="L405" s="8" t="s">
        <v>19</v>
      </c>
      <c r="M405" s="34" t="s">
        <v>20</v>
      </c>
      <c r="N405" s="36">
        <f>+IFERROR(VLOOKUP(Table_6[[#This Row],[ID_Municipio]],Table_4[[CodigoMuni]:[Long_2]],3,0),"")</f>
        <v>15.5151</v>
      </c>
      <c r="O405" s="36">
        <f>+IFERROR(VLOOKUP(Table_6[[#This Row],[ID_Municipio]],Table_4[[CodigoMuni]:[Long_2]],4,0),"")</f>
        <v>-88.114599999999996</v>
      </c>
      <c r="P405" s="34" t="s">
        <v>21</v>
      </c>
    </row>
    <row r="406" spans="1:16" ht="14.25" customHeight="1">
      <c r="A406" s="31" t="str">
        <f t="shared" si="18"/>
        <v>San Pedro Sula43921395</v>
      </c>
      <c r="B406" s="31" t="str">
        <f>+Table_6[[#This Row],[ID_Municipio]]&amp;Table_6[[#This Row],[Fecha]]</f>
        <v>050143921</v>
      </c>
      <c r="C406" s="31" t="str">
        <f t="shared" si="19"/>
        <v>Cortes43921</v>
      </c>
      <c r="D406" s="32">
        <f t="shared" si="20"/>
        <v>395</v>
      </c>
      <c r="E406" s="33">
        <v>43921</v>
      </c>
      <c r="F406" s="32">
        <f>+VLOOKUP(Table_6[[#This Row],[Departamento]],Table_5[],2,0)</f>
        <v>5</v>
      </c>
      <c r="G406" s="3" t="s">
        <v>22</v>
      </c>
      <c r="H406" s="9" t="s">
        <v>23</v>
      </c>
      <c r="I406" s="32" t="str">
        <f>+IFERROR(VLOOKUP(Table_6[[#This Row],[Municipio]],'LOCALIZA HN'!$B$9:$O$306,8,0),99999)</f>
        <v>0501</v>
      </c>
      <c r="J406" s="5" t="s">
        <v>18</v>
      </c>
      <c r="K406" s="5">
        <v>44</v>
      </c>
      <c r="L406" s="8" t="s">
        <v>19</v>
      </c>
      <c r="M406" s="34" t="s">
        <v>20</v>
      </c>
      <c r="N406" s="36">
        <f>+IFERROR(VLOOKUP(Table_6[[#This Row],[ID_Municipio]],Table_4[[CodigoMuni]:[Long_2]],3,0),"")</f>
        <v>15.5151</v>
      </c>
      <c r="O406" s="36">
        <f>+IFERROR(VLOOKUP(Table_6[[#This Row],[ID_Municipio]],Table_4[[CodigoMuni]:[Long_2]],4,0),"")</f>
        <v>-88.114599999999996</v>
      </c>
      <c r="P406" s="34" t="s">
        <v>21</v>
      </c>
    </row>
    <row r="407" spans="1:16" ht="14.25" customHeight="1">
      <c r="A407" s="31" t="str">
        <f t="shared" si="18"/>
        <v>San Pedro Sula43921396</v>
      </c>
      <c r="B407" s="31" t="str">
        <f>+Table_6[[#This Row],[ID_Municipio]]&amp;Table_6[[#This Row],[Fecha]]</f>
        <v>050143921</v>
      </c>
      <c r="C407" s="31" t="str">
        <f t="shared" si="19"/>
        <v>Cortes43921</v>
      </c>
      <c r="D407" s="32">
        <f t="shared" si="20"/>
        <v>396</v>
      </c>
      <c r="E407" s="33">
        <v>43921</v>
      </c>
      <c r="F407" s="32">
        <f>+VLOOKUP(Table_6[[#This Row],[Departamento]],Table_5[],2,0)</f>
        <v>5</v>
      </c>
      <c r="G407" s="3" t="s">
        <v>22</v>
      </c>
      <c r="H407" s="9" t="s">
        <v>23</v>
      </c>
      <c r="I407" s="32" t="str">
        <f>+IFERROR(VLOOKUP(Table_6[[#This Row],[Municipio]],'LOCALIZA HN'!$B$9:$O$306,8,0),99999)</f>
        <v>0501</v>
      </c>
      <c r="J407" s="5" t="s">
        <v>18</v>
      </c>
      <c r="K407" s="5">
        <v>54</v>
      </c>
      <c r="L407" s="8" t="s">
        <v>19</v>
      </c>
      <c r="M407" s="34" t="s">
        <v>20</v>
      </c>
      <c r="N407" s="36">
        <f>+IFERROR(VLOOKUP(Table_6[[#This Row],[ID_Municipio]],Table_4[[CodigoMuni]:[Long_2]],3,0),"")</f>
        <v>15.5151</v>
      </c>
      <c r="O407" s="36">
        <f>+IFERROR(VLOOKUP(Table_6[[#This Row],[ID_Municipio]],Table_4[[CodigoMuni]:[Long_2]],4,0),"")</f>
        <v>-88.114599999999996</v>
      </c>
      <c r="P407" s="34" t="s">
        <v>21</v>
      </c>
    </row>
    <row r="408" spans="1:16" ht="14.25" customHeight="1">
      <c r="A408" s="31" t="str">
        <f t="shared" si="18"/>
        <v>San Pedro Sula43921397</v>
      </c>
      <c r="B408" s="31" t="str">
        <f>+Table_6[[#This Row],[ID_Municipio]]&amp;Table_6[[#This Row],[Fecha]]</f>
        <v>050143921</v>
      </c>
      <c r="C408" s="31" t="str">
        <f t="shared" si="19"/>
        <v>Cortes43921</v>
      </c>
      <c r="D408" s="32">
        <f t="shared" si="20"/>
        <v>397</v>
      </c>
      <c r="E408" s="33">
        <v>43921</v>
      </c>
      <c r="F408" s="32">
        <f>+VLOOKUP(Table_6[[#This Row],[Departamento]],Table_5[],2,0)</f>
        <v>5</v>
      </c>
      <c r="G408" s="3" t="s">
        <v>22</v>
      </c>
      <c r="H408" s="9" t="s">
        <v>23</v>
      </c>
      <c r="I408" s="32" t="str">
        <f>+IFERROR(VLOOKUP(Table_6[[#This Row],[Municipio]],'LOCALIZA HN'!$B$9:$O$306,8,0),99999)</f>
        <v>0501</v>
      </c>
      <c r="J408" s="5" t="s">
        <v>18</v>
      </c>
      <c r="K408" s="5">
        <v>21</v>
      </c>
      <c r="L408" s="8" t="s">
        <v>19</v>
      </c>
      <c r="M408" s="34" t="s">
        <v>20</v>
      </c>
      <c r="N408" s="36">
        <f>+IFERROR(VLOOKUP(Table_6[[#This Row],[ID_Municipio]],Table_4[[CodigoMuni]:[Long_2]],3,0),"")</f>
        <v>15.5151</v>
      </c>
      <c r="O408" s="36">
        <f>+IFERROR(VLOOKUP(Table_6[[#This Row],[ID_Municipio]],Table_4[[CodigoMuni]:[Long_2]],4,0),"")</f>
        <v>-88.114599999999996</v>
      </c>
      <c r="P408" s="34" t="s">
        <v>21</v>
      </c>
    </row>
    <row r="409" spans="1:16" ht="14.25" customHeight="1">
      <c r="A409" s="31" t="str">
        <f t="shared" si="18"/>
        <v>San Pedro Sula43921398</v>
      </c>
      <c r="B409" s="31" t="str">
        <f>+Table_6[[#This Row],[ID_Municipio]]&amp;Table_6[[#This Row],[Fecha]]</f>
        <v>050143921</v>
      </c>
      <c r="C409" s="31" t="str">
        <f t="shared" si="19"/>
        <v>Cortes43921</v>
      </c>
      <c r="D409" s="32">
        <f t="shared" si="20"/>
        <v>398</v>
      </c>
      <c r="E409" s="33">
        <v>43921</v>
      </c>
      <c r="F409" s="32">
        <f>+VLOOKUP(Table_6[[#This Row],[Departamento]],Table_5[],2,0)</f>
        <v>5</v>
      </c>
      <c r="G409" s="3" t="s">
        <v>22</v>
      </c>
      <c r="H409" s="9" t="s">
        <v>23</v>
      </c>
      <c r="I409" s="32" t="str">
        <f>+IFERROR(VLOOKUP(Table_6[[#This Row],[Municipio]],'LOCALIZA HN'!$B$9:$O$306,8,0),99999)</f>
        <v>0501</v>
      </c>
      <c r="J409" s="5" t="s">
        <v>18</v>
      </c>
      <c r="K409" s="5">
        <v>41</v>
      </c>
      <c r="L409" s="8" t="s">
        <v>19</v>
      </c>
      <c r="M409" s="34" t="s">
        <v>20</v>
      </c>
      <c r="N409" s="36">
        <f>+IFERROR(VLOOKUP(Table_6[[#This Row],[ID_Municipio]],Table_4[[CodigoMuni]:[Long_2]],3,0),"")</f>
        <v>15.5151</v>
      </c>
      <c r="O409" s="36">
        <f>+IFERROR(VLOOKUP(Table_6[[#This Row],[ID_Municipio]],Table_4[[CodigoMuni]:[Long_2]],4,0),"")</f>
        <v>-88.114599999999996</v>
      </c>
      <c r="P409" s="34" t="s">
        <v>21</v>
      </c>
    </row>
    <row r="410" spans="1:16" ht="14.25" customHeight="1">
      <c r="A410" s="31" t="str">
        <f t="shared" si="18"/>
        <v>San Pedro Sula43921399</v>
      </c>
      <c r="B410" s="31" t="str">
        <f>+Table_6[[#This Row],[ID_Municipio]]&amp;Table_6[[#This Row],[Fecha]]</f>
        <v>050143921</v>
      </c>
      <c r="C410" s="31" t="str">
        <f t="shared" si="19"/>
        <v>Cortes43921</v>
      </c>
      <c r="D410" s="32">
        <f t="shared" si="20"/>
        <v>399</v>
      </c>
      <c r="E410" s="33">
        <v>43921</v>
      </c>
      <c r="F410" s="32">
        <f>+VLOOKUP(Table_6[[#This Row],[Departamento]],Table_5[],2,0)</f>
        <v>5</v>
      </c>
      <c r="G410" s="3" t="s">
        <v>22</v>
      </c>
      <c r="H410" s="9" t="s">
        <v>23</v>
      </c>
      <c r="I410" s="32" t="str">
        <f>+IFERROR(VLOOKUP(Table_6[[#This Row],[Municipio]],'LOCALIZA HN'!$B$9:$O$306,8,0),99999)</f>
        <v>0501</v>
      </c>
      <c r="J410" s="5" t="s">
        <v>18</v>
      </c>
      <c r="K410" s="5">
        <v>41</v>
      </c>
      <c r="L410" s="8" t="s">
        <v>19</v>
      </c>
      <c r="M410" s="34" t="s">
        <v>20</v>
      </c>
      <c r="N410" s="36">
        <f>+IFERROR(VLOOKUP(Table_6[[#This Row],[ID_Municipio]],Table_4[[CodigoMuni]:[Long_2]],3,0),"")</f>
        <v>15.5151</v>
      </c>
      <c r="O410" s="36">
        <f>+IFERROR(VLOOKUP(Table_6[[#This Row],[ID_Municipio]],Table_4[[CodigoMuni]:[Long_2]],4,0),"")</f>
        <v>-88.114599999999996</v>
      </c>
      <c r="P410" s="34" t="s">
        <v>21</v>
      </c>
    </row>
    <row r="411" spans="1:16" ht="14.25" customHeight="1">
      <c r="A411" s="31" t="str">
        <f t="shared" si="18"/>
        <v>San Pedro Sula43921400</v>
      </c>
      <c r="B411" s="31" t="str">
        <f>+Table_6[[#This Row],[ID_Municipio]]&amp;Table_6[[#This Row],[Fecha]]</f>
        <v>050143921</v>
      </c>
      <c r="C411" s="31" t="str">
        <f t="shared" si="19"/>
        <v>Cortes43921</v>
      </c>
      <c r="D411" s="32">
        <f t="shared" si="20"/>
        <v>400</v>
      </c>
      <c r="E411" s="33">
        <v>43921</v>
      </c>
      <c r="F411" s="32">
        <f>+VLOOKUP(Table_6[[#This Row],[Departamento]],Table_5[],2,0)</f>
        <v>5</v>
      </c>
      <c r="G411" s="3" t="s">
        <v>22</v>
      </c>
      <c r="H411" s="9" t="s">
        <v>23</v>
      </c>
      <c r="I411" s="32" t="str">
        <f>+IFERROR(VLOOKUP(Table_6[[#This Row],[Municipio]],'LOCALIZA HN'!$B$9:$O$306,8,0),99999)</f>
        <v>0501</v>
      </c>
      <c r="J411" s="5" t="s">
        <v>18</v>
      </c>
      <c r="K411" s="5">
        <v>27</v>
      </c>
      <c r="L411" s="8" t="s">
        <v>19</v>
      </c>
      <c r="M411" s="34" t="s">
        <v>20</v>
      </c>
      <c r="N411" s="36">
        <f>+IFERROR(VLOOKUP(Table_6[[#This Row],[ID_Municipio]],Table_4[[CodigoMuni]:[Long_2]],3,0),"")</f>
        <v>15.5151</v>
      </c>
      <c r="O411" s="36">
        <f>+IFERROR(VLOOKUP(Table_6[[#This Row],[ID_Municipio]],Table_4[[CodigoMuni]:[Long_2]],4,0),"")</f>
        <v>-88.114599999999996</v>
      </c>
      <c r="P411" s="34" t="s">
        <v>21</v>
      </c>
    </row>
    <row r="412" spans="1:16" ht="14.25" customHeight="1">
      <c r="A412" s="31" t="str">
        <f t="shared" si="18"/>
        <v>San Pedro Sula43922401</v>
      </c>
      <c r="B412" s="31" t="str">
        <f>+Table_6[[#This Row],[ID_Municipio]]&amp;Table_6[[#This Row],[Fecha]]</f>
        <v>050143922</v>
      </c>
      <c r="C412" s="31" t="str">
        <f t="shared" si="19"/>
        <v>Cortes43922</v>
      </c>
      <c r="D412" s="32">
        <f t="shared" si="20"/>
        <v>401</v>
      </c>
      <c r="E412" s="24">
        <v>43922</v>
      </c>
      <c r="F412" s="32">
        <f>+VLOOKUP(Table_6[[#This Row],[Departamento]],Table_5[],2,0)</f>
        <v>5</v>
      </c>
      <c r="G412" s="3" t="s">
        <v>22</v>
      </c>
      <c r="H412" s="9" t="s">
        <v>23</v>
      </c>
      <c r="I412" s="32" t="str">
        <f>+IFERROR(VLOOKUP(Table_6[[#This Row],[Municipio]],'LOCALIZA HN'!$B$9:$O$306,8,0),99999)</f>
        <v>0501</v>
      </c>
      <c r="J412" s="5" t="s">
        <v>18</v>
      </c>
      <c r="K412" s="5">
        <v>51</v>
      </c>
      <c r="L412" s="8" t="s">
        <v>19</v>
      </c>
      <c r="M412" s="34" t="s">
        <v>20</v>
      </c>
      <c r="N412" s="36">
        <f>+IFERROR(VLOOKUP(Table_6[[#This Row],[ID_Municipio]],Table_4[[CodigoMuni]:[Long_2]],3,0),"")</f>
        <v>15.5151</v>
      </c>
      <c r="O412" s="36">
        <f>+IFERROR(VLOOKUP(Table_6[[#This Row],[ID_Municipio]],Table_4[[CodigoMuni]:[Long_2]],4,0),"")</f>
        <v>-88.114599999999996</v>
      </c>
      <c r="P412" s="34" t="s">
        <v>21</v>
      </c>
    </row>
    <row r="413" spans="1:16" ht="14.25" customHeight="1">
      <c r="A413" s="31" t="str">
        <f t="shared" si="18"/>
        <v>San Pedro Sula43922402</v>
      </c>
      <c r="B413" s="31" t="str">
        <f>+Table_6[[#This Row],[ID_Municipio]]&amp;Table_6[[#This Row],[Fecha]]</f>
        <v>050143922</v>
      </c>
      <c r="C413" s="31" t="str">
        <f t="shared" si="19"/>
        <v>Cortes43922</v>
      </c>
      <c r="D413" s="32">
        <f t="shared" si="20"/>
        <v>402</v>
      </c>
      <c r="E413" s="24">
        <v>43922</v>
      </c>
      <c r="F413" s="32">
        <f>+VLOOKUP(Table_6[[#This Row],[Departamento]],Table_5[],2,0)</f>
        <v>5</v>
      </c>
      <c r="G413" s="3" t="s">
        <v>22</v>
      </c>
      <c r="H413" s="9" t="s">
        <v>23</v>
      </c>
      <c r="I413" s="32" t="str">
        <f>+IFERROR(VLOOKUP(Table_6[[#This Row],[Municipio]],'LOCALIZA HN'!$B$9:$O$306,8,0),99999)</f>
        <v>0501</v>
      </c>
      <c r="J413" s="5" t="s">
        <v>18</v>
      </c>
      <c r="K413" s="5">
        <v>40</v>
      </c>
      <c r="L413" s="8" t="s">
        <v>19</v>
      </c>
      <c r="M413" s="34" t="s">
        <v>20</v>
      </c>
      <c r="N413" s="36">
        <f>+IFERROR(VLOOKUP(Table_6[[#This Row],[ID_Municipio]],Table_4[[CodigoMuni]:[Long_2]],3,0),"")</f>
        <v>15.5151</v>
      </c>
      <c r="O413" s="36">
        <f>+IFERROR(VLOOKUP(Table_6[[#This Row],[ID_Municipio]],Table_4[[CodigoMuni]:[Long_2]],4,0),"")</f>
        <v>-88.114599999999996</v>
      </c>
      <c r="P413" s="34" t="s">
        <v>21</v>
      </c>
    </row>
    <row r="414" spans="1:16" ht="14.25" customHeight="1">
      <c r="A414" s="31" t="str">
        <f t="shared" si="18"/>
        <v>San Pedro Sula43922403</v>
      </c>
      <c r="B414" s="31" t="str">
        <f>+Table_6[[#This Row],[ID_Municipio]]&amp;Table_6[[#This Row],[Fecha]]</f>
        <v>050143922</v>
      </c>
      <c r="C414" s="31" t="str">
        <f t="shared" si="19"/>
        <v>Cortes43922</v>
      </c>
      <c r="D414" s="32">
        <f t="shared" si="20"/>
        <v>403</v>
      </c>
      <c r="E414" s="24">
        <v>43922</v>
      </c>
      <c r="F414" s="32">
        <f>+VLOOKUP(Table_6[[#This Row],[Departamento]],Table_5[],2,0)</f>
        <v>5</v>
      </c>
      <c r="G414" s="3" t="s">
        <v>22</v>
      </c>
      <c r="H414" s="9" t="s">
        <v>23</v>
      </c>
      <c r="I414" s="32" t="str">
        <f>+IFERROR(VLOOKUP(Table_6[[#This Row],[Municipio]],'LOCALIZA HN'!$B$9:$O$306,8,0),99999)</f>
        <v>0501</v>
      </c>
      <c r="J414" s="5" t="s">
        <v>26</v>
      </c>
      <c r="K414" s="5">
        <v>26</v>
      </c>
      <c r="L414" s="8" t="s">
        <v>19</v>
      </c>
      <c r="M414" s="34" t="s">
        <v>20</v>
      </c>
      <c r="N414" s="36">
        <f>+IFERROR(VLOOKUP(Table_6[[#This Row],[ID_Municipio]],Table_4[[CodigoMuni]:[Long_2]],3,0),"")</f>
        <v>15.5151</v>
      </c>
      <c r="O414" s="36">
        <f>+IFERROR(VLOOKUP(Table_6[[#This Row],[ID_Municipio]],Table_4[[CodigoMuni]:[Long_2]],4,0),"")</f>
        <v>-88.114599999999996</v>
      </c>
      <c r="P414" s="34" t="s">
        <v>21</v>
      </c>
    </row>
    <row r="415" spans="1:16" ht="14.25" customHeight="1">
      <c r="A415" s="31" t="str">
        <f t="shared" si="18"/>
        <v>San Pedro Sula43922404</v>
      </c>
      <c r="B415" s="31" t="str">
        <f>+Table_6[[#This Row],[ID_Municipio]]&amp;Table_6[[#This Row],[Fecha]]</f>
        <v>050143922</v>
      </c>
      <c r="C415" s="31" t="str">
        <f t="shared" si="19"/>
        <v>Cortes43922</v>
      </c>
      <c r="D415" s="32">
        <f t="shared" si="20"/>
        <v>404</v>
      </c>
      <c r="E415" s="24">
        <v>43922</v>
      </c>
      <c r="F415" s="32">
        <f>+VLOOKUP(Table_6[[#This Row],[Departamento]],Table_5[],2,0)</f>
        <v>5</v>
      </c>
      <c r="G415" s="3" t="s">
        <v>22</v>
      </c>
      <c r="H415" s="9" t="s">
        <v>23</v>
      </c>
      <c r="I415" s="32" t="str">
        <f>+IFERROR(VLOOKUP(Table_6[[#This Row],[Municipio]],'LOCALIZA HN'!$B$9:$O$306,8,0),99999)</f>
        <v>0501</v>
      </c>
      <c r="J415" s="5" t="s">
        <v>26</v>
      </c>
      <c r="K415" s="5">
        <v>44</v>
      </c>
      <c r="L415" s="8" t="s">
        <v>19</v>
      </c>
      <c r="M415" s="34" t="s">
        <v>20</v>
      </c>
      <c r="N415" s="36">
        <f>+IFERROR(VLOOKUP(Table_6[[#This Row],[ID_Municipio]],Table_4[[CodigoMuni]:[Long_2]],3,0),"")</f>
        <v>15.5151</v>
      </c>
      <c r="O415" s="36">
        <f>+IFERROR(VLOOKUP(Table_6[[#This Row],[ID_Municipio]],Table_4[[CodigoMuni]:[Long_2]],4,0),"")</f>
        <v>-88.114599999999996</v>
      </c>
      <c r="P415" s="34" t="s">
        <v>21</v>
      </c>
    </row>
    <row r="416" spans="1:16" ht="14.25" customHeight="1">
      <c r="A416" s="31" t="str">
        <f t="shared" si="18"/>
        <v>San Pedro Sula43922405</v>
      </c>
      <c r="B416" s="31" t="str">
        <f>+Table_6[[#This Row],[ID_Municipio]]&amp;Table_6[[#This Row],[Fecha]]</f>
        <v>050143922</v>
      </c>
      <c r="C416" s="31" t="str">
        <f t="shared" si="19"/>
        <v>Cortes43922</v>
      </c>
      <c r="D416" s="32">
        <f t="shared" si="20"/>
        <v>405</v>
      </c>
      <c r="E416" s="24">
        <v>43922</v>
      </c>
      <c r="F416" s="32">
        <f>+VLOOKUP(Table_6[[#This Row],[Departamento]],Table_5[],2,0)</f>
        <v>5</v>
      </c>
      <c r="G416" s="3" t="s">
        <v>22</v>
      </c>
      <c r="H416" s="9" t="s">
        <v>23</v>
      </c>
      <c r="I416" s="32" t="str">
        <f>+IFERROR(VLOOKUP(Table_6[[#This Row],[Municipio]],'LOCALIZA HN'!$B$9:$O$306,8,0),99999)</f>
        <v>0501</v>
      </c>
      <c r="J416" s="5" t="s">
        <v>18</v>
      </c>
      <c r="K416" s="5">
        <v>62</v>
      </c>
      <c r="L416" s="8" t="s">
        <v>19</v>
      </c>
      <c r="M416" s="34" t="s">
        <v>20</v>
      </c>
      <c r="N416" s="36">
        <f>+IFERROR(VLOOKUP(Table_6[[#This Row],[ID_Municipio]],Table_4[[CodigoMuni]:[Long_2]],3,0),"")</f>
        <v>15.5151</v>
      </c>
      <c r="O416" s="36">
        <f>+IFERROR(VLOOKUP(Table_6[[#This Row],[ID_Municipio]],Table_4[[CodigoMuni]:[Long_2]],4,0),"")</f>
        <v>-88.114599999999996</v>
      </c>
      <c r="P416" s="34" t="s">
        <v>21</v>
      </c>
    </row>
    <row r="417" spans="1:16" ht="14.25" customHeight="1">
      <c r="A417" s="31" t="str">
        <f t="shared" si="18"/>
        <v>San Pedro Sula43922406</v>
      </c>
      <c r="B417" s="31" t="str">
        <f>+Table_6[[#This Row],[ID_Municipio]]&amp;Table_6[[#This Row],[Fecha]]</f>
        <v>050143922</v>
      </c>
      <c r="C417" s="31" t="str">
        <f t="shared" si="19"/>
        <v>Cortes43922</v>
      </c>
      <c r="D417" s="32">
        <f t="shared" si="20"/>
        <v>406</v>
      </c>
      <c r="E417" s="24">
        <v>43922</v>
      </c>
      <c r="F417" s="32">
        <f>+VLOOKUP(Table_6[[#This Row],[Departamento]],Table_5[],2,0)</f>
        <v>5</v>
      </c>
      <c r="G417" s="3" t="s">
        <v>22</v>
      </c>
      <c r="H417" s="9" t="s">
        <v>23</v>
      </c>
      <c r="I417" s="32" t="str">
        <f>+IFERROR(VLOOKUP(Table_6[[#This Row],[Municipio]],'LOCALIZA HN'!$B$9:$O$306,8,0),99999)</f>
        <v>0501</v>
      </c>
      <c r="J417" s="5" t="s">
        <v>18</v>
      </c>
      <c r="K417" s="5">
        <v>30</v>
      </c>
      <c r="L417" s="8" t="s">
        <v>19</v>
      </c>
      <c r="M417" s="34" t="s">
        <v>20</v>
      </c>
      <c r="N417" s="36">
        <f>+IFERROR(VLOOKUP(Table_6[[#This Row],[ID_Municipio]],Table_4[[CodigoMuni]:[Long_2]],3,0),"")</f>
        <v>15.5151</v>
      </c>
      <c r="O417" s="36">
        <f>+IFERROR(VLOOKUP(Table_6[[#This Row],[ID_Municipio]],Table_4[[CodigoMuni]:[Long_2]],4,0),"")</f>
        <v>-88.114599999999996</v>
      </c>
      <c r="P417" s="34" t="s">
        <v>21</v>
      </c>
    </row>
    <row r="418" spans="1:16" ht="14.25" customHeight="1">
      <c r="A418" s="31" t="str">
        <f t="shared" si="18"/>
        <v>San Pedro Sula43922407</v>
      </c>
      <c r="B418" s="31" t="str">
        <f>+Table_6[[#This Row],[ID_Municipio]]&amp;Table_6[[#This Row],[Fecha]]</f>
        <v>050143922</v>
      </c>
      <c r="C418" s="31" t="str">
        <f t="shared" si="19"/>
        <v>Cortes43922</v>
      </c>
      <c r="D418" s="32">
        <f t="shared" si="20"/>
        <v>407</v>
      </c>
      <c r="E418" s="24">
        <v>43922</v>
      </c>
      <c r="F418" s="32">
        <f>+VLOOKUP(Table_6[[#This Row],[Departamento]],Table_5[],2,0)</f>
        <v>5</v>
      </c>
      <c r="G418" s="3" t="s">
        <v>22</v>
      </c>
      <c r="H418" s="9" t="s">
        <v>23</v>
      </c>
      <c r="I418" s="32" t="str">
        <f>+IFERROR(VLOOKUP(Table_6[[#This Row],[Municipio]],'LOCALIZA HN'!$B$9:$O$306,8,0),99999)</f>
        <v>0501</v>
      </c>
      <c r="J418" s="5" t="s">
        <v>18</v>
      </c>
      <c r="K418" s="5">
        <v>14</v>
      </c>
      <c r="L418" s="8" t="s">
        <v>19</v>
      </c>
      <c r="M418" s="34" t="s">
        <v>20</v>
      </c>
      <c r="N418" s="36">
        <f>+IFERROR(VLOOKUP(Table_6[[#This Row],[ID_Municipio]],Table_4[[CodigoMuni]:[Long_2]],3,0),"")</f>
        <v>15.5151</v>
      </c>
      <c r="O418" s="36">
        <f>+IFERROR(VLOOKUP(Table_6[[#This Row],[ID_Municipio]],Table_4[[CodigoMuni]:[Long_2]],4,0),"")</f>
        <v>-88.114599999999996</v>
      </c>
      <c r="P418" s="34" t="s">
        <v>21</v>
      </c>
    </row>
    <row r="419" spans="1:16" ht="14.25" customHeight="1">
      <c r="A419" s="31" t="str">
        <f t="shared" si="18"/>
        <v>San Pedro Sula43922408</v>
      </c>
      <c r="B419" s="31" t="str">
        <f>+Table_6[[#This Row],[ID_Municipio]]&amp;Table_6[[#This Row],[Fecha]]</f>
        <v>050143922</v>
      </c>
      <c r="C419" s="31" t="str">
        <f t="shared" si="19"/>
        <v>Cortes43922</v>
      </c>
      <c r="D419" s="32">
        <f t="shared" si="20"/>
        <v>408</v>
      </c>
      <c r="E419" s="24">
        <v>43922</v>
      </c>
      <c r="F419" s="32">
        <f>+VLOOKUP(Table_6[[#This Row],[Departamento]],Table_5[],2,0)</f>
        <v>5</v>
      </c>
      <c r="G419" s="3" t="s">
        <v>22</v>
      </c>
      <c r="H419" s="9" t="s">
        <v>23</v>
      </c>
      <c r="I419" s="32" t="str">
        <f>+IFERROR(VLOOKUP(Table_6[[#This Row],[Municipio]],'LOCALIZA HN'!$B$9:$O$306,8,0),99999)</f>
        <v>0501</v>
      </c>
      <c r="J419" s="5" t="s">
        <v>18</v>
      </c>
      <c r="K419" s="5">
        <v>29</v>
      </c>
      <c r="L419" s="8" t="s">
        <v>19</v>
      </c>
      <c r="M419" s="34" t="s">
        <v>20</v>
      </c>
      <c r="N419" s="36">
        <f>+IFERROR(VLOOKUP(Table_6[[#This Row],[ID_Municipio]],Table_4[[CodigoMuni]:[Long_2]],3,0),"")</f>
        <v>15.5151</v>
      </c>
      <c r="O419" s="36">
        <f>+IFERROR(VLOOKUP(Table_6[[#This Row],[ID_Municipio]],Table_4[[CodigoMuni]:[Long_2]],4,0),"")</f>
        <v>-88.114599999999996</v>
      </c>
      <c r="P419" s="34" t="s">
        <v>21</v>
      </c>
    </row>
    <row r="420" spans="1:16" ht="14.25" customHeight="1">
      <c r="A420" s="31" t="str">
        <f t="shared" si="18"/>
        <v>San Pedro Sula43922409</v>
      </c>
      <c r="B420" s="31" t="str">
        <f>+Table_6[[#This Row],[ID_Municipio]]&amp;Table_6[[#This Row],[Fecha]]</f>
        <v>050143922</v>
      </c>
      <c r="C420" s="31" t="str">
        <f t="shared" si="19"/>
        <v>Cortes43922</v>
      </c>
      <c r="D420" s="32">
        <f t="shared" si="20"/>
        <v>409</v>
      </c>
      <c r="E420" s="24">
        <v>43922</v>
      </c>
      <c r="F420" s="32">
        <f>+VLOOKUP(Table_6[[#This Row],[Departamento]],Table_5[],2,0)</f>
        <v>5</v>
      </c>
      <c r="G420" s="3" t="s">
        <v>22</v>
      </c>
      <c r="H420" s="9" t="s">
        <v>23</v>
      </c>
      <c r="I420" s="32" t="str">
        <f>+IFERROR(VLOOKUP(Table_6[[#This Row],[Municipio]],'LOCALIZA HN'!$B$9:$O$306,8,0),99999)</f>
        <v>0501</v>
      </c>
      <c r="J420" s="5" t="s">
        <v>18</v>
      </c>
      <c r="K420" s="5">
        <v>41</v>
      </c>
      <c r="L420" s="8" t="s">
        <v>19</v>
      </c>
      <c r="M420" s="34" t="s">
        <v>20</v>
      </c>
      <c r="N420" s="36">
        <f>+IFERROR(VLOOKUP(Table_6[[#This Row],[ID_Municipio]],Table_4[[CodigoMuni]:[Long_2]],3,0),"")</f>
        <v>15.5151</v>
      </c>
      <c r="O420" s="36">
        <f>+IFERROR(VLOOKUP(Table_6[[#This Row],[ID_Municipio]],Table_4[[CodigoMuni]:[Long_2]],4,0),"")</f>
        <v>-88.114599999999996</v>
      </c>
      <c r="P420" s="34" t="s">
        <v>21</v>
      </c>
    </row>
    <row r="421" spans="1:16" ht="14.25" customHeight="1">
      <c r="A421" s="31" t="str">
        <f t="shared" si="18"/>
        <v>San Pedro Sula43922410</v>
      </c>
      <c r="B421" s="31" t="str">
        <f>+Table_6[[#This Row],[ID_Municipio]]&amp;Table_6[[#This Row],[Fecha]]</f>
        <v>050143922</v>
      </c>
      <c r="C421" s="31" t="str">
        <f t="shared" si="19"/>
        <v>Cortes43922</v>
      </c>
      <c r="D421" s="32">
        <f t="shared" si="20"/>
        <v>410</v>
      </c>
      <c r="E421" s="24">
        <v>43922</v>
      </c>
      <c r="F421" s="32">
        <f>+VLOOKUP(Table_6[[#This Row],[Departamento]],Table_5[],2,0)</f>
        <v>5</v>
      </c>
      <c r="G421" s="3" t="s">
        <v>22</v>
      </c>
      <c r="H421" s="9" t="s">
        <v>23</v>
      </c>
      <c r="I421" s="32" t="str">
        <f>+IFERROR(VLOOKUP(Table_6[[#This Row],[Municipio]],'LOCALIZA HN'!$B$9:$O$306,8,0),99999)</f>
        <v>0501</v>
      </c>
      <c r="J421" s="5" t="s">
        <v>18</v>
      </c>
      <c r="K421" s="5">
        <v>26</v>
      </c>
      <c r="L421" s="8" t="s">
        <v>19</v>
      </c>
      <c r="M421" s="34" t="s">
        <v>20</v>
      </c>
      <c r="N421" s="36">
        <f>+IFERROR(VLOOKUP(Table_6[[#This Row],[ID_Municipio]],Table_4[[CodigoMuni]:[Long_2]],3,0),"")</f>
        <v>15.5151</v>
      </c>
      <c r="O421" s="36">
        <f>+IFERROR(VLOOKUP(Table_6[[#This Row],[ID_Municipio]],Table_4[[CodigoMuni]:[Long_2]],4,0),"")</f>
        <v>-88.114599999999996</v>
      </c>
      <c r="P421" s="34" t="s">
        <v>21</v>
      </c>
    </row>
    <row r="422" spans="1:16" ht="14.25" customHeight="1">
      <c r="A422" s="31" t="str">
        <f t="shared" si="18"/>
        <v>San Pedro Sula43922411</v>
      </c>
      <c r="B422" s="31" t="str">
        <f>+Table_6[[#This Row],[ID_Municipio]]&amp;Table_6[[#This Row],[Fecha]]</f>
        <v>050143922</v>
      </c>
      <c r="C422" s="31" t="str">
        <f t="shared" si="19"/>
        <v>Cortes43922</v>
      </c>
      <c r="D422" s="32">
        <f t="shared" si="20"/>
        <v>411</v>
      </c>
      <c r="E422" s="24">
        <v>43922</v>
      </c>
      <c r="F422" s="32">
        <f>+VLOOKUP(Table_6[[#This Row],[Departamento]],Table_5[],2,0)</f>
        <v>5</v>
      </c>
      <c r="G422" s="3" t="s">
        <v>22</v>
      </c>
      <c r="H422" s="9" t="s">
        <v>23</v>
      </c>
      <c r="I422" s="32" t="str">
        <f>+IFERROR(VLOOKUP(Table_6[[#This Row],[Municipio]],'LOCALIZA HN'!$B$9:$O$306,8,0),99999)</f>
        <v>0501</v>
      </c>
      <c r="J422" s="5" t="s">
        <v>26</v>
      </c>
      <c r="K422" s="5">
        <v>47</v>
      </c>
      <c r="L422" s="8" t="s">
        <v>19</v>
      </c>
      <c r="M422" s="34" t="s">
        <v>20</v>
      </c>
      <c r="N422" s="36">
        <f>+IFERROR(VLOOKUP(Table_6[[#This Row],[ID_Municipio]],Table_4[[CodigoMuni]:[Long_2]],3,0),"")</f>
        <v>15.5151</v>
      </c>
      <c r="O422" s="36">
        <f>+IFERROR(VLOOKUP(Table_6[[#This Row],[ID_Municipio]],Table_4[[CodigoMuni]:[Long_2]],4,0),"")</f>
        <v>-88.114599999999996</v>
      </c>
      <c r="P422" s="34" t="s">
        <v>21</v>
      </c>
    </row>
    <row r="423" spans="1:16" ht="14.25" customHeight="1">
      <c r="A423" s="31" t="str">
        <f t="shared" si="18"/>
        <v>San Pedro Sula43922412</v>
      </c>
      <c r="B423" s="31" t="str">
        <f>+Table_6[[#This Row],[ID_Municipio]]&amp;Table_6[[#This Row],[Fecha]]</f>
        <v>050143922</v>
      </c>
      <c r="C423" s="31" t="str">
        <f t="shared" si="19"/>
        <v>Cortes43922</v>
      </c>
      <c r="D423" s="32">
        <f t="shared" si="20"/>
        <v>412</v>
      </c>
      <c r="E423" s="24">
        <v>43922</v>
      </c>
      <c r="F423" s="32">
        <f>+VLOOKUP(Table_6[[#This Row],[Departamento]],Table_5[],2,0)</f>
        <v>5</v>
      </c>
      <c r="G423" s="3" t="s">
        <v>22</v>
      </c>
      <c r="H423" s="9" t="s">
        <v>23</v>
      </c>
      <c r="I423" s="32" t="str">
        <f>+IFERROR(VLOOKUP(Table_6[[#This Row],[Municipio]],'LOCALIZA HN'!$B$9:$O$306,8,0),99999)</f>
        <v>0501</v>
      </c>
      <c r="J423" s="5" t="s">
        <v>26</v>
      </c>
      <c r="K423" s="5">
        <v>35</v>
      </c>
      <c r="L423" s="8" t="s">
        <v>19</v>
      </c>
      <c r="M423" s="34" t="s">
        <v>20</v>
      </c>
      <c r="N423" s="36">
        <f>+IFERROR(VLOOKUP(Table_6[[#This Row],[ID_Municipio]],Table_4[[CodigoMuni]:[Long_2]],3,0),"")</f>
        <v>15.5151</v>
      </c>
      <c r="O423" s="36">
        <f>+IFERROR(VLOOKUP(Table_6[[#This Row],[ID_Municipio]],Table_4[[CodigoMuni]:[Long_2]],4,0),"")</f>
        <v>-88.114599999999996</v>
      </c>
      <c r="P423" s="34" t="s">
        <v>21</v>
      </c>
    </row>
    <row r="424" spans="1:16" ht="14.25" customHeight="1">
      <c r="A424" s="31" t="str">
        <f t="shared" si="18"/>
        <v>San Pedro Sula43922413</v>
      </c>
      <c r="B424" s="31" t="str">
        <f>+Table_6[[#This Row],[ID_Municipio]]&amp;Table_6[[#This Row],[Fecha]]</f>
        <v>050143922</v>
      </c>
      <c r="C424" s="31" t="str">
        <f t="shared" si="19"/>
        <v>Cortes43922</v>
      </c>
      <c r="D424" s="32">
        <f t="shared" si="20"/>
        <v>413</v>
      </c>
      <c r="E424" s="24">
        <v>43922</v>
      </c>
      <c r="F424" s="32">
        <f>+VLOOKUP(Table_6[[#This Row],[Departamento]],Table_5[],2,0)</f>
        <v>5</v>
      </c>
      <c r="G424" s="3" t="s">
        <v>22</v>
      </c>
      <c r="H424" s="9" t="s">
        <v>23</v>
      </c>
      <c r="I424" s="32" t="str">
        <f>+IFERROR(VLOOKUP(Table_6[[#This Row],[Municipio]],'LOCALIZA HN'!$B$9:$O$306,8,0),99999)</f>
        <v>0501</v>
      </c>
      <c r="J424" s="5" t="s">
        <v>18</v>
      </c>
      <c r="K424" s="5">
        <v>44</v>
      </c>
      <c r="L424" s="8" t="s">
        <v>19</v>
      </c>
      <c r="M424" s="34" t="s">
        <v>20</v>
      </c>
      <c r="N424" s="36">
        <f>+IFERROR(VLOOKUP(Table_6[[#This Row],[ID_Municipio]],Table_4[[CodigoMuni]:[Long_2]],3,0),"")</f>
        <v>15.5151</v>
      </c>
      <c r="O424" s="36">
        <f>+IFERROR(VLOOKUP(Table_6[[#This Row],[ID_Municipio]],Table_4[[CodigoMuni]:[Long_2]],4,0),"")</f>
        <v>-88.114599999999996</v>
      </c>
      <c r="P424" s="34" t="s">
        <v>21</v>
      </c>
    </row>
    <row r="425" spans="1:16" ht="14.25" customHeight="1">
      <c r="A425" s="31" t="str">
        <f t="shared" si="18"/>
        <v>San Pedro Sula43922414</v>
      </c>
      <c r="B425" s="31" t="str">
        <f>+Table_6[[#This Row],[ID_Municipio]]&amp;Table_6[[#This Row],[Fecha]]</f>
        <v>050143922</v>
      </c>
      <c r="C425" s="31" t="str">
        <f t="shared" si="19"/>
        <v>Cortes43922</v>
      </c>
      <c r="D425" s="32">
        <f t="shared" si="20"/>
        <v>414</v>
      </c>
      <c r="E425" s="24">
        <v>43922</v>
      </c>
      <c r="F425" s="32">
        <f>+VLOOKUP(Table_6[[#This Row],[Departamento]],Table_5[],2,0)</f>
        <v>5</v>
      </c>
      <c r="G425" s="3" t="s">
        <v>22</v>
      </c>
      <c r="H425" s="9" t="s">
        <v>23</v>
      </c>
      <c r="I425" s="32" t="str">
        <f>+IFERROR(VLOOKUP(Table_6[[#This Row],[Municipio]],'LOCALIZA HN'!$B$9:$O$306,8,0),99999)</f>
        <v>0501</v>
      </c>
      <c r="J425" s="5" t="s">
        <v>18</v>
      </c>
      <c r="K425" s="5">
        <v>54</v>
      </c>
      <c r="L425" s="8" t="s">
        <v>19</v>
      </c>
      <c r="M425" s="34" t="s">
        <v>20</v>
      </c>
      <c r="N425" s="36">
        <f>+IFERROR(VLOOKUP(Table_6[[#This Row],[ID_Municipio]],Table_4[[CodigoMuni]:[Long_2]],3,0),"")</f>
        <v>15.5151</v>
      </c>
      <c r="O425" s="36">
        <f>+IFERROR(VLOOKUP(Table_6[[#This Row],[ID_Municipio]],Table_4[[CodigoMuni]:[Long_2]],4,0),"")</f>
        <v>-88.114599999999996</v>
      </c>
      <c r="P425" s="34" t="s">
        <v>21</v>
      </c>
    </row>
    <row r="426" spans="1:16" ht="14.25" customHeight="1">
      <c r="A426" s="31" t="str">
        <f t="shared" si="18"/>
        <v>San Pedro Sula43922415</v>
      </c>
      <c r="B426" s="31" t="str">
        <f>+Table_6[[#This Row],[ID_Municipio]]&amp;Table_6[[#This Row],[Fecha]]</f>
        <v>050143922</v>
      </c>
      <c r="C426" s="31" t="str">
        <f t="shared" si="19"/>
        <v>Cortes43922</v>
      </c>
      <c r="D426" s="32">
        <f t="shared" si="20"/>
        <v>415</v>
      </c>
      <c r="E426" s="24">
        <v>43922</v>
      </c>
      <c r="F426" s="32">
        <f>+VLOOKUP(Table_6[[#This Row],[Departamento]],Table_5[],2,0)</f>
        <v>5</v>
      </c>
      <c r="G426" s="3" t="s">
        <v>22</v>
      </c>
      <c r="H426" s="9" t="s">
        <v>23</v>
      </c>
      <c r="I426" s="32" t="str">
        <f>+IFERROR(VLOOKUP(Table_6[[#This Row],[Municipio]],'LOCALIZA HN'!$B$9:$O$306,8,0),99999)</f>
        <v>0501</v>
      </c>
      <c r="J426" s="5" t="s">
        <v>26</v>
      </c>
      <c r="K426" s="5">
        <v>29</v>
      </c>
      <c r="L426" s="8" t="s">
        <v>19</v>
      </c>
      <c r="M426" s="34" t="s">
        <v>20</v>
      </c>
      <c r="N426" s="36">
        <f>+IFERROR(VLOOKUP(Table_6[[#This Row],[ID_Municipio]],Table_4[[CodigoMuni]:[Long_2]],3,0),"")</f>
        <v>15.5151</v>
      </c>
      <c r="O426" s="36">
        <f>+IFERROR(VLOOKUP(Table_6[[#This Row],[ID_Municipio]],Table_4[[CodigoMuni]:[Long_2]],4,0),"")</f>
        <v>-88.114599999999996</v>
      </c>
      <c r="P426" s="34" t="s">
        <v>21</v>
      </c>
    </row>
    <row r="427" spans="1:16" ht="14.25" customHeight="1">
      <c r="A427" s="31" t="str">
        <f t="shared" si="18"/>
        <v>San Pedro Sula43922416</v>
      </c>
      <c r="B427" s="31" t="str">
        <f>+Table_6[[#This Row],[ID_Municipio]]&amp;Table_6[[#This Row],[Fecha]]</f>
        <v>050143922</v>
      </c>
      <c r="C427" s="31" t="str">
        <f t="shared" si="19"/>
        <v>Cortes43922</v>
      </c>
      <c r="D427" s="32">
        <f t="shared" si="20"/>
        <v>416</v>
      </c>
      <c r="E427" s="24">
        <v>43922</v>
      </c>
      <c r="F427" s="32">
        <f>+VLOOKUP(Table_6[[#This Row],[Departamento]],Table_5[],2,0)</f>
        <v>5</v>
      </c>
      <c r="G427" s="3" t="s">
        <v>22</v>
      </c>
      <c r="H427" s="9" t="s">
        <v>23</v>
      </c>
      <c r="I427" s="32" t="str">
        <f>+IFERROR(VLOOKUP(Table_6[[#This Row],[Municipio]],'LOCALIZA HN'!$B$9:$O$306,8,0),99999)</f>
        <v>0501</v>
      </c>
      <c r="J427" s="5" t="s">
        <v>18</v>
      </c>
      <c r="K427" s="5">
        <v>46</v>
      </c>
      <c r="L427" s="8" t="s">
        <v>19</v>
      </c>
      <c r="M427" s="34" t="s">
        <v>20</v>
      </c>
      <c r="N427" s="36">
        <f>+IFERROR(VLOOKUP(Table_6[[#This Row],[ID_Municipio]],Table_4[[CodigoMuni]:[Long_2]],3,0),"")</f>
        <v>15.5151</v>
      </c>
      <c r="O427" s="36">
        <f>+IFERROR(VLOOKUP(Table_6[[#This Row],[ID_Municipio]],Table_4[[CodigoMuni]:[Long_2]],4,0),"")</f>
        <v>-88.114599999999996</v>
      </c>
      <c r="P427" s="34" t="s">
        <v>21</v>
      </c>
    </row>
    <row r="428" spans="1:16" ht="14.25" customHeight="1">
      <c r="A428" s="31" t="str">
        <f t="shared" si="18"/>
        <v>San Pedro Sula43922417</v>
      </c>
      <c r="B428" s="31" t="str">
        <f>+Table_6[[#This Row],[ID_Municipio]]&amp;Table_6[[#This Row],[Fecha]]</f>
        <v>050143922</v>
      </c>
      <c r="C428" s="31" t="str">
        <f t="shared" si="19"/>
        <v>Cortes43922</v>
      </c>
      <c r="D428" s="32">
        <f t="shared" si="20"/>
        <v>417</v>
      </c>
      <c r="E428" s="24">
        <v>43922</v>
      </c>
      <c r="F428" s="32">
        <f>+VLOOKUP(Table_6[[#This Row],[Departamento]],Table_5[],2,0)</f>
        <v>5</v>
      </c>
      <c r="G428" s="3" t="s">
        <v>22</v>
      </c>
      <c r="H428" s="9" t="s">
        <v>23</v>
      </c>
      <c r="I428" s="32" t="str">
        <f>+IFERROR(VLOOKUP(Table_6[[#This Row],[Municipio]],'LOCALIZA HN'!$B$9:$O$306,8,0),99999)</f>
        <v>0501</v>
      </c>
      <c r="J428" s="5" t="s">
        <v>18</v>
      </c>
      <c r="K428" s="5">
        <v>35</v>
      </c>
      <c r="L428" s="8" t="s">
        <v>19</v>
      </c>
      <c r="M428" s="34" t="s">
        <v>20</v>
      </c>
      <c r="N428" s="36">
        <f>+IFERROR(VLOOKUP(Table_6[[#This Row],[ID_Municipio]],Table_4[[CodigoMuni]:[Long_2]],3,0),"")</f>
        <v>15.5151</v>
      </c>
      <c r="O428" s="36">
        <f>+IFERROR(VLOOKUP(Table_6[[#This Row],[ID_Municipio]],Table_4[[CodigoMuni]:[Long_2]],4,0),"")</f>
        <v>-88.114599999999996</v>
      </c>
      <c r="P428" s="34" t="s">
        <v>21</v>
      </c>
    </row>
    <row r="429" spans="1:16" ht="14.25" customHeight="1">
      <c r="A429" s="31" t="str">
        <f t="shared" si="18"/>
        <v>San Pedro Sula43922418</v>
      </c>
      <c r="B429" s="31" t="str">
        <f>+Table_6[[#This Row],[ID_Municipio]]&amp;Table_6[[#This Row],[Fecha]]</f>
        <v>050143922</v>
      </c>
      <c r="C429" s="31" t="str">
        <f t="shared" si="19"/>
        <v>Cortes43922</v>
      </c>
      <c r="D429" s="32">
        <f t="shared" si="20"/>
        <v>418</v>
      </c>
      <c r="E429" s="24">
        <v>43922</v>
      </c>
      <c r="F429" s="32">
        <f>+VLOOKUP(Table_6[[#This Row],[Departamento]],Table_5[],2,0)</f>
        <v>5</v>
      </c>
      <c r="G429" s="3" t="s">
        <v>22</v>
      </c>
      <c r="H429" s="9" t="s">
        <v>23</v>
      </c>
      <c r="I429" s="32" t="str">
        <f>+IFERROR(VLOOKUP(Table_6[[#This Row],[Municipio]],'LOCALIZA HN'!$B$9:$O$306,8,0),99999)</f>
        <v>0501</v>
      </c>
      <c r="J429" s="5" t="s">
        <v>18</v>
      </c>
      <c r="K429" s="5">
        <v>52</v>
      </c>
      <c r="L429" s="8" t="s">
        <v>19</v>
      </c>
      <c r="M429" s="34" t="s">
        <v>20</v>
      </c>
      <c r="N429" s="36">
        <f>+IFERROR(VLOOKUP(Table_6[[#This Row],[ID_Municipio]],Table_4[[CodigoMuni]:[Long_2]],3,0),"")</f>
        <v>15.5151</v>
      </c>
      <c r="O429" s="36">
        <f>+IFERROR(VLOOKUP(Table_6[[#This Row],[ID_Municipio]],Table_4[[CodigoMuni]:[Long_2]],4,0),"")</f>
        <v>-88.114599999999996</v>
      </c>
      <c r="P429" s="34" t="s">
        <v>21</v>
      </c>
    </row>
    <row r="430" spans="1:16" ht="14.25" customHeight="1">
      <c r="A430" s="31" t="str">
        <f t="shared" si="18"/>
        <v>San Pedro Sula43922419</v>
      </c>
      <c r="B430" s="31" t="str">
        <f>+Table_6[[#This Row],[ID_Municipio]]&amp;Table_6[[#This Row],[Fecha]]</f>
        <v>050143922</v>
      </c>
      <c r="C430" s="31" t="str">
        <f t="shared" si="19"/>
        <v>Cortes43922</v>
      </c>
      <c r="D430" s="32">
        <f t="shared" si="20"/>
        <v>419</v>
      </c>
      <c r="E430" s="24">
        <v>43922</v>
      </c>
      <c r="F430" s="32">
        <f>+VLOOKUP(Table_6[[#This Row],[Departamento]],Table_5[],2,0)</f>
        <v>5</v>
      </c>
      <c r="G430" s="3" t="s">
        <v>22</v>
      </c>
      <c r="H430" s="9" t="s">
        <v>23</v>
      </c>
      <c r="I430" s="32" t="str">
        <f>+IFERROR(VLOOKUP(Table_6[[#This Row],[Municipio]],'LOCALIZA HN'!$B$9:$O$306,8,0),99999)</f>
        <v>0501</v>
      </c>
      <c r="J430" s="5" t="s">
        <v>18</v>
      </c>
      <c r="K430" s="5">
        <v>22</v>
      </c>
      <c r="L430" s="8" t="s">
        <v>19</v>
      </c>
      <c r="M430" s="34" t="s">
        <v>20</v>
      </c>
      <c r="N430" s="36">
        <f>+IFERROR(VLOOKUP(Table_6[[#This Row],[ID_Municipio]],Table_4[[CodigoMuni]:[Long_2]],3,0),"")</f>
        <v>15.5151</v>
      </c>
      <c r="O430" s="36">
        <f>+IFERROR(VLOOKUP(Table_6[[#This Row],[ID_Municipio]],Table_4[[CodigoMuni]:[Long_2]],4,0),"")</f>
        <v>-88.114599999999996</v>
      </c>
      <c r="P430" s="34" t="s">
        <v>21</v>
      </c>
    </row>
    <row r="431" spans="1:16" ht="14.25" customHeight="1">
      <c r="A431" s="31" t="str">
        <f t="shared" si="18"/>
        <v>San Pedro Sula43922420</v>
      </c>
      <c r="B431" s="31" t="str">
        <f>+Table_6[[#This Row],[ID_Municipio]]&amp;Table_6[[#This Row],[Fecha]]</f>
        <v>050143922</v>
      </c>
      <c r="C431" s="31" t="str">
        <f t="shared" si="19"/>
        <v>Cortes43922</v>
      </c>
      <c r="D431" s="32">
        <f t="shared" si="20"/>
        <v>420</v>
      </c>
      <c r="E431" s="24">
        <v>43922</v>
      </c>
      <c r="F431" s="32">
        <f>+VLOOKUP(Table_6[[#This Row],[Departamento]],Table_5[],2,0)</f>
        <v>5</v>
      </c>
      <c r="G431" s="3" t="s">
        <v>22</v>
      </c>
      <c r="H431" s="9" t="s">
        <v>23</v>
      </c>
      <c r="I431" s="32" t="str">
        <f>+IFERROR(VLOOKUP(Table_6[[#This Row],[Municipio]],'LOCALIZA HN'!$B$9:$O$306,8,0),99999)</f>
        <v>0501</v>
      </c>
      <c r="J431" s="5" t="s">
        <v>26</v>
      </c>
      <c r="K431" s="5">
        <v>37</v>
      </c>
      <c r="L431" s="8" t="s">
        <v>19</v>
      </c>
      <c r="M431" s="34" t="s">
        <v>20</v>
      </c>
      <c r="N431" s="36">
        <f>+IFERROR(VLOOKUP(Table_6[[#This Row],[ID_Municipio]],Table_4[[CodigoMuni]:[Long_2]],3,0),"")</f>
        <v>15.5151</v>
      </c>
      <c r="O431" s="36">
        <f>+IFERROR(VLOOKUP(Table_6[[#This Row],[ID_Municipio]],Table_4[[CodigoMuni]:[Long_2]],4,0),"")</f>
        <v>-88.114599999999996</v>
      </c>
      <c r="P431" s="34" t="s">
        <v>21</v>
      </c>
    </row>
    <row r="432" spans="1:16" ht="14.25" customHeight="1">
      <c r="A432" s="31" t="str">
        <f t="shared" si="18"/>
        <v>San Pedro Sula43922421</v>
      </c>
      <c r="B432" s="31" t="str">
        <f>+Table_6[[#This Row],[ID_Municipio]]&amp;Table_6[[#This Row],[Fecha]]</f>
        <v>050143922</v>
      </c>
      <c r="C432" s="31" t="str">
        <f t="shared" si="19"/>
        <v>Cortes43922</v>
      </c>
      <c r="D432" s="32">
        <f t="shared" si="20"/>
        <v>421</v>
      </c>
      <c r="E432" s="24">
        <v>43922</v>
      </c>
      <c r="F432" s="32">
        <f>+VLOOKUP(Table_6[[#This Row],[Departamento]],Table_5[],2,0)</f>
        <v>5</v>
      </c>
      <c r="G432" s="3" t="s">
        <v>22</v>
      </c>
      <c r="H432" s="9" t="s">
        <v>23</v>
      </c>
      <c r="I432" s="32" t="str">
        <f>+IFERROR(VLOOKUP(Table_6[[#This Row],[Municipio]],'LOCALIZA HN'!$B$9:$O$306,8,0),99999)</f>
        <v>0501</v>
      </c>
      <c r="J432" s="5" t="s">
        <v>18</v>
      </c>
      <c r="K432" s="5">
        <v>36</v>
      </c>
      <c r="L432" s="8" t="s">
        <v>19</v>
      </c>
      <c r="M432" s="34" t="s">
        <v>20</v>
      </c>
      <c r="N432" s="36">
        <f>+IFERROR(VLOOKUP(Table_6[[#This Row],[ID_Municipio]],Table_4[[CodigoMuni]:[Long_2]],3,0),"")</f>
        <v>15.5151</v>
      </c>
      <c r="O432" s="36">
        <f>+IFERROR(VLOOKUP(Table_6[[#This Row],[ID_Municipio]],Table_4[[CodigoMuni]:[Long_2]],4,0),"")</f>
        <v>-88.114599999999996</v>
      </c>
      <c r="P432" s="34" t="s">
        <v>21</v>
      </c>
    </row>
    <row r="433" spans="1:16" ht="14.25" customHeight="1">
      <c r="A433" s="31" t="str">
        <f t="shared" si="18"/>
        <v>San Pedro Sula43922422</v>
      </c>
      <c r="B433" s="31" t="str">
        <f>+Table_6[[#This Row],[ID_Municipio]]&amp;Table_6[[#This Row],[Fecha]]</f>
        <v>050143922</v>
      </c>
      <c r="C433" s="31" t="str">
        <f t="shared" si="19"/>
        <v>Cortes43922</v>
      </c>
      <c r="D433" s="32">
        <f t="shared" si="20"/>
        <v>422</v>
      </c>
      <c r="E433" s="24">
        <v>43922</v>
      </c>
      <c r="F433" s="32">
        <f>+VLOOKUP(Table_6[[#This Row],[Departamento]],Table_5[],2,0)</f>
        <v>5</v>
      </c>
      <c r="G433" s="3" t="s">
        <v>22</v>
      </c>
      <c r="H433" s="9" t="s">
        <v>23</v>
      </c>
      <c r="I433" s="32" t="str">
        <f>+IFERROR(VLOOKUP(Table_6[[#This Row],[Municipio]],'LOCALIZA HN'!$B$9:$O$306,8,0),99999)</f>
        <v>0501</v>
      </c>
      <c r="J433" s="5" t="s">
        <v>18</v>
      </c>
      <c r="K433" s="5">
        <v>50</v>
      </c>
      <c r="L433" s="8" t="s">
        <v>19</v>
      </c>
      <c r="M433" s="34" t="s">
        <v>20</v>
      </c>
      <c r="N433" s="36">
        <f>+IFERROR(VLOOKUP(Table_6[[#This Row],[ID_Municipio]],Table_4[[CodigoMuni]:[Long_2]],3,0),"")</f>
        <v>15.5151</v>
      </c>
      <c r="O433" s="36">
        <f>+IFERROR(VLOOKUP(Table_6[[#This Row],[ID_Municipio]],Table_4[[CodigoMuni]:[Long_2]],4,0),"")</f>
        <v>-88.114599999999996</v>
      </c>
      <c r="P433" s="34" t="s">
        <v>21</v>
      </c>
    </row>
    <row r="434" spans="1:16" ht="14.25" customHeight="1">
      <c r="A434" s="31" t="str">
        <f t="shared" si="18"/>
        <v>San Pedro Sula43922423</v>
      </c>
      <c r="B434" s="31" t="str">
        <f>+Table_6[[#This Row],[ID_Municipio]]&amp;Table_6[[#This Row],[Fecha]]</f>
        <v>050143922</v>
      </c>
      <c r="C434" s="31" t="str">
        <f t="shared" si="19"/>
        <v>Cortes43922</v>
      </c>
      <c r="D434" s="32">
        <f t="shared" si="20"/>
        <v>423</v>
      </c>
      <c r="E434" s="24">
        <v>43922</v>
      </c>
      <c r="F434" s="32">
        <f>+VLOOKUP(Table_6[[#This Row],[Departamento]],Table_5[],2,0)</f>
        <v>5</v>
      </c>
      <c r="G434" s="3" t="s">
        <v>22</v>
      </c>
      <c r="H434" s="9" t="s">
        <v>23</v>
      </c>
      <c r="I434" s="32" t="str">
        <f>+IFERROR(VLOOKUP(Table_6[[#This Row],[Municipio]],'LOCALIZA HN'!$B$9:$O$306,8,0),99999)</f>
        <v>0501</v>
      </c>
      <c r="J434" s="5" t="s">
        <v>18</v>
      </c>
      <c r="K434" s="5">
        <v>26</v>
      </c>
      <c r="L434" s="8" t="s">
        <v>19</v>
      </c>
      <c r="M434" s="34" t="s">
        <v>20</v>
      </c>
      <c r="N434" s="36">
        <f>+IFERROR(VLOOKUP(Table_6[[#This Row],[ID_Municipio]],Table_4[[CodigoMuni]:[Long_2]],3,0),"")</f>
        <v>15.5151</v>
      </c>
      <c r="O434" s="36">
        <f>+IFERROR(VLOOKUP(Table_6[[#This Row],[ID_Municipio]],Table_4[[CodigoMuni]:[Long_2]],4,0),"")</f>
        <v>-88.114599999999996</v>
      </c>
      <c r="P434" s="34" t="s">
        <v>21</v>
      </c>
    </row>
    <row r="435" spans="1:16" ht="14.25" customHeight="1">
      <c r="A435" s="31" t="str">
        <f t="shared" si="18"/>
        <v>San Pedro Sula43924424</v>
      </c>
      <c r="B435" s="31" t="str">
        <f>+Table_6[[#This Row],[ID_Municipio]]&amp;Table_6[[#This Row],[Fecha]]</f>
        <v>050143924</v>
      </c>
      <c r="C435" s="31" t="str">
        <f t="shared" si="19"/>
        <v>Cortes43924</v>
      </c>
      <c r="D435" s="32">
        <f t="shared" si="20"/>
        <v>424</v>
      </c>
      <c r="E435" s="24">
        <v>43924</v>
      </c>
      <c r="F435" s="32">
        <f>+VLOOKUP(Table_6[[#This Row],[Departamento]],Table_5[],2,0)</f>
        <v>5</v>
      </c>
      <c r="G435" s="3" t="s">
        <v>22</v>
      </c>
      <c r="H435" s="9" t="s">
        <v>23</v>
      </c>
      <c r="I435" s="32" t="str">
        <f>+IFERROR(VLOOKUP(Table_6[[#This Row],[Municipio]],'LOCALIZA HN'!$B$9:$O$306,8,0),99999)</f>
        <v>0501</v>
      </c>
      <c r="J435" s="5" t="s">
        <v>26</v>
      </c>
      <c r="K435" s="5">
        <v>33</v>
      </c>
      <c r="L435" s="8" t="s">
        <v>19</v>
      </c>
      <c r="M435" s="34" t="s">
        <v>20</v>
      </c>
      <c r="N435" s="36">
        <f>+IFERROR(VLOOKUP(Table_6[[#This Row],[ID_Municipio]],Table_4[[CodigoMuni]:[Long_2]],3,0),"")</f>
        <v>15.5151</v>
      </c>
      <c r="O435" s="36">
        <f>+IFERROR(VLOOKUP(Table_6[[#This Row],[ID_Municipio]],Table_4[[CodigoMuni]:[Long_2]],4,0),"")</f>
        <v>-88.114599999999996</v>
      </c>
      <c r="P435" s="34" t="s">
        <v>21</v>
      </c>
    </row>
    <row r="436" spans="1:16" ht="14.25" customHeight="1">
      <c r="A436" s="31" t="str">
        <f t="shared" si="18"/>
        <v>San Pedro Sula43924425</v>
      </c>
      <c r="B436" s="31" t="str">
        <f>+Table_6[[#This Row],[ID_Municipio]]&amp;Table_6[[#This Row],[Fecha]]</f>
        <v>050143924</v>
      </c>
      <c r="C436" s="31" t="str">
        <f t="shared" si="19"/>
        <v>Cortes43924</v>
      </c>
      <c r="D436" s="32">
        <f t="shared" si="20"/>
        <v>425</v>
      </c>
      <c r="E436" s="24">
        <v>43924</v>
      </c>
      <c r="F436" s="32">
        <f>+VLOOKUP(Table_6[[#This Row],[Departamento]],Table_5[],2,0)</f>
        <v>5</v>
      </c>
      <c r="G436" s="3" t="s">
        <v>22</v>
      </c>
      <c r="H436" s="9" t="s">
        <v>23</v>
      </c>
      <c r="I436" s="32" t="str">
        <f>+IFERROR(VLOOKUP(Table_6[[#This Row],[Municipio]],'LOCALIZA HN'!$B$9:$O$306,8,0),99999)</f>
        <v>0501</v>
      </c>
      <c r="J436" s="5" t="s">
        <v>26</v>
      </c>
      <c r="K436" s="5">
        <v>48</v>
      </c>
      <c r="L436" s="8" t="s">
        <v>19</v>
      </c>
      <c r="M436" s="34" t="s">
        <v>20</v>
      </c>
      <c r="N436" s="36">
        <f>+IFERROR(VLOOKUP(Table_6[[#This Row],[ID_Municipio]],Table_4[[CodigoMuni]:[Long_2]],3,0),"")</f>
        <v>15.5151</v>
      </c>
      <c r="O436" s="36">
        <f>+IFERROR(VLOOKUP(Table_6[[#This Row],[ID_Municipio]],Table_4[[CodigoMuni]:[Long_2]],4,0),"")</f>
        <v>-88.114599999999996</v>
      </c>
      <c r="P436" s="34" t="s">
        <v>21</v>
      </c>
    </row>
    <row r="437" spans="1:16" ht="14.25" customHeight="1">
      <c r="A437" s="31" t="str">
        <f t="shared" si="18"/>
        <v>San Pedro Sula43924426</v>
      </c>
      <c r="B437" s="31" t="str">
        <f>+Table_6[[#This Row],[ID_Municipio]]&amp;Table_6[[#This Row],[Fecha]]</f>
        <v>050143924</v>
      </c>
      <c r="C437" s="31" t="str">
        <f t="shared" si="19"/>
        <v>Cortes43924</v>
      </c>
      <c r="D437" s="32">
        <f t="shared" si="20"/>
        <v>426</v>
      </c>
      <c r="E437" s="24">
        <v>43924</v>
      </c>
      <c r="F437" s="32">
        <f>+VLOOKUP(Table_6[[#This Row],[Departamento]],Table_5[],2,0)</f>
        <v>5</v>
      </c>
      <c r="G437" s="3" t="s">
        <v>22</v>
      </c>
      <c r="H437" s="9" t="s">
        <v>23</v>
      </c>
      <c r="I437" s="32" t="str">
        <f>+IFERROR(VLOOKUP(Table_6[[#This Row],[Municipio]],'LOCALIZA HN'!$B$9:$O$306,8,0),99999)</f>
        <v>0501</v>
      </c>
      <c r="J437" s="5" t="s">
        <v>26</v>
      </c>
      <c r="K437" s="5">
        <v>62</v>
      </c>
      <c r="L437" s="8" t="s">
        <v>19</v>
      </c>
      <c r="M437" s="34" t="s">
        <v>20</v>
      </c>
      <c r="N437" s="36">
        <f>+IFERROR(VLOOKUP(Table_6[[#This Row],[ID_Municipio]],Table_4[[CodigoMuni]:[Long_2]],3,0),"")</f>
        <v>15.5151</v>
      </c>
      <c r="O437" s="36">
        <f>+IFERROR(VLOOKUP(Table_6[[#This Row],[ID_Municipio]],Table_4[[CodigoMuni]:[Long_2]],4,0),"")</f>
        <v>-88.114599999999996</v>
      </c>
      <c r="P437" s="34" t="s">
        <v>21</v>
      </c>
    </row>
    <row r="438" spans="1:16" ht="14.25" customHeight="1">
      <c r="A438" s="31" t="str">
        <f t="shared" si="18"/>
        <v>San Pedro Sula43924427</v>
      </c>
      <c r="B438" s="31" t="str">
        <f>+Table_6[[#This Row],[ID_Municipio]]&amp;Table_6[[#This Row],[Fecha]]</f>
        <v>050143924</v>
      </c>
      <c r="C438" s="31" t="str">
        <f t="shared" si="19"/>
        <v>Cortes43924</v>
      </c>
      <c r="D438" s="32">
        <f t="shared" si="20"/>
        <v>427</v>
      </c>
      <c r="E438" s="24">
        <v>43924</v>
      </c>
      <c r="F438" s="32">
        <f>+VLOOKUP(Table_6[[#This Row],[Departamento]],Table_5[],2,0)</f>
        <v>5</v>
      </c>
      <c r="G438" s="3" t="s">
        <v>22</v>
      </c>
      <c r="H438" s="9" t="s">
        <v>23</v>
      </c>
      <c r="I438" s="32" t="str">
        <f>+IFERROR(VLOOKUP(Table_6[[#This Row],[Municipio]],'LOCALIZA HN'!$B$9:$O$306,8,0),99999)</f>
        <v>0501</v>
      </c>
      <c r="J438" s="5" t="s">
        <v>18</v>
      </c>
      <c r="K438" s="5">
        <v>27</v>
      </c>
      <c r="L438" s="8" t="s">
        <v>19</v>
      </c>
      <c r="M438" s="34" t="s">
        <v>20</v>
      </c>
      <c r="N438" s="36">
        <f>+IFERROR(VLOOKUP(Table_6[[#This Row],[ID_Municipio]],Table_4[[CodigoMuni]:[Long_2]],3,0),"")</f>
        <v>15.5151</v>
      </c>
      <c r="O438" s="36">
        <f>+IFERROR(VLOOKUP(Table_6[[#This Row],[ID_Municipio]],Table_4[[CodigoMuni]:[Long_2]],4,0),"")</f>
        <v>-88.114599999999996</v>
      </c>
      <c r="P438" s="34" t="s">
        <v>21</v>
      </c>
    </row>
    <row r="439" spans="1:16" ht="14.25" customHeight="1">
      <c r="A439" s="31" t="str">
        <f t="shared" si="18"/>
        <v>San Pedro Sula43924428</v>
      </c>
      <c r="B439" s="31" t="str">
        <f>+Table_6[[#This Row],[ID_Municipio]]&amp;Table_6[[#This Row],[Fecha]]</f>
        <v>050143924</v>
      </c>
      <c r="C439" s="31" t="str">
        <f t="shared" si="19"/>
        <v>Cortes43924</v>
      </c>
      <c r="D439" s="32">
        <f t="shared" si="20"/>
        <v>428</v>
      </c>
      <c r="E439" s="24">
        <v>43924</v>
      </c>
      <c r="F439" s="32">
        <f>+VLOOKUP(Table_6[[#This Row],[Departamento]],Table_5[],2,0)</f>
        <v>5</v>
      </c>
      <c r="G439" s="3" t="s">
        <v>22</v>
      </c>
      <c r="H439" s="9" t="s">
        <v>23</v>
      </c>
      <c r="I439" s="32" t="str">
        <f>+IFERROR(VLOOKUP(Table_6[[#This Row],[Municipio]],'LOCALIZA HN'!$B$9:$O$306,8,0),99999)</f>
        <v>0501</v>
      </c>
      <c r="J439" s="5" t="s">
        <v>18</v>
      </c>
      <c r="K439" s="5">
        <v>32</v>
      </c>
      <c r="L439" s="8" t="s">
        <v>19</v>
      </c>
      <c r="M439" s="34" t="s">
        <v>20</v>
      </c>
      <c r="N439" s="36">
        <f>+IFERROR(VLOOKUP(Table_6[[#This Row],[ID_Municipio]],Table_4[[CodigoMuni]:[Long_2]],3,0),"")</f>
        <v>15.5151</v>
      </c>
      <c r="O439" s="36">
        <f>+IFERROR(VLOOKUP(Table_6[[#This Row],[ID_Municipio]],Table_4[[CodigoMuni]:[Long_2]],4,0),"")</f>
        <v>-88.114599999999996</v>
      </c>
      <c r="P439" s="34" t="s">
        <v>21</v>
      </c>
    </row>
    <row r="440" spans="1:16" ht="14.25" customHeight="1">
      <c r="A440" s="31" t="str">
        <f t="shared" si="18"/>
        <v>San Pedro Sula43924429</v>
      </c>
      <c r="B440" s="31" t="str">
        <f>+Table_6[[#This Row],[ID_Municipio]]&amp;Table_6[[#This Row],[Fecha]]</f>
        <v>050143924</v>
      </c>
      <c r="C440" s="31" t="str">
        <f t="shared" si="19"/>
        <v>Cortes43924</v>
      </c>
      <c r="D440" s="32">
        <f t="shared" si="20"/>
        <v>429</v>
      </c>
      <c r="E440" s="24">
        <v>43924</v>
      </c>
      <c r="F440" s="32">
        <f>+VLOOKUP(Table_6[[#This Row],[Departamento]],Table_5[],2,0)</f>
        <v>5</v>
      </c>
      <c r="G440" s="3" t="s">
        <v>22</v>
      </c>
      <c r="H440" s="9" t="s">
        <v>23</v>
      </c>
      <c r="I440" s="32" t="str">
        <f>+IFERROR(VLOOKUP(Table_6[[#This Row],[Municipio]],'LOCALIZA HN'!$B$9:$O$306,8,0),99999)</f>
        <v>0501</v>
      </c>
      <c r="J440" s="5" t="s">
        <v>26</v>
      </c>
      <c r="K440" s="5">
        <v>26</v>
      </c>
      <c r="L440" s="8" t="s">
        <v>19</v>
      </c>
      <c r="M440" s="34" t="s">
        <v>20</v>
      </c>
      <c r="N440" s="36">
        <f>+IFERROR(VLOOKUP(Table_6[[#This Row],[ID_Municipio]],Table_4[[CodigoMuni]:[Long_2]],3,0),"")</f>
        <v>15.5151</v>
      </c>
      <c r="O440" s="36">
        <f>+IFERROR(VLOOKUP(Table_6[[#This Row],[ID_Municipio]],Table_4[[CodigoMuni]:[Long_2]],4,0),"")</f>
        <v>-88.114599999999996</v>
      </c>
      <c r="P440" s="34" t="s">
        <v>21</v>
      </c>
    </row>
    <row r="441" spans="1:16" ht="14.25" customHeight="1">
      <c r="A441" s="31" t="str">
        <f t="shared" si="18"/>
        <v>San Pedro Sula43924430</v>
      </c>
      <c r="B441" s="31" t="str">
        <f>+Table_6[[#This Row],[ID_Municipio]]&amp;Table_6[[#This Row],[Fecha]]</f>
        <v>050143924</v>
      </c>
      <c r="C441" s="31" t="str">
        <f t="shared" si="19"/>
        <v>Cortes43924</v>
      </c>
      <c r="D441" s="32">
        <f t="shared" si="20"/>
        <v>430</v>
      </c>
      <c r="E441" s="24">
        <v>43924</v>
      </c>
      <c r="F441" s="32">
        <f>+VLOOKUP(Table_6[[#This Row],[Departamento]],Table_5[],2,0)</f>
        <v>5</v>
      </c>
      <c r="G441" s="3" t="s">
        <v>22</v>
      </c>
      <c r="H441" s="9" t="s">
        <v>23</v>
      </c>
      <c r="I441" s="32" t="str">
        <f>+IFERROR(VLOOKUP(Table_6[[#This Row],[Municipio]],'LOCALIZA HN'!$B$9:$O$306,8,0),99999)</f>
        <v>0501</v>
      </c>
      <c r="J441" s="5" t="s">
        <v>26</v>
      </c>
      <c r="K441" s="5">
        <v>30</v>
      </c>
      <c r="L441" s="8" t="s">
        <v>19</v>
      </c>
      <c r="M441" s="34" t="s">
        <v>20</v>
      </c>
      <c r="N441" s="36">
        <f>+IFERROR(VLOOKUP(Table_6[[#This Row],[ID_Municipio]],Table_4[[CodigoMuni]:[Long_2]],3,0),"")</f>
        <v>15.5151</v>
      </c>
      <c r="O441" s="36">
        <f>+IFERROR(VLOOKUP(Table_6[[#This Row],[ID_Municipio]],Table_4[[CodigoMuni]:[Long_2]],4,0),"")</f>
        <v>-88.114599999999996</v>
      </c>
      <c r="P441" s="34" t="s">
        <v>21</v>
      </c>
    </row>
    <row r="442" spans="1:16" ht="14.25" customHeight="1">
      <c r="A442" s="31" t="str">
        <f t="shared" si="18"/>
        <v>San Pedro Sula43924431</v>
      </c>
      <c r="B442" s="31" t="str">
        <f>+Table_6[[#This Row],[ID_Municipio]]&amp;Table_6[[#This Row],[Fecha]]</f>
        <v>050143924</v>
      </c>
      <c r="C442" s="31" t="str">
        <f t="shared" si="19"/>
        <v>Cortes43924</v>
      </c>
      <c r="D442" s="32">
        <f t="shared" si="20"/>
        <v>431</v>
      </c>
      <c r="E442" s="24">
        <v>43924</v>
      </c>
      <c r="F442" s="32">
        <f>+VLOOKUP(Table_6[[#This Row],[Departamento]],Table_5[],2,0)</f>
        <v>5</v>
      </c>
      <c r="G442" s="3" t="s">
        <v>22</v>
      </c>
      <c r="H442" s="9" t="s">
        <v>23</v>
      </c>
      <c r="I442" s="32" t="str">
        <f>+IFERROR(VLOOKUP(Table_6[[#This Row],[Municipio]],'LOCALIZA HN'!$B$9:$O$306,8,0),99999)</f>
        <v>0501</v>
      </c>
      <c r="J442" s="5" t="s">
        <v>18</v>
      </c>
      <c r="K442" s="5">
        <v>48</v>
      </c>
      <c r="L442" s="8" t="s">
        <v>19</v>
      </c>
      <c r="M442" s="34" t="s">
        <v>20</v>
      </c>
      <c r="N442" s="36">
        <f>+IFERROR(VLOOKUP(Table_6[[#This Row],[ID_Municipio]],Table_4[[CodigoMuni]:[Long_2]],3,0),"")</f>
        <v>15.5151</v>
      </c>
      <c r="O442" s="36">
        <f>+IFERROR(VLOOKUP(Table_6[[#This Row],[ID_Municipio]],Table_4[[CodigoMuni]:[Long_2]],4,0),"")</f>
        <v>-88.114599999999996</v>
      </c>
      <c r="P442" s="34" t="s">
        <v>21</v>
      </c>
    </row>
    <row r="443" spans="1:16" ht="14.25" customHeight="1">
      <c r="A443" s="31" t="str">
        <f t="shared" si="18"/>
        <v>San Pedro Sula43924432</v>
      </c>
      <c r="B443" s="31" t="str">
        <f>+Table_6[[#This Row],[ID_Municipio]]&amp;Table_6[[#This Row],[Fecha]]</f>
        <v>050143924</v>
      </c>
      <c r="C443" s="31" t="str">
        <f t="shared" si="19"/>
        <v>Cortes43924</v>
      </c>
      <c r="D443" s="32">
        <f t="shared" si="20"/>
        <v>432</v>
      </c>
      <c r="E443" s="24">
        <v>43924</v>
      </c>
      <c r="F443" s="32">
        <f>+VLOOKUP(Table_6[[#This Row],[Departamento]],Table_5[],2,0)</f>
        <v>5</v>
      </c>
      <c r="G443" s="3" t="s">
        <v>22</v>
      </c>
      <c r="H443" s="9" t="s">
        <v>23</v>
      </c>
      <c r="I443" s="32" t="str">
        <f>+IFERROR(VLOOKUP(Table_6[[#This Row],[Municipio]],'LOCALIZA HN'!$B$9:$O$306,8,0),99999)</f>
        <v>0501</v>
      </c>
      <c r="J443" s="5" t="s">
        <v>18</v>
      </c>
      <c r="K443" s="5">
        <v>28</v>
      </c>
      <c r="L443" s="8" t="s">
        <v>19</v>
      </c>
      <c r="M443" s="34" t="s">
        <v>20</v>
      </c>
      <c r="N443" s="36">
        <f>+IFERROR(VLOOKUP(Table_6[[#This Row],[ID_Municipio]],Table_4[[CodigoMuni]:[Long_2]],3,0),"")</f>
        <v>15.5151</v>
      </c>
      <c r="O443" s="36">
        <f>+IFERROR(VLOOKUP(Table_6[[#This Row],[ID_Municipio]],Table_4[[CodigoMuni]:[Long_2]],4,0),"")</f>
        <v>-88.114599999999996</v>
      </c>
      <c r="P443" s="34" t="s">
        <v>21</v>
      </c>
    </row>
    <row r="444" spans="1:16" ht="14.25" customHeight="1">
      <c r="A444" s="31" t="str">
        <f t="shared" si="18"/>
        <v>San Pedro Sula43924433</v>
      </c>
      <c r="B444" s="31" t="str">
        <f>+Table_6[[#This Row],[ID_Municipio]]&amp;Table_6[[#This Row],[Fecha]]</f>
        <v>050143924</v>
      </c>
      <c r="C444" s="31" t="str">
        <f t="shared" si="19"/>
        <v>Cortes43924</v>
      </c>
      <c r="D444" s="32">
        <f t="shared" si="20"/>
        <v>433</v>
      </c>
      <c r="E444" s="24">
        <v>43924</v>
      </c>
      <c r="F444" s="32">
        <f>+VLOOKUP(Table_6[[#This Row],[Departamento]],Table_5[],2,0)</f>
        <v>5</v>
      </c>
      <c r="G444" s="3" t="s">
        <v>22</v>
      </c>
      <c r="H444" s="9" t="s">
        <v>23</v>
      </c>
      <c r="I444" s="32" t="str">
        <f>+IFERROR(VLOOKUP(Table_6[[#This Row],[Municipio]],'LOCALIZA HN'!$B$9:$O$306,8,0),99999)</f>
        <v>0501</v>
      </c>
      <c r="J444" s="5" t="s">
        <v>18</v>
      </c>
      <c r="K444" s="5">
        <v>53</v>
      </c>
      <c r="L444" s="8" t="s">
        <v>19</v>
      </c>
      <c r="M444" s="34" t="s">
        <v>20</v>
      </c>
      <c r="N444" s="36">
        <f>+IFERROR(VLOOKUP(Table_6[[#This Row],[ID_Municipio]],Table_4[[CodigoMuni]:[Long_2]],3,0),"")</f>
        <v>15.5151</v>
      </c>
      <c r="O444" s="36">
        <f>+IFERROR(VLOOKUP(Table_6[[#This Row],[ID_Municipio]],Table_4[[CodigoMuni]:[Long_2]],4,0),"")</f>
        <v>-88.114599999999996</v>
      </c>
      <c r="P444" s="34" t="s">
        <v>21</v>
      </c>
    </row>
    <row r="445" spans="1:16" ht="14.25" customHeight="1">
      <c r="A445" s="31" t="str">
        <f t="shared" si="18"/>
        <v>San Pedro Sula43924434</v>
      </c>
      <c r="B445" s="31" t="str">
        <f>+Table_6[[#This Row],[ID_Municipio]]&amp;Table_6[[#This Row],[Fecha]]</f>
        <v>050143924</v>
      </c>
      <c r="C445" s="31" t="str">
        <f t="shared" si="19"/>
        <v>Cortes43924</v>
      </c>
      <c r="D445" s="32">
        <f t="shared" si="20"/>
        <v>434</v>
      </c>
      <c r="E445" s="24">
        <v>43924</v>
      </c>
      <c r="F445" s="32">
        <f>+VLOOKUP(Table_6[[#This Row],[Departamento]],Table_5[],2,0)</f>
        <v>5</v>
      </c>
      <c r="G445" s="3" t="s">
        <v>22</v>
      </c>
      <c r="H445" s="9" t="s">
        <v>23</v>
      </c>
      <c r="I445" s="32" t="str">
        <f>+IFERROR(VLOOKUP(Table_6[[#This Row],[Municipio]],'LOCALIZA HN'!$B$9:$O$306,8,0),99999)</f>
        <v>0501</v>
      </c>
      <c r="J445" s="5" t="s">
        <v>18</v>
      </c>
      <c r="K445" s="5">
        <v>57</v>
      </c>
      <c r="L445" s="8" t="s">
        <v>19</v>
      </c>
      <c r="M445" s="34" t="s">
        <v>20</v>
      </c>
      <c r="N445" s="36">
        <f>+IFERROR(VLOOKUP(Table_6[[#This Row],[ID_Municipio]],Table_4[[CodigoMuni]:[Long_2]],3,0),"")</f>
        <v>15.5151</v>
      </c>
      <c r="O445" s="36">
        <f>+IFERROR(VLOOKUP(Table_6[[#This Row],[ID_Municipio]],Table_4[[CodigoMuni]:[Long_2]],4,0),"")</f>
        <v>-88.114599999999996</v>
      </c>
      <c r="P445" s="34" t="s">
        <v>21</v>
      </c>
    </row>
    <row r="446" spans="1:16" ht="14.25" customHeight="1">
      <c r="A446" s="31" t="str">
        <f t="shared" si="18"/>
        <v>San Pedro Sula43924435</v>
      </c>
      <c r="B446" s="31" t="str">
        <f>+Table_6[[#This Row],[ID_Municipio]]&amp;Table_6[[#This Row],[Fecha]]</f>
        <v>050143924</v>
      </c>
      <c r="C446" s="31" t="str">
        <f t="shared" si="19"/>
        <v>Cortes43924</v>
      </c>
      <c r="D446" s="32">
        <f t="shared" si="20"/>
        <v>435</v>
      </c>
      <c r="E446" s="24">
        <v>43924</v>
      </c>
      <c r="F446" s="32">
        <f>+VLOOKUP(Table_6[[#This Row],[Departamento]],Table_5[],2,0)</f>
        <v>5</v>
      </c>
      <c r="G446" s="3" t="s">
        <v>22</v>
      </c>
      <c r="H446" s="9" t="s">
        <v>23</v>
      </c>
      <c r="I446" s="32" t="str">
        <f>+IFERROR(VLOOKUP(Table_6[[#This Row],[Municipio]],'LOCALIZA HN'!$B$9:$O$306,8,0),99999)</f>
        <v>0501</v>
      </c>
      <c r="J446" s="5" t="s">
        <v>18</v>
      </c>
      <c r="K446" s="5">
        <v>30</v>
      </c>
      <c r="L446" s="8" t="s">
        <v>19</v>
      </c>
      <c r="M446" s="34" t="s">
        <v>20</v>
      </c>
      <c r="N446" s="36">
        <f>+IFERROR(VLOOKUP(Table_6[[#This Row],[ID_Municipio]],Table_4[[CodigoMuni]:[Long_2]],3,0),"")</f>
        <v>15.5151</v>
      </c>
      <c r="O446" s="36">
        <f>+IFERROR(VLOOKUP(Table_6[[#This Row],[ID_Municipio]],Table_4[[CodigoMuni]:[Long_2]],4,0),"")</f>
        <v>-88.114599999999996</v>
      </c>
      <c r="P446" s="34" t="s">
        <v>21</v>
      </c>
    </row>
    <row r="447" spans="1:16" ht="14.25" customHeight="1">
      <c r="A447" s="31" t="str">
        <f t="shared" si="18"/>
        <v>San Pedro Sula43924436</v>
      </c>
      <c r="B447" s="31" t="str">
        <f>+Table_6[[#This Row],[ID_Municipio]]&amp;Table_6[[#This Row],[Fecha]]</f>
        <v>050143924</v>
      </c>
      <c r="C447" s="31" t="str">
        <f t="shared" si="19"/>
        <v>Cortes43924</v>
      </c>
      <c r="D447" s="32">
        <f t="shared" si="20"/>
        <v>436</v>
      </c>
      <c r="E447" s="24">
        <v>43924</v>
      </c>
      <c r="F447" s="32">
        <f>+VLOOKUP(Table_6[[#This Row],[Departamento]],Table_5[],2,0)</f>
        <v>5</v>
      </c>
      <c r="G447" s="3" t="s">
        <v>22</v>
      </c>
      <c r="H447" s="9" t="s">
        <v>23</v>
      </c>
      <c r="I447" s="32" t="str">
        <f>+IFERROR(VLOOKUP(Table_6[[#This Row],[Municipio]],'LOCALIZA HN'!$B$9:$O$306,8,0),99999)</f>
        <v>0501</v>
      </c>
      <c r="J447" s="5" t="s">
        <v>18</v>
      </c>
      <c r="K447" s="5">
        <v>30</v>
      </c>
      <c r="L447" s="8" t="s">
        <v>19</v>
      </c>
      <c r="M447" s="34" t="s">
        <v>20</v>
      </c>
      <c r="N447" s="36">
        <f>+IFERROR(VLOOKUP(Table_6[[#This Row],[ID_Municipio]],Table_4[[CodigoMuni]:[Long_2]],3,0),"")</f>
        <v>15.5151</v>
      </c>
      <c r="O447" s="36">
        <f>+IFERROR(VLOOKUP(Table_6[[#This Row],[ID_Municipio]],Table_4[[CodigoMuni]:[Long_2]],4,0),"")</f>
        <v>-88.114599999999996</v>
      </c>
      <c r="P447" s="34" t="s">
        <v>21</v>
      </c>
    </row>
    <row r="448" spans="1:16" ht="14.25" customHeight="1">
      <c r="A448" s="31" t="str">
        <f t="shared" si="18"/>
        <v>San Pedro Sula43924437</v>
      </c>
      <c r="B448" s="31" t="str">
        <f>+Table_6[[#This Row],[ID_Municipio]]&amp;Table_6[[#This Row],[Fecha]]</f>
        <v>050143924</v>
      </c>
      <c r="C448" s="31" t="str">
        <f t="shared" si="19"/>
        <v>Cortes43924</v>
      </c>
      <c r="D448" s="32">
        <f t="shared" si="20"/>
        <v>437</v>
      </c>
      <c r="E448" s="24">
        <v>43924</v>
      </c>
      <c r="F448" s="32">
        <f>+VLOOKUP(Table_6[[#This Row],[Departamento]],Table_5[],2,0)</f>
        <v>5</v>
      </c>
      <c r="G448" s="3" t="s">
        <v>22</v>
      </c>
      <c r="H448" s="9" t="s">
        <v>23</v>
      </c>
      <c r="I448" s="32" t="str">
        <f>+IFERROR(VLOOKUP(Table_6[[#This Row],[Municipio]],'LOCALIZA HN'!$B$9:$O$306,8,0),99999)</f>
        <v>0501</v>
      </c>
      <c r="J448" s="5" t="s">
        <v>26</v>
      </c>
      <c r="K448" s="5">
        <v>35</v>
      </c>
      <c r="L448" s="8" t="s">
        <v>19</v>
      </c>
      <c r="M448" s="34" t="s">
        <v>20</v>
      </c>
      <c r="N448" s="36">
        <f>+IFERROR(VLOOKUP(Table_6[[#This Row],[ID_Municipio]],Table_4[[CodigoMuni]:[Long_2]],3,0),"")</f>
        <v>15.5151</v>
      </c>
      <c r="O448" s="36">
        <f>+IFERROR(VLOOKUP(Table_6[[#This Row],[ID_Municipio]],Table_4[[CodigoMuni]:[Long_2]],4,0),"")</f>
        <v>-88.114599999999996</v>
      </c>
      <c r="P448" s="34" t="s">
        <v>21</v>
      </c>
    </row>
    <row r="449" spans="1:16" ht="14.25" customHeight="1">
      <c r="A449" s="31" t="str">
        <f t="shared" si="18"/>
        <v>San Pedro Sula43924438</v>
      </c>
      <c r="B449" s="31" t="str">
        <f>+Table_6[[#This Row],[ID_Municipio]]&amp;Table_6[[#This Row],[Fecha]]</f>
        <v>050143924</v>
      </c>
      <c r="C449" s="31" t="str">
        <f t="shared" si="19"/>
        <v>Cortes43924</v>
      </c>
      <c r="D449" s="32">
        <f t="shared" si="20"/>
        <v>438</v>
      </c>
      <c r="E449" s="24">
        <v>43924</v>
      </c>
      <c r="F449" s="32">
        <f>+VLOOKUP(Table_6[[#This Row],[Departamento]],Table_5[],2,0)</f>
        <v>5</v>
      </c>
      <c r="G449" s="3" t="s">
        <v>22</v>
      </c>
      <c r="H449" s="9" t="s">
        <v>23</v>
      </c>
      <c r="I449" s="32" t="str">
        <f>+IFERROR(VLOOKUP(Table_6[[#This Row],[Municipio]],'LOCALIZA HN'!$B$9:$O$306,8,0),99999)</f>
        <v>0501</v>
      </c>
      <c r="J449" s="5" t="s">
        <v>18</v>
      </c>
      <c r="K449" s="5">
        <v>70</v>
      </c>
      <c r="L449" s="8" t="s">
        <v>19</v>
      </c>
      <c r="M449" s="34" t="s">
        <v>20</v>
      </c>
      <c r="N449" s="36">
        <f>+IFERROR(VLOOKUP(Table_6[[#This Row],[ID_Municipio]],Table_4[[CodigoMuni]:[Long_2]],3,0),"")</f>
        <v>15.5151</v>
      </c>
      <c r="O449" s="36">
        <f>+IFERROR(VLOOKUP(Table_6[[#This Row],[ID_Municipio]],Table_4[[CodigoMuni]:[Long_2]],4,0),"")</f>
        <v>-88.114599999999996</v>
      </c>
      <c r="P449" s="34" t="s">
        <v>21</v>
      </c>
    </row>
    <row r="450" spans="1:16" ht="14.25" customHeight="1">
      <c r="A450" s="31" t="str">
        <f t="shared" si="18"/>
        <v>San Pedro Sula43924439</v>
      </c>
      <c r="B450" s="31" t="str">
        <f>+Table_6[[#This Row],[ID_Municipio]]&amp;Table_6[[#This Row],[Fecha]]</f>
        <v>050143924</v>
      </c>
      <c r="C450" s="31" t="str">
        <f t="shared" si="19"/>
        <v>Cortes43924</v>
      </c>
      <c r="D450" s="32">
        <f t="shared" si="20"/>
        <v>439</v>
      </c>
      <c r="E450" s="24">
        <v>43924</v>
      </c>
      <c r="F450" s="32">
        <f>+VLOOKUP(Table_6[[#This Row],[Departamento]],Table_5[],2,0)</f>
        <v>5</v>
      </c>
      <c r="G450" s="3" t="s">
        <v>22</v>
      </c>
      <c r="H450" s="9" t="s">
        <v>23</v>
      </c>
      <c r="I450" s="32" t="str">
        <f>+IFERROR(VLOOKUP(Table_6[[#This Row],[Municipio]],'LOCALIZA HN'!$B$9:$O$306,8,0),99999)</f>
        <v>0501</v>
      </c>
      <c r="J450" s="5" t="s">
        <v>18</v>
      </c>
      <c r="K450" s="5">
        <v>53</v>
      </c>
      <c r="L450" s="8" t="s">
        <v>19</v>
      </c>
      <c r="M450" s="34" t="s">
        <v>20</v>
      </c>
      <c r="N450" s="36">
        <f>+IFERROR(VLOOKUP(Table_6[[#This Row],[ID_Municipio]],Table_4[[CodigoMuni]:[Long_2]],3,0),"")</f>
        <v>15.5151</v>
      </c>
      <c r="O450" s="36">
        <f>+IFERROR(VLOOKUP(Table_6[[#This Row],[ID_Municipio]],Table_4[[CodigoMuni]:[Long_2]],4,0),"")</f>
        <v>-88.114599999999996</v>
      </c>
      <c r="P450" s="34" t="s">
        <v>21</v>
      </c>
    </row>
    <row r="451" spans="1:16" ht="14.25" customHeight="1">
      <c r="A451" s="31" t="str">
        <f t="shared" si="18"/>
        <v>San Pedro Sula43926440</v>
      </c>
      <c r="B451" s="31" t="str">
        <f>+Table_6[[#This Row],[ID_Municipio]]&amp;Table_6[[#This Row],[Fecha]]</f>
        <v>050143926</v>
      </c>
      <c r="C451" s="31" t="str">
        <f t="shared" si="19"/>
        <v>Cortes43926</v>
      </c>
      <c r="D451" s="32">
        <f t="shared" si="20"/>
        <v>440</v>
      </c>
      <c r="E451" s="24">
        <v>43926</v>
      </c>
      <c r="F451" s="32">
        <f>+VLOOKUP(Table_6[[#This Row],[Departamento]],Table_5[],2,0)</f>
        <v>5</v>
      </c>
      <c r="G451" s="3" t="s">
        <v>22</v>
      </c>
      <c r="H451" s="9" t="s">
        <v>23</v>
      </c>
      <c r="I451" s="32" t="str">
        <f>+IFERROR(VLOOKUP(Table_6[[#This Row],[Municipio]],'LOCALIZA HN'!$B$9:$O$306,8,0),99999)</f>
        <v>0501</v>
      </c>
      <c r="J451" s="5" t="s">
        <v>26</v>
      </c>
      <c r="K451" s="5">
        <v>64</v>
      </c>
      <c r="L451" s="8" t="s">
        <v>19</v>
      </c>
      <c r="M451" s="34" t="s">
        <v>20</v>
      </c>
      <c r="N451" s="36">
        <f>+IFERROR(VLOOKUP(Table_6[[#This Row],[ID_Municipio]],Table_4[[CodigoMuni]:[Long_2]],3,0),"")</f>
        <v>15.5151</v>
      </c>
      <c r="O451" s="36">
        <f>+IFERROR(VLOOKUP(Table_6[[#This Row],[ID_Municipio]],Table_4[[CodigoMuni]:[Long_2]],4,0),"")</f>
        <v>-88.114599999999996</v>
      </c>
      <c r="P451" s="34" t="s">
        <v>21</v>
      </c>
    </row>
    <row r="452" spans="1:16" ht="14.25" customHeight="1">
      <c r="A452" s="31" t="str">
        <f t="shared" si="18"/>
        <v>San Pedro Sula43926441</v>
      </c>
      <c r="B452" s="31" t="str">
        <f>+Table_6[[#This Row],[ID_Municipio]]&amp;Table_6[[#This Row],[Fecha]]</f>
        <v>050143926</v>
      </c>
      <c r="C452" s="31" t="str">
        <f t="shared" si="19"/>
        <v>Cortes43926</v>
      </c>
      <c r="D452" s="32">
        <f t="shared" si="20"/>
        <v>441</v>
      </c>
      <c r="E452" s="24">
        <v>43926</v>
      </c>
      <c r="F452" s="32">
        <f>+VLOOKUP(Table_6[[#This Row],[Departamento]],Table_5[],2,0)</f>
        <v>5</v>
      </c>
      <c r="G452" s="3" t="s">
        <v>22</v>
      </c>
      <c r="H452" s="9" t="s">
        <v>23</v>
      </c>
      <c r="I452" s="32" t="str">
        <f>+IFERROR(VLOOKUP(Table_6[[#This Row],[Municipio]],'LOCALIZA HN'!$B$9:$O$306,8,0),99999)</f>
        <v>0501</v>
      </c>
      <c r="J452" s="5" t="s">
        <v>18</v>
      </c>
      <c r="K452" s="5">
        <v>30</v>
      </c>
      <c r="L452" s="8" t="s">
        <v>19</v>
      </c>
      <c r="M452" s="34" t="s">
        <v>20</v>
      </c>
      <c r="N452" s="36">
        <f>+IFERROR(VLOOKUP(Table_6[[#This Row],[ID_Municipio]],Table_4[[CodigoMuni]:[Long_2]],3,0),"")</f>
        <v>15.5151</v>
      </c>
      <c r="O452" s="36">
        <f>+IFERROR(VLOOKUP(Table_6[[#This Row],[ID_Municipio]],Table_4[[CodigoMuni]:[Long_2]],4,0),"")</f>
        <v>-88.114599999999996</v>
      </c>
      <c r="P452" s="34" t="s">
        <v>21</v>
      </c>
    </row>
    <row r="453" spans="1:16" ht="14.25" customHeight="1">
      <c r="A453" s="31" t="str">
        <f t="shared" si="18"/>
        <v>San Pedro Sula43926442</v>
      </c>
      <c r="B453" s="31" t="str">
        <f>+Table_6[[#This Row],[ID_Municipio]]&amp;Table_6[[#This Row],[Fecha]]</f>
        <v>050143926</v>
      </c>
      <c r="C453" s="31" t="str">
        <f t="shared" si="19"/>
        <v>Cortes43926</v>
      </c>
      <c r="D453" s="32">
        <f t="shared" si="20"/>
        <v>442</v>
      </c>
      <c r="E453" s="24">
        <v>43926</v>
      </c>
      <c r="F453" s="32">
        <f>+VLOOKUP(Table_6[[#This Row],[Departamento]],Table_5[],2,0)</f>
        <v>5</v>
      </c>
      <c r="G453" s="3" t="s">
        <v>22</v>
      </c>
      <c r="H453" s="9" t="s">
        <v>23</v>
      </c>
      <c r="I453" s="32" t="str">
        <f>+IFERROR(VLOOKUP(Table_6[[#This Row],[Municipio]],'LOCALIZA HN'!$B$9:$O$306,8,0),99999)</f>
        <v>0501</v>
      </c>
      <c r="J453" s="5" t="s">
        <v>18</v>
      </c>
      <c r="K453" s="5">
        <v>22</v>
      </c>
      <c r="L453" s="8" t="s">
        <v>19</v>
      </c>
      <c r="M453" s="34" t="s">
        <v>20</v>
      </c>
      <c r="N453" s="36">
        <f>+IFERROR(VLOOKUP(Table_6[[#This Row],[ID_Municipio]],Table_4[[CodigoMuni]:[Long_2]],3,0),"")</f>
        <v>15.5151</v>
      </c>
      <c r="O453" s="36">
        <f>+IFERROR(VLOOKUP(Table_6[[#This Row],[ID_Municipio]],Table_4[[CodigoMuni]:[Long_2]],4,0),"")</f>
        <v>-88.114599999999996</v>
      </c>
      <c r="P453" s="34" t="s">
        <v>21</v>
      </c>
    </row>
    <row r="454" spans="1:16" ht="14.25" customHeight="1">
      <c r="A454" s="31" t="str">
        <f t="shared" si="18"/>
        <v>San Pedro Sula43926443</v>
      </c>
      <c r="B454" s="31" t="str">
        <f>+Table_6[[#This Row],[ID_Municipio]]&amp;Table_6[[#This Row],[Fecha]]</f>
        <v>050143926</v>
      </c>
      <c r="C454" s="31" t="str">
        <f t="shared" si="19"/>
        <v>Cortes43926</v>
      </c>
      <c r="D454" s="32">
        <f t="shared" si="20"/>
        <v>443</v>
      </c>
      <c r="E454" s="24">
        <v>43926</v>
      </c>
      <c r="F454" s="32">
        <f>+VLOOKUP(Table_6[[#This Row],[Departamento]],Table_5[],2,0)</f>
        <v>5</v>
      </c>
      <c r="G454" s="3" t="s">
        <v>22</v>
      </c>
      <c r="H454" s="9" t="s">
        <v>23</v>
      </c>
      <c r="I454" s="32" t="str">
        <f>+IFERROR(VLOOKUP(Table_6[[#This Row],[Municipio]],'LOCALIZA HN'!$B$9:$O$306,8,0),99999)</f>
        <v>0501</v>
      </c>
      <c r="J454" s="5" t="s">
        <v>18</v>
      </c>
      <c r="K454" s="5">
        <v>54</v>
      </c>
      <c r="L454" s="8" t="s">
        <v>19</v>
      </c>
      <c r="M454" s="34" t="s">
        <v>20</v>
      </c>
      <c r="N454" s="36">
        <f>+IFERROR(VLOOKUP(Table_6[[#This Row],[ID_Municipio]],Table_4[[CodigoMuni]:[Long_2]],3,0),"")</f>
        <v>15.5151</v>
      </c>
      <c r="O454" s="36">
        <f>+IFERROR(VLOOKUP(Table_6[[#This Row],[ID_Municipio]],Table_4[[CodigoMuni]:[Long_2]],4,0),"")</f>
        <v>-88.114599999999996</v>
      </c>
      <c r="P454" s="34" t="s">
        <v>21</v>
      </c>
    </row>
    <row r="455" spans="1:16" ht="14.25" customHeight="1">
      <c r="A455" s="31" t="str">
        <f t="shared" si="18"/>
        <v>San Pedro Sula43926444</v>
      </c>
      <c r="B455" s="31" t="str">
        <f>+Table_6[[#This Row],[ID_Municipio]]&amp;Table_6[[#This Row],[Fecha]]</f>
        <v>050143926</v>
      </c>
      <c r="C455" s="31" t="str">
        <f t="shared" si="19"/>
        <v>Cortes43926</v>
      </c>
      <c r="D455" s="32">
        <f t="shared" si="20"/>
        <v>444</v>
      </c>
      <c r="E455" s="24">
        <v>43926</v>
      </c>
      <c r="F455" s="32">
        <f>+VLOOKUP(Table_6[[#This Row],[Departamento]],Table_5[],2,0)</f>
        <v>5</v>
      </c>
      <c r="G455" s="3" t="s">
        <v>22</v>
      </c>
      <c r="H455" s="9" t="s">
        <v>23</v>
      </c>
      <c r="I455" s="32" t="str">
        <f>+IFERROR(VLOOKUP(Table_6[[#This Row],[Municipio]],'LOCALIZA HN'!$B$9:$O$306,8,0),99999)</f>
        <v>0501</v>
      </c>
      <c r="J455" s="5" t="s">
        <v>18</v>
      </c>
      <c r="K455" s="5">
        <v>35</v>
      </c>
      <c r="L455" s="8" t="s">
        <v>19</v>
      </c>
      <c r="M455" s="34" t="s">
        <v>20</v>
      </c>
      <c r="N455" s="36">
        <f>+IFERROR(VLOOKUP(Table_6[[#This Row],[ID_Municipio]],Table_4[[CodigoMuni]:[Long_2]],3,0),"")</f>
        <v>15.5151</v>
      </c>
      <c r="O455" s="36">
        <f>+IFERROR(VLOOKUP(Table_6[[#This Row],[ID_Municipio]],Table_4[[CodigoMuni]:[Long_2]],4,0),"")</f>
        <v>-88.114599999999996</v>
      </c>
      <c r="P455" s="34" t="s">
        <v>21</v>
      </c>
    </row>
    <row r="456" spans="1:16" ht="14.25" customHeight="1">
      <c r="A456" s="31" t="str">
        <f t="shared" si="18"/>
        <v>San Pedro Sula43926445</v>
      </c>
      <c r="B456" s="31" t="str">
        <f>+Table_6[[#This Row],[ID_Municipio]]&amp;Table_6[[#This Row],[Fecha]]</f>
        <v>050143926</v>
      </c>
      <c r="C456" s="31" t="str">
        <f t="shared" si="19"/>
        <v>Cortes43926</v>
      </c>
      <c r="D456" s="32">
        <f t="shared" si="20"/>
        <v>445</v>
      </c>
      <c r="E456" s="24">
        <v>43926</v>
      </c>
      <c r="F456" s="32">
        <f>+VLOOKUP(Table_6[[#This Row],[Departamento]],Table_5[],2,0)</f>
        <v>5</v>
      </c>
      <c r="G456" s="3" t="s">
        <v>22</v>
      </c>
      <c r="H456" s="9" t="s">
        <v>23</v>
      </c>
      <c r="I456" s="32" t="str">
        <f>+IFERROR(VLOOKUP(Table_6[[#This Row],[Municipio]],'LOCALIZA HN'!$B$9:$O$306,8,0),99999)</f>
        <v>0501</v>
      </c>
      <c r="J456" s="5" t="s">
        <v>18</v>
      </c>
      <c r="K456" s="5">
        <v>36</v>
      </c>
      <c r="L456" s="8" t="s">
        <v>19</v>
      </c>
      <c r="M456" s="34" t="s">
        <v>20</v>
      </c>
      <c r="N456" s="36">
        <f>+IFERROR(VLOOKUP(Table_6[[#This Row],[ID_Municipio]],Table_4[[CodigoMuni]:[Long_2]],3,0),"")</f>
        <v>15.5151</v>
      </c>
      <c r="O456" s="36">
        <f>+IFERROR(VLOOKUP(Table_6[[#This Row],[ID_Municipio]],Table_4[[CodigoMuni]:[Long_2]],4,0),"")</f>
        <v>-88.114599999999996</v>
      </c>
      <c r="P456" s="34" t="s">
        <v>21</v>
      </c>
    </row>
    <row r="457" spans="1:16" ht="14.25" customHeight="1">
      <c r="A457" s="31" t="str">
        <f t="shared" si="18"/>
        <v>San Pedro Sula43926446</v>
      </c>
      <c r="B457" s="31" t="str">
        <f>+Table_6[[#This Row],[ID_Municipio]]&amp;Table_6[[#This Row],[Fecha]]</f>
        <v>050143926</v>
      </c>
      <c r="C457" s="31" t="str">
        <f t="shared" si="19"/>
        <v>Cortes43926</v>
      </c>
      <c r="D457" s="32">
        <f t="shared" si="20"/>
        <v>446</v>
      </c>
      <c r="E457" s="24">
        <v>43926</v>
      </c>
      <c r="F457" s="32">
        <f>+VLOOKUP(Table_6[[#This Row],[Departamento]],Table_5[],2,0)</f>
        <v>5</v>
      </c>
      <c r="G457" s="3" t="s">
        <v>22</v>
      </c>
      <c r="H457" s="9" t="s">
        <v>23</v>
      </c>
      <c r="I457" s="32" t="str">
        <f>+IFERROR(VLOOKUP(Table_6[[#This Row],[Municipio]],'LOCALIZA HN'!$B$9:$O$306,8,0),99999)</f>
        <v>0501</v>
      </c>
      <c r="J457" s="5" t="s">
        <v>26</v>
      </c>
      <c r="K457" s="5">
        <v>26</v>
      </c>
      <c r="L457" s="8" t="s">
        <v>19</v>
      </c>
      <c r="M457" s="34" t="s">
        <v>20</v>
      </c>
      <c r="N457" s="36">
        <f>+IFERROR(VLOOKUP(Table_6[[#This Row],[ID_Municipio]],Table_4[[CodigoMuni]:[Long_2]],3,0),"")</f>
        <v>15.5151</v>
      </c>
      <c r="O457" s="36">
        <f>+IFERROR(VLOOKUP(Table_6[[#This Row],[ID_Municipio]],Table_4[[CodigoMuni]:[Long_2]],4,0),"")</f>
        <v>-88.114599999999996</v>
      </c>
      <c r="P457" s="34" t="s">
        <v>21</v>
      </c>
    </row>
    <row r="458" spans="1:16" ht="14.25" customHeight="1">
      <c r="A458" s="31" t="str">
        <f t="shared" si="18"/>
        <v>San Pedro Sula43926447</v>
      </c>
      <c r="B458" s="31" t="str">
        <f>+Table_6[[#This Row],[ID_Municipio]]&amp;Table_6[[#This Row],[Fecha]]</f>
        <v>050143926</v>
      </c>
      <c r="C458" s="31" t="str">
        <f t="shared" si="19"/>
        <v>Cortes43926</v>
      </c>
      <c r="D458" s="32">
        <f t="shared" si="20"/>
        <v>447</v>
      </c>
      <c r="E458" s="24">
        <v>43926</v>
      </c>
      <c r="F458" s="32">
        <f>+VLOOKUP(Table_6[[#This Row],[Departamento]],Table_5[],2,0)</f>
        <v>5</v>
      </c>
      <c r="G458" s="3" t="s">
        <v>22</v>
      </c>
      <c r="H458" s="9" t="s">
        <v>23</v>
      </c>
      <c r="I458" s="32" t="str">
        <f>+IFERROR(VLOOKUP(Table_6[[#This Row],[Municipio]],'LOCALIZA HN'!$B$9:$O$306,8,0),99999)</f>
        <v>0501</v>
      </c>
      <c r="J458" s="5" t="s">
        <v>26</v>
      </c>
      <c r="K458" s="5">
        <v>33</v>
      </c>
      <c r="L458" s="8" t="s">
        <v>19</v>
      </c>
      <c r="M458" s="34" t="s">
        <v>20</v>
      </c>
      <c r="N458" s="36">
        <f>+IFERROR(VLOOKUP(Table_6[[#This Row],[ID_Municipio]],Table_4[[CodigoMuni]:[Long_2]],3,0),"")</f>
        <v>15.5151</v>
      </c>
      <c r="O458" s="36">
        <f>+IFERROR(VLOOKUP(Table_6[[#This Row],[ID_Municipio]],Table_4[[CodigoMuni]:[Long_2]],4,0),"")</f>
        <v>-88.114599999999996</v>
      </c>
      <c r="P458" s="34" t="s">
        <v>21</v>
      </c>
    </row>
    <row r="459" spans="1:16" ht="14.25" customHeight="1">
      <c r="A459" s="31" t="str">
        <f t="shared" si="18"/>
        <v>San Pedro Sula43926448</v>
      </c>
      <c r="B459" s="31" t="str">
        <f>+Table_6[[#This Row],[ID_Municipio]]&amp;Table_6[[#This Row],[Fecha]]</f>
        <v>050143926</v>
      </c>
      <c r="C459" s="31" t="str">
        <f t="shared" si="19"/>
        <v>Cortes43926</v>
      </c>
      <c r="D459" s="32">
        <f t="shared" si="20"/>
        <v>448</v>
      </c>
      <c r="E459" s="24">
        <v>43926</v>
      </c>
      <c r="F459" s="32">
        <f>+VLOOKUP(Table_6[[#This Row],[Departamento]],Table_5[],2,0)</f>
        <v>5</v>
      </c>
      <c r="G459" s="3" t="s">
        <v>22</v>
      </c>
      <c r="H459" s="9" t="s">
        <v>23</v>
      </c>
      <c r="I459" s="32" t="str">
        <f>+IFERROR(VLOOKUP(Table_6[[#This Row],[Municipio]],'LOCALIZA HN'!$B$9:$O$306,8,0),99999)</f>
        <v>0501</v>
      </c>
      <c r="J459" s="5" t="s">
        <v>26</v>
      </c>
      <c r="K459" s="5">
        <v>31</v>
      </c>
      <c r="L459" s="8" t="s">
        <v>19</v>
      </c>
      <c r="M459" s="34" t="s">
        <v>20</v>
      </c>
      <c r="N459" s="36">
        <f>+IFERROR(VLOOKUP(Table_6[[#This Row],[ID_Municipio]],Table_4[[CodigoMuni]:[Long_2]],3,0),"")</f>
        <v>15.5151</v>
      </c>
      <c r="O459" s="36">
        <f>+IFERROR(VLOOKUP(Table_6[[#This Row],[ID_Municipio]],Table_4[[CodigoMuni]:[Long_2]],4,0),"")</f>
        <v>-88.114599999999996</v>
      </c>
      <c r="P459" s="34" t="s">
        <v>21</v>
      </c>
    </row>
    <row r="460" spans="1:16" ht="14.25" customHeight="1">
      <c r="A460" s="31" t="str">
        <f t="shared" si="18"/>
        <v>San Pedro Sula43926449</v>
      </c>
      <c r="B460" s="31" t="str">
        <f>+Table_6[[#This Row],[ID_Municipio]]&amp;Table_6[[#This Row],[Fecha]]</f>
        <v>050143926</v>
      </c>
      <c r="C460" s="31" t="str">
        <f t="shared" si="19"/>
        <v>Cortes43926</v>
      </c>
      <c r="D460" s="32">
        <f t="shared" si="20"/>
        <v>449</v>
      </c>
      <c r="E460" s="24">
        <v>43926</v>
      </c>
      <c r="F460" s="32">
        <f>+VLOOKUP(Table_6[[#This Row],[Departamento]],Table_5[],2,0)</f>
        <v>5</v>
      </c>
      <c r="G460" s="3" t="s">
        <v>22</v>
      </c>
      <c r="H460" s="9" t="s">
        <v>23</v>
      </c>
      <c r="I460" s="32" t="str">
        <f>+IFERROR(VLOOKUP(Table_6[[#This Row],[Municipio]],'LOCALIZA HN'!$B$9:$O$306,8,0),99999)</f>
        <v>0501</v>
      </c>
      <c r="J460" s="5" t="s">
        <v>26</v>
      </c>
      <c r="K460" s="5">
        <v>52</v>
      </c>
      <c r="L460" s="8" t="s">
        <v>19</v>
      </c>
      <c r="M460" s="34" t="s">
        <v>20</v>
      </c>
      <c r="N460" s="36">
        <f>+IFERROR(VLOOKUP(Table_6[[#This Row],[ID_Municipio]],Table_4[[CodigoMuni]:[Long_2]],3,0),"")</f>
        <v>15.5151</v>
      </c>
      <c r="O460" s="36">
        <f>+IFERROR(VLOOKUP(Table_6[[#This Row],[ID_Municipio]],Table_4[[CodigoMuni]:[Long_2]],4,0),"")</f>
        <v>-88.114599999999996</v>
      </c>
      <c r="P460" s="34" t="s">
        <v>21</v>
      </c>
    </row>
    <row r="461" spans="1:16" ht="14.25" customHeight="1">
      <c r="A461" s="31" t="str">
        <f t="shared" ref="A461:A524" si="21">+H461&amp;E461&amp;D461</f>
        <v>San Pedro Sula43926450</v>
      </c>
      <c r="B461" s="31" t="str">
        <f>+Table_6[[#This Row],[ID_Municipio]]&amp;Table_6[[#This Row],[Fecha]]</f>
        <v>050143926</v>
      </c>
      <c r="C461" s="31" t="str">
        <f t="shared" ref="C461:C524" si="22">+G461&amp;E461</f>
        <v>Cortes43926</v>
      </c>
      <c r="D461" s="32">
        <f t="shared" ref="D461:D524" si="23">+D460+1</f>
        <v>450</v>
      </c>
      <c r="E461" s="24">
        <v>43926</v>
      </c>
      <c r="F461" s="32">
        <f>+VLOOKUP(Table_6[[#This Row],[Departamento]],Table_5[],2,0)</f>
        <v>5</v>
      </c>
      <c r="G461" s="3" t="s">
        <v>22</v>
      </c>
      <c r="H461" s="9" t="s">
        <v>23</v>
      </c>
      <c r="I461" s="32" t="str">
        <f>+IFERROR(VLOOKUP(Table_6[[#This Row],[Municipio]],'LOCALIZA HN'!$B$9:$O$306,8,0),99999)</f>
        <v>0501</v>
      </c>
      <c r="J461" s="5" t="s">
        <v>26</v>
      </c>
      <c r="K461" s="5">
        <v>31</v>
      </c>
      <c r="L461" s="8" t="s">
        <v>19</v>
      </c>
      <c r="M461" s="34" t="s">
        <v>20</v>
      </c>
      <c r="N461" s="36">
        <f>+IFERROR(VLOOKUP(Table_6[[#This Row],[ID_Municipio]],Table_4[[CodigoMuni]:[Long_2]],3,0),"")</f>
        <v>15.5151</v>
      </c>
      <c r="O461" s="36">
        <f>+IFERROR(VLOOKUP(Table_6[[#This Row],[ID_Municipio]],Table_4[[CodigoMuni]:[Long_2]],4,0),"")</f>
        <v>-88.114599999999996</v>
      </c>
      <c r="P461" s="34" t="s">
        <v>21</v>
      </c>
    </row>
    <row r="462" spans="1:16" ht="14.25" customHeight="1">
      <c r="A462" s="31" t="str">
        <f t="shared" si="21"/>
        <v>San Pedro Sula43926451</v>
      </c>
      <c r="B462" s="31" t="str">
        <f>+Table_6[[#This Row],[ID_Municipio]]&amp;Table_6[[#This Row],[Fecha]]</f>
        <v>050143926</v>
      </c>
      <c r="C462" s="31" t="str">
        <f t="shared" si="22"/>
        <v>Cortes43926</v>
      </c>
      <c r="D462" s="32">
        <f t="shared" si="23"/>
        <v>451</v>
      </c>
      <c r="E462" s="24">
        <v>43926</v>
      </c>
      <c r="F462" s="32">
        <f>+VLOOKUP(Table_6[[#This Row],[Departamento]],Table_5[],2,0)</f>
        <v>5</v>
      </c>
      <c r="G462" s="3" t="s">
        <v>22</v>
      </c>
      <c r="H462" s="9" t="s">
        <v>23</v>
      </c>
      <c r="I462" s="32" t="str">
        <f>+IFERROR(VLOOKUP(Table_6[[#This Row],[Municipio]],'LOCALIZA HN'!$B$9:$O$306,8,0),99999)</f>
        <v>0501</v>
      </c>
      <c r="J462" s="5" t="s">
        <v>26</v>
      </c>
      <c r="K462" s="5">
        <v>56</v>
      </c>
      <c r="L462" s="8" t="s">
        <v>19</v>
      </c>
      <c r="M462" s="34" t="s">
        <v>20</v>
      </c>
      <c r="N462" s="36">
        <f>+IFERROR(VLOOKUP(Table_6[[#This Row],[ID_Municipio]],Table_4[[CodigoMuni]:[Long_2]],3,0),"")</f>
        <v>15.5151</v>
      </c>
      <c r="O462" s="36">
        <f>+IFERROR(VLOOKUP(Table_6[[#This Row],[ID_Municipio]],Table_4[[CodigoMuni]:[Long_2]],4,0),"")</f>
        <v>-88.114599999999996</v>
      </c>
      <c r="P462" s="34" t="s">
        <v>21</v>
      </c>
    </row>
    <row r="463" spans="1:16" ht="14.25" customHeight="1">
      <c r="A463" s="31" t="str">
        <f t="shared" si="21"/>
        <v>San Pedro Sula43926452</v>
      </c>
      <c r="B463" s="31" t="str">
        <f>+Table_6[[#This Row],[ID_Municipio]]&amp;Table_6[[#This Row],[Fecha]]</f>
        <v>050143926</v>
      </c>
      <c r="C463" s="31" t="str">
        <f t="shared" si="22"/>
        <v>Cortes43926</v>
      </c>
      <c r="D463" s="32">
        <f t="shared" si="23"/>
        <v>452</v>
      </c>
      <c r="E463" s="24">
        <v>43926</v>
      </c>
      <c r="F463" s="32">
        <f>+VLOOKUP(Table_6[[#This Row],[Departamento]],Table_5[],2,0)</f>
        <v>5</v>
      </c>
      <c r="G463" s="3" t="s">
        <v>22</v>
      </c>
      <c r="H463" s="9" t="s">
        <v>23</v>
      </c>
      <c r="I463" s="32" t="str">
        <f>+IFERROR(VLOOKUP(Table_6[[#This Row],[Municipio]],'LOCALIZA HN'!$B$9:$O$306,8,0),99999)</f>
        <v>0501</v>
      </c>
      <c r="J463" s="5" t="s">
        <v>18</v>
      </c>
      <c r="K463" s="5">
        <v>47</v>
      </c>
      <c r="L463" s="8" t="s">
        <v>19</v>
      </c>
      <c r="M463" s="34" t="s">
        <v>20</v>
      </c>
      <c r="N463" s="36">
        <f>+IFERROR(VLOOKUP(Table_6[[#This Row],[ID_Municipio]],Table_4[[CodigoMuni]:[Long_2]],3,0),"")</f>
        <v>15.5151</v>
      </c>
      <c r="O463" s="36">
        <f>+IFERROR(VLOOKUP(Table_6[[#This Row],[ID_Municipio]],Table_4[[CodigoMuni]:[Long_2]],4,0),"")</f>
        <v>-88.114599999999996</v>
      </c>
      <c r="P463" s="34" t="s">
        <v>21</v>
      </c>
    </row>
    <row r="464" spans="1:16" ht="14.25" customHeight="1">
      <c r="A464" s="31" t="str">
        <f t="shared" si="21"/>
        <v>San Pedro Sula43926453</v>
      </c>
      <c r="B464" s="31" t="str">
        <f>+Table_6[[#This Row],[ID_Municipio]]&amp;Table_6[[#This Row],[Fecha]]</f>
        <v>050143926</v>
      </c>
      <c r="C464" s="31" t="str">
        <f t="shared" si="22"/>
        <v>Cortes43926</v>
      </c>
      <c r="D464" s="32">
        <f t="shared" si="23"/>
        <v>453</v>
      </c>
      <c r="E464" s="24">
        <v>43926</v>
      </c>
      <c r="F464" s="32">
        <f>+VLOOKUP(Table_6[[#This Row],[Departamento]],Table_5[],2,0)</f>
        <v>5</v>
      </c>
      <c r="G464" s="3" t="s">
        <v>22</v>
      </c>
      <c r="H464" s="9" t="s">
        <v>23</v>
      </c>
      <c r="I464" s="32" t="str">
        <f>+IFERROR(VLOOKUP(Table_6[[#This Row],[Municipio]],'LOCALIZA HN'!$B$9:$O$306,8,0),99999)</f>
        <v>0501</v>
      </c>
      <c r="J464" s="5" t="s">
        <v>18</v>
      </c>
      <c r="K464" s="5">
        <v>58</v>
      </c>
      <c r="L464" s="8" t="s">
        <v>19</v>
      </c>
      <c r="M464" s="34" t="s">
        <v>20</v>
      </c>
      <c r="N464" s="36">
        <f>+IFERROR(VLOOKUP(Table_6[[#This Row],[ID_Municipio]],Table_4[[CodigoMuni]:[Long_2]],3,0),"")</f>
        <v>15.5151</v>
      </c>
      <c r="O464" s="36">
        <f>+IFERROR(VLOOKUP(Table_6[[#This Row],[ID_Municipio]],Table_4[[CodigoMuni]:[Long_2]],4,0),"")</f>
        <v>-88.114599999999996</v>
      </c>
      <c r="P464" s="34" t="s">
        <v>21</v>
      </c>
    </row>
    <row r="465" spans="1:16" ht="14.25" customHeight="1">
      <c r="A465" s="31" t="str">
        <f t="shared" si="21"/>
        <v>San Pedro Sula43926454</v>
      </c>
      <c r="B465" s="31" t="str">
        <f>+Table_6[[#This Row],[ID_Municipio]]&amp;Table_6[[#This Row],[Fecha]]</f>
        <v>050143926</v>
      </c>
      <c r="C465" s="31" t="str">
        <f t="shared" si="22"/>
        <v>Cortes43926</v>
      </c>
      <c r="D465" s="32">
        <f t="shared" si="23"/>
        <v>454</v>
      </c>
      <c r="E465" s="24">
        <v>43926</v>
      </c>
      <c r="F465" s="32">
        <f>+VLOOKUP(Table_6[[#This Row],[Departamento]],Table_5[],2,0)</f>
        <v>5</v>
      </c>
      <c r="G465" s="3" t="s">
        <v>22</v>
      </c>
      <c r="H465" s="9" t="s">
        <v>23</v>
      </c>
      <c r="I465" s="32" t="str">
        <f>+IFERROR(VLOOKUP(Table_6[[#This Row],[Municipio]],'LOCALIZA HN'!$B$9:$O$306,8,0),99999)</f>
        <v>0501</v>
      </c>
      <c r="J465" s="5" t="s">
        <v>18</v>
      </c>
      <c r="K465" s="5">
        <v>53</v>
      </c>
      <c r="L465" s="8" t="s">
        <v>19</v>
      </c>
      <c r="M465" s="34" t="s">
        <v>20</v>
      </c>
      <c r="N465" s="36">
        <f>+IFERROR(VLOOKUP(Table_6[[#This Row],[ID_Municipio]],Table_4[[CodigoMuni]:[Long_2]],3,0),"")</f>
        <v>15.5151</v>
      </c>
      <c r="O465" s="36">
        <f>+IFERROR(VLOOKUP(Table_6[[#This Row],[ID_Municipio]],Table_4[[CodigoMuni]:[Long_2]],4,0),"")</f>
        <v>-88.114599999999996</v>
      </c>
      <c r="P465" s="34" t="s">
        <v>21</v>
      </c>
    </row>
    <row r="466" spans="1:16" ht="14.25" customHeight="1">
      <c r="A466" s="31" t="str">
        <f t="shared" si="21"/>
        <v>San Pedro Sula43926455</v>
      </c>
      <c r="B466" s="31" t="str">
        <f>+Table_6[[#This Row],[ID_Municipio]]&amp;Table_6[[#This Row],[Fecha]]</f>
        <v>050143926</v>
      </c>
      <c r="C466" s="31" t="str">
        <f t="shared" si="22"/>
        <v>Cortes43926</v>
      </c>
      <c r="D466" s="32">
        <f t="shared" si="23"/>
        <v>455</v>
      </c>
      <c r="E466" s="24">
        <v>43926</v>
      </c>
      <c r="F466" s="32">
        <f>+VLOOKUP(Table_6[[#This Row],[Departamento]],Table_5[],2,0)</f>
        <v>5</v>
      </c>
      <c r="G466" s="3" t="s">
        <v>22</v>
      </c>
      <c r="H466" s="9" t="s">
        <v>23</v>
      </c>
      <c r="I466" s="32" t="str">
        <f>+IFERROR(VLOOKUP(Table_6[[#This Row],[Municipio]],'LOCALIZA HN'!$B$9:$O$306,8,0),99999)</f>
        <v>0501</v>
      </c>
      <c r="J466" s="5" t="s">
        <v>18</v>
      </c>
      <c r="K466" s="5">
        <v>16</v>
      </c>
      <c r="L466" s="8" t="s">
        <v>19</v>
      </c>
      <c r="M466" s="34" t="s">
        <v>20</v>
      </c>
      <c r="N466" s="36">
        <f>+IFERROR(VLOOKUP(Table_6[[#This Row],[ID_Municipio]],Table_4[[CodigoMuni]:[Long_2]],3,0),"")</f>
        <v>15.5151</v>
      </c>
      <c r="O466" s="36">
        <f>+IFERROR(VLOOKUP(Table_6[[#This Row],[ID_Municipio]],Table_4[[CodigoMuni]:[Long_2]],4,0),"")</f>
        <v>-88.114599999999996</v>
      </c>
      <c r="P466" s="34" t="s">
        <v>21</v>
      </c>
    </row>
    <row r="467" spans="1:16" ht="14.25" customHeight="1">
      <c r="A467" s="31" t="str">
        <f t="shared" si="21"/>
        <v>San Pedro Sula43926456</v>
      </c>
      <c r="B467" s="31" t="str">
        <f>+Table_6[[#This Row],[ID_Municipio]]&amp;Table_6[[#This Row],[Fecha]]</f>
        <v>050143926</v>
      </c>
      <c r="C467" s="31" t="str">
        <f t="shared" si="22"/>
        <v>Cortes43926</v>
      </c>
      <c r="D467" s="32">
        <f t="shared" si="23"/>
        <v>456</v>
      </c>
      <c r="E467" s="24">
        <v>43926</v>
      </c>
      <c r="F467" s="32">
        <f>+VLOOKUP(Table_6[[#This Row],[Departamento]],Table_5[],2,0)</f>
        <v>5</v>
      </c>
      <c r="G467" s="3" t="s">
        <v>22</v>
      </c>
      <c r="H467" s="9" t="s">
        <v>23</v>
      </c>
      <c r="I467" s="32" t="str">
        <f>+IFERROR(VLOOKUP(Table_6[[#This Row],[Municipio]],'LOCALIZA HN'!$B$9:$O$306,8,0),99999)</f>
        <v>0501</v>
      </c>
      <c r="J467" s="5" t="s">
        <v>26</v>
      </c>
      <c r="K467" s="5">
        <v>44</v>
      </c>
      <c r="L467" s="8" t="s">
        <v>19</v>
      </c>
      <c r="M467" s="34" t="s">
        <v>20</v>
      </c>
      <c r="N467" s="36">
        <f>+IFERROR(VLOOKUP(Table_6[[#This Row],[ID_Municipio]],Table_4[[CodigoMuni]:[Long_2]],3,0),"")</f>
        <v>15.5151</v>
      </c>
      <c r="O467" s="36">
        <f>+IFERROR(VLOOKUP(Table_6[[#This Row],[ID_Municipio]],Table_4[[CodigoMuni]:[Long_2]],4,0),"")</f>
        <v>-88.114599999999996</v>
      </c>
      <c r="P467" s="34" t="s">
        <v>21</v>
      </c>
    </row>
    <row r="468" spans="1:16" ht="14.25" customHeight="1">
      <c r="A468" s="31" t="str">
        <f t="shared" si="21"/>
        <v>San Pedro Sula43930457</v>
      </c>
      <c r="B468" s="31" t="str">
        <f>+Table_6[[#This Row],[ID_Municipio]]&amp;Table_6[[#This Row],[Fecha]]</f>
        <v>050143930</v>
      </c>
      <c r="C468" s="31" t="str">
        <f t="shared" si="22"/>
        <v>Cortes43930</v>
      </c>
      <c r="D468" s="32">
        <f t="shared" si="23"/>
        <v>457</v>
      </c>
      <c r="E468" s="24">
        <v>43930</v>
      </c>
      <c r="F468" s="32">
        <f>+VLOOKUP(Table_6[[#This Row],[Departamento]],Table_5[],2,0)</f>
        <v>5</v>
      </c>
      <c r="G468" s="3" t="s">
        <v>22</v>
      </c>
      <c r="H468" s="9" t="s">
        <v>23</v>
      </c>
      <c r="I468" s="32" t="str">
        <f>+IFERROR(VLOOKUP(Table_6[[#This Row],[Municipio]],'LOCALIZA HN'!$B$9:$O$306,8,0),99999)</f>
        <v>0501</v>
      </c>
      <c r="J468" s="5" t="s">
        <v>18</v>
      </c>
      <c r="K468" s="5">
        <v>42</v>
      </c>
      <c r="L468" s="8" t="s">
        <v>19</v>
      </c>
      <c r="M468" s="34" t="s">
        <v>20</v>
      </c>
      <c r="N468" s="36">
        <f>+IFERROR(VLOOKUP(Table_6[[#This Row],[ID_Municipio]],Table_4[[CodigoMuni]:[Long_2]],3,0),"")</f>
        <v>15.5151</v>
      </c>
      <c r="O468" s="36">
        <f>+IFERROR(VLOOKUP(Table_6[[#This Row],[ID_Municipio]],Table_4[[CodigoMuni]:[Long_2]],4,0),"")</f>
        <v>-88.114599999999996</v>
      </c>
      <c r="P468" s="34" t="s">
        <v>21</v>
      </c>
    </row>
    <row r="469" spans="1:16" ht="14.25" customHeight="1">
      <c r="A469" s="31" t="str">
        <f t="shared" si="21"/>
        <v>San Pedro Sula43930458</v>
      </c>
      <c r="B469" s="31" t="str">
        <f>+Table_6[[#This Row],[ID_Municipio]]&amp;Table_6[[#This Row],[Fecha]]</f>
        <v>050143930</v>
      </c>
      <c r="C469" s="31" t="str">
        <f t="shared" si="22"/>
        <v>Cortes43930</v>
      </c>
      <c r="D469" s="32">
        <f t="shared" si="23"/>
        <v>458</v>
      </c>
      <c r="E469" s="24">
        <v>43930</v>
      </c>
      <c r="F469" s="32">
        <f>+VLOOKUP(Table_6[[#This Row],[Departamento]],Table_5[],2,0)</f>
        <v>5</v>
      </c>
      <c r="G469" s="3" t="s">
        <v>22</v>
      </c>
      <c r="H469" s="9" t="s">
        <v>23</v>
      </c>
      <c r="I469" s="32" t="str">
        <f>+IFERROR(VLOOKUP(Table_6[[#This Row],[Municipio]],'LOCALIZA HN'!$B$9:$O$306,8,0),99999)</f>
        <v>0501</v>
      </c>
      <c r="J469" s="5" t="s">
        <v>18</v>
      </c>
      <c r="K469" s="5">
        <v>44</v>
      </c>
      <c r="L469" s="8" t="s">
        <v>19</v>
      </c>
      <c r="M469" s="34" t="s">
        <v>20</v>
      </c>
      <c r="N469" s="36">
        <f>+IFERROR(VLOOKUP(Table_6[[#This Row],[ID_Municipio]],Table_4[[CodigoMuni]:[Long_2]],3,0),"")</f>
        <v>15.5151</v>
      </c>
      <c r="O469" s="36">
        <f>+IFERROR(VLOOKUP(Table_6[[#This Row],[ID_Municipio]],Table_4[[CodigoMuni]:[Long_2]],4,0),"")</f>
        <v>-88.114599999999996</v>
      </c>
      <c r="P469" s="34" t="s">
        <v>21</v>
      </c>
    </row>
    <row r="470" spans="1:16" ht="14.25" customHeight="1">
      <c r="A470" s="31" t="str">
        <f t="shared" si="21"/>
        <v>San Pedro Sula43930459</v>
      </c>
      <c r="B470" s="31" t="str">
        <f>+Table_6[[#This Row],[ID_Municipio]]&amp;Table_6[[#This Row],[Fecha]]</f>
        <v>050143930</v>
      </c>
      <c r="C470" s="31" t="str">
        <f t="shared" si="22"/>
        <v>Cortes43930</v>
      </c>
      <c r="D470" s="32">
        <f t="shared" si="23"/>
        <v>459</v>
      </c>
      <c r="E470" s="24">
        <v>43930</v>
      </c>
      <c r="F470" s="32">
        <f>+VLOOKUP(Table_6[[#This Row],[Departamento]],Table_5[],2,0)</f>
        <v>5</v>
      </c>
      <c r="G470" s="3" t="s">
        <v>22</v>
      </c>
      <c r="H470" s="9" t="s">
        <v>23</v>
      </c>
      <c r="I470" s="32" t="str">
        <f>+IFERROR(VLOOKUP(Table_6[[#This Row],[Municipio]],'LOCALIZA HN'!$B$9:$O$306,8,0),99999)</f>
        <v>0501</v>
      </c>
      <c r="J470" s="5" t="s">
        <v>26</v>
      </c>
      <c r="K470" s="5">
        <v>41</v>
      </c>
      <c r="L470" s="8" t="s">
        <v>19</v>
      </c>
      <c r="M470" s="34" t="s">
        <v>20</v>
      </c>
      <c r="N470" s="36">
        <f>+IFERROR(VLOOKUP(Table_6[[#This Row],[ID_Municipio]],Table_4[[CodigoMuni]:[Long_2]],3,0),"")</f>
        <v>15.5151</v>
      </c>
      <c r="O470" s="36">
        <f>+IFERROR(VLOOKUP(Table_6[[#This Row],[ID_Municipio]],Table_4[[CodigoMuni]:[Long_2]],4,0),"")</f>
        <v>-88.114599999999996</v>
      </c>
      <c r="P470" s="34" t="s">
        <v>21</v>
      </c>
    </row>
    <row r="471" spans="1:16" ht="14.25" customHeight="1">
      <c r="A471" s="31" t="str">
        <f t="shared" si="21"/>
        <v>San Pedro Sula43930460</v>
      </c>
      <c r="B471" s="31" t="str">
        <f>+Table_6[[#This Row],[ID_Municipio]]&amp;Table_6[[#This Row],[Fecha]]</f>
        <v>050143930</v>
      </c>
      <c r="C471" s="31" t="str">
        <f t="shared" si="22"/>
        <v>Cortes43930</v>
      </c>
      <c r="D471" s="32">
        <f t="shared" si="23"/>
        <v>460</v>
      </c>
      <c r="E471" s="24">
        <v>43930</v>
      </c>
      <c r="F471" s="32">
        <f>+VLOOKUP(Table_6[[#This Row],[Departamento]],Table_5[],2,0)</f>
        <v>5</v>
      </c>
      <c r="G471" s="3" t="s">
        <v>22</v>
      </c>
      <c r="H471" s="9" t="s">
        <v>23</v>
      </c>
      <c r="I471" s="32" t="str">
        <f>+IFERROR(VLOOKUP(Table_6[[#This Row],[Municipio]],'LOCALIZA HN'!$B$9:$O$306,8,0),99999)</f>
        <v>0501</v>
      </c>
      <c r="J471" s="5" t="s">
        <v>18</v>
      </c>
      <c r="K471" s="5">
        <v>42</v>
      </c>
      <c r="L471" s="8" t="s">
        <v>19</v>
      </c>
      <c r="M471" s="34" t="s">
        <v>20</v>
      </c>
      <c r="N471" s="36">
        <f>+IFERROR(VLOOKUP(Table_6[[#This Row],[ID_Municipio]],Table_4[[CodigoMuni]:[Long_2]],3,0),"")</f>
        <v>15.5151</v>
      </c>
      <c r="O471" s="36">
        <f>+IFERROR(VLOOKUP(Table_6[[#This Row],[ID_Municipio]],Table_4[[CodigoMuni]:[Long_2]],4,0),"")</f>
        <v>-88.114599999999996</v>
      </c>
      <c r="P471" s="34" t="s">
        <v>21</v>
      </c>
    </row>
    <row r="472" spans="1:16" ht="14.25" customHeight="1">
      <c r="A472" s="31" t="str">
        <f t="shared" si="21"/>
        <v>San Pedro Sula43930461</v>
      </c>
      <c r="B472" s="31" t="str">
        <f>+Table_6[[#This Row],[ID_Municipio]]&amp;Table_6[[#This Row],[Fecha]]</f>
        <v>050143930</v>
      </c>
      <c r="C472" s="31" t="str">
        <f t="shared" si="22"/>
        <v>Cortes43930</v>
      </c>
      <c r="D472" s="32">
        <f t="shared" si="23"/>
        <v>461</v>
      </c>
      <c r="E472" s="24">
        <v>43930</v>
      </c>
      <c r="F472" s="32">
        <f>+VLOOKUP(Table_6[[#This Row],[Departamento]],Table_5[],2,0)</f>
        <v>5</v>
      </c>
      <c r="G472" s="3" t="s">
        <v>22</v>
      </c>
      <c r="H472" s="9" t="s">
        <v>23</v>
      </c>
      <c r="I472" s="32" t="str">
        <f>+IFERROR(VLOOKUP(Table_6[[#This Row],[Municipio]],'LOCALIZA HN'!$B$9:$O$306,8,0),99999)</f>
        <v>0501</v>
      </c>
      <c r="J472" s="5" t="s">
        <v>26</v>
      </c>
      <c r="K472" s="5">
        <v>31</v>
      </c>
      <c r="L472" s="8" t="s">
        <v>19</v>
      </c>
      <c r="M472" s="34" t="s">
        <v>20</v>
      </c>
      <c r="N472" s="36">
        <f>+IFERROR(VLOOKUP(Table_6[[#This Row],[ID_Municipio]],Table_4[[CodigoMuni]:[Long_2]],3,0),"")</f>
        <v>15.5151</v>
      </c>
      <c r="O472" s="36">
        <f>+IFERROR(VLOOKUP(Table_6[[#This Row],[ID_Municipio]],Table_4[[CodigoMuni]:[Long_2]],4,0),"")</f>
        <v>-88.114599999999996</v>
      </c>
      <c r="P472" s="34" t="s">
        <v>21</v>
      </c>
    </row>
    <row r="473" spans="1:16" ht="14.25" customHeight="1">
      <c r="A473" s="31" t="str">
        <f t="shared" si="21"/>
        <v>San Pedro Sula43930462</v>
      </c>
      <c r="B473" s="31" t="str">
        <f>+Table_6[[#This Row],[ID_Municipio]]&amp;Table_6[[#This Row],[Fecha]]</f>
        <v>050143930</v>
      </c>
      <c r="C473" s="31" t="str">
        <f t="shared" si="22"/>
        <v>Cortes43930</v>
      </c>
      <c r="D473" s="32">
        <f t="shared" si="23"/>
        <v>462</v>
      </c>
      <c r="E473" s="24">
        <v>43930</v>
      </c>
      <c r="F473" s="32">
        <f>+VLOOKUP(Table_6[[#This Row],[Departamento]],Table_5[],2,0)</f>
        <v>5</v>
      </c>
      <c r="G473" s="3" t="s">
        <v>22</v>
      </c>
      <c r="H473" s="9" t="s">
        <v>23</v>
      </c>
      <c r="I473" s="32" t="str">
        <f>+IFERROR(VLOOKUP(Table_6[[#This Row],[Municipio]],'LOCALIZA HN'!$B$9:$O$306,8,0),99999)</f>
        <v>0501</v>
      </c>
      <c r="J473" s="5" t="s">
        <v>26</v>
      </c>
      <c r="K473" s="5">
        <v>27</v>
      </c>
      <c r="L473" s="8" t="s">
        <v>19</v>
      </c>
      <c r="M473" s="34" t="s">
        <v>20</v>
      </c>
      <c r="N473" s="36">
        <f>+IFERROR(VLOOKUP(Table_6[[#This Row],[ID_Municipio]],Table_4[[CodigoMuni]:[Long_2]],3,0),"")</f>
        <v>15.5151</v>
      </c>
      <c r="O473" s="36">
        <f>+IFERROR(VLOOKUP(Table_6[[#This Row],[ID_Municipio]],Table_4[[CodigoMuni]:[Long_2]],4,0),"")</f>
        <v>-88.114599999999996</v>
      </c>
      <c r="P473" s="34" t="s">
        <v>21</v>
      </c>
    </row>
    <row r="474" spans="1:16" ht="14.25" customHeight="1">
      <c r="A474" s="31" t="str">
        <f t="shared" si="21"/>
        <v>San Pedro Sula43930463</v>
      </c>
      <c r="B474" s="31" t="str">
        <f>+Table_6[[#This Row],[ID_Municipio]]&amp;Table_6[[#This Row],[Fecha]]</f>
        <v>050143930</v>
      </c>
      <c r="C474" s="31" t="str">
        <f t="shared" si="22"/>
        <v>Cortes43930</v>
      </c>
      <c r="D474" s="32">
        <f t="shared" si="23"/>
        <v>463</v>
      </c>
      <c r="E474" s="24">
        <v>43930</v>
      </c>
      <c r="F474" s="32">
        <f>+VLOOKUP(Table_6[[#This Row],[Departamento]],Table_5[],2,0)</f>
        <v>5</v>
      </c>
      <c r="G474" s="3" t="s">
        <v>22</v>
      </c>
      <c r="H474" s="9" t="s">
        <v>23</v>
      </c>
      <c r="I474" s="32" t="str">
        <f>+IFERROR(VLOOKUP(Table_6[[#This Row],[Municipio]],'LOCALIZA HN'!$B$9:$O$306,8,0),99999)</f>
        <v>0501</v>
      </c>
      <c r="J474" s="5" t="s">
        <v>26</v>
      </c>
      <c r="K474" s="5">
        <v>42</v>
      </c>
      <c r="L474" s="8" t="s">
        <v>19</v>
      </c>
      <c r="M474" s="34" t="s">
        <v>20</v>
      </c>
      <c r="N474" s="36">
        <f>+IFERROR(VLOOKUP(Table_6[[#This Row],[ID_Municipio]],Table_4[[CodigoMuni]:[Long_2]],3,0),"")</f>
        <v>15.5151</v>
      </c>
      <c r="O474" s="36">
        <f>+IFERROR(VLOOKUP(Table_6[[#This Row],[ID_Municipio]],Table_4[[CodigoMuni]:[Long_2]],4,0),"")</f>
        <v>-88.114599999999996</v>
      </c>
      <c r="P474" s="34" t="s">
        <v>21</v>
      </c>
    </row>
    <row r="475" spans="1:16" ht="14.25" customHeight="1">
      <c r="A475" s="31" t="str">
        <f t="shared" si="21"/>
        <v>San Pedro Sula43930464</v>
      </c>
      <c r="B475" s="31" t="str">
        <f>+Table_6[[#This Row],[ID_Municipio]]&amp;Table_6[[#This Row],[Fecha]]</f>
        <v>050143930</v>
      </c>
      <c r="C475" s="31" t="str">
        <f t="shared" si="22"/>
        <v>Cortes43930</v>
      </c>
      <c r="D475" s="32">
        <f t="shared" si="23"/>
        <v>464</v>
      </c>
      <c r="E475" s="24">
        <v>43930</v>
      </c>
      <c r="F475" s="32">
        <f>+VLOOKUP(Table_6[[#This Row],[Departamento]],Table_5[],2,0)</f>
        <v>5</v>
      </c>
      <c r="G475" s="3" t="s">
        <v>22</v>
      </c>
      <c r="H475" s="9" t="s">
        <v>23</v>
      </c>
      <c r="I475" s="32" t="str">
        <f>+IFERROR(VLOOKUP(Table_6[[#This Row],[Municipio]],'LOCALIZA HN'!$B$9:$O$306,8,0),99999)</f>
        <v>0501</v>
      </c>
      <c r="J475" s="5" t="s">
        <v>26</v>
      </c>
      <c r="K475" s="5">
        <v>37</v>
      </c>
      <c r="L475" s="8" t="s">
        <v>19</v>
      </c>
      <c r="M475" s="34" t="s">
        <v>20</v>
      </c>
      <c r="N475" s="36">
        <f>+IFERROR(VLOOKUP(Table_6[[#This Row],[ID_Municipio]],Table_4[[CodigoMuni]:[Long_2]],3,0),"")</f>
        <v>15.5151</v>
      </c>
      <c r="O475" s="36">
        <f>+IFERROR(VLOOKUP(Table_6[[#This Row],[ID_Municipio]],Table_4[[CodigoMuni]:[Long_2]],4,0),"")</f>
        <v>-88.114599999999996</v>
      </c>
      <c r="P475" s="34" t="s">
        <v>21</v>
      </c>
    </row>
    <row r="476" spans="1:16" ht="14.25" customHeight="1">
      <c r="A476" s="31" t="str">
        <f t="shared" si="21"/>
        <v>San Pedro Sula43930465</v>
      </c>
      <c r="B476" s="31" t="str">
        <f>+Table_6[[#This Row],[ID_Municipio]]&amp;Table_6[[#This Row],[Fecha]]</f>
        <v>050143930</v>
      </c>
      <c r="C476" s="31" t="str">
        <f t="shared" si="22"/>
        <v>Cortes43930</v>
      </c>
      <c r="D476" s="32">
        <f t="shared" si="23"/>
        <v>465</v>
      </c>
      <c r="E476" s="24">
        <v>43930</v>
      </c>
      <c r="F476" s="32">
        <f>+VLOOKUP(Table_6[[#This Row],[Departamento]],Table_5[],2,0)</f>
        <v>5</v>
      </c>
      <c r="G476" s="3" t="s">
        <v>22</v>
      </c>
      <c r="H476" s="9" t="s">
        <v>23</v>
      </c>
      <c r="I476" s="32" t="str">
        <f>+IFERROR(VLOOKUP(Table_6[[#This Row],[Municipio]],'LOCALIZA HN'!$B$9:$O$306,8,0),99999)</f>
        <v>0501</v>
      </c>
      <c r="J476" s="5" t="s">
        <v>26</v>
      </c>
      <c r="K476" s="5">
        <v>40</v>
      </c>
      <c r="L476" s="8" t="s">
        <v>19</v>
      </c>
      <c r="M476" s="34" t="s">
        <v>20</v>
      </c>
      <c r="N476" s="36">
        <f>+IFERROR(VLOOKUP(Table_6[[#This Row],[ID_Municipio]],Table_4[[CodigoMuni]:[Long_2]],3,0),"")</f>
        <v>15.5151</v>
      </c>
      <c r="O476" s="36">
        <f>+IFERROR(VLOOKUP(Table_6[[#This Row],[ID_Municipio]],Table_4[[CodigoMuni]:[Long_2]],4,0),"")</f>
        <v>-88.114599999999996</v>
      </c>
      <c r="P476" s="34" t="s">
        <v>21</v>
      </c>
    </row>
    <row r="477" spans="1:16" ht="14.25" customHeight="1">
      <c r="A477" s="31" t="str">
        <f t="shared" si="21"/>
        <v>San Pedro Sula43930466</v>
      </c>
      <c r="B477" s="31" t="str">
        <f>+Table_6[[#This Row],[ID_Municipio]]&amp;Table_6[[#This Row],[Fecha]]</f>
        <v>050143930</v>
      </c>
      <c r="C477" s="31" t="str">
        <f t="shared" si="22"/>
        <v>Cortes43930</v>
      </c>
      <c r="D477" s="32">
        <f t="shared" si="23"/>
        <v>466</v>
      </c>
      <c r="E477" s="24">
        <v>43930</v>
      </c>
      <c r="F477" s="32">
        <f>+VLOOKUP(Table_6[[#This Row],[Departamento]],Table_5[],2,0)</f>
        <v>5</v>
      </c>
      <c r="G477" s="3" t="s">
        <v>22</v>
      </c>
      <c r="H477" s="9" t="s">
        <v>23</v>
      </c>
      <c r="I477" s="32" t="str">
        <f>+IFERROR(VLOOKUP(Table_6[[#This Row],[Municipio]],'LOCALIZA HN'!$B$9:$O$306,8,0),99999)</f>
        <v>0501</v>
      </c>
      <c r="J477" s="5" t="s">
        <v>18</v>
      </c>
      <c r="K477" s="5">
        <v>21</v>
      </c>
      <c r="L477" s="8" t="s">
        <v>19</v>
      </c>
      <c r="M477" s="34" t="s">
        <v>20</v>
      </c>
      <c r="N477" s="36">
        <f>+IFERROR(VLOOKUP(Table_6[[#This Row],[ID_Municipio]],Table_4[[CodigoMuni]:[Long_2]],3,0),"")</f>
        <v>15.5151</v>
      </c>
      <c r="O477" s="36">
        <f>+IFERROR(VLOOKUP(Table_6[[#This Row],[ID_Municipio]],Table_4[[CodigoMuni]:[Long_2]],4,0),"")</f>
        <v>-88.114599999999996</v>
      </c>
      <c r="P477" s="34" t="s">
        <v>21</v>
      </c>
    </row>
    <row r="478" spans="1:16" ht="14.25" customHeight="1">
      <c r="A478" s="31" t="str">
        <f t="shared" si="21"/>
        <v>San Pedro Sula43930467</v>
      </c>
      <c r="B478" s="31" t="str">
        <f>+Table_6[[#This Row],[ID_Municipio]]&amp;Table_6[[#This Row],[Fecha]]</f>
        <v>050143930</v>
      </c>
      <c r="C478" s="31" t="str">
        <f t="shared" si="22"/>
        <v>Cortes43930</v>
      </c>
      <c r="D478" s="32">
        <f t="shared" si="23"/>
        <v>467</v>
      </c>
      <c r="E478" s="24">
        <v>43930</v>
      </c>
      <c r="F478" s="32">
        <f>+VLOOKUP(Table_6[[#This Row],[Departamento]],Table_5[],2,0)</f>
        <v>5</v>
      </c>
      <c r="G478" s="3" t="s">
        <v>22</v>
      </c>
      <c r="H478" s="9" t="s">
        <v>23</v>
      </c>
      <c r="I478" s="32" t="str">
        <f>+IFERROR(VLOOKUP(Table_6[[#This Row],[Municipio]],'LOCALIZA HN'!$B$9:$O$306,8,0),99999)</f>
        <v>0501</v>
      </c>
      <c r="J478" s="5" t="s">
        <v>18</v>
      </c>
      <c r="K478" s="5">
        <v>23</v>
      </c>
      <c r="L478" s="8" t="s">
        <v>19</v>
      </c>
      <c r="M478" s="34" t="s">
        <v>20</v>
      </c>
      <c r="N478" s="36">
        <f>+IFERROR(VLOOKUP(Table_6[[#This Row],[ID_Municipio]],Table_4[[CodigoMuni]:[Long_2]],3,0),"")</f>
        <v>15.5151</v>
      </c>
      <c r="O478" s="36">
        <f>+IFERROR(VLOOKUP(Table_6[[#This Row],[ID_Municipio]],Table_4[[CodigoMuni]:[Long_2]],4,0),"")</f>
        <v>-88.114599999999996</v>
      </c>
      <c r="P478" s="34" t="s">
        <v>21</v>
      </c>
    </row>
    <row r="479" spans="1:16" ht="14.25" customHeight="1">
      <c r="A479" s="31" t="str">
        <f t="shared" si="21"/>
        <v>San Pedro Sula43930468</v>
      </c>
      <c r="B479" s="31" t="str">
        <f>+Table_6[[#This Row],[ID_Municipio]]&amp;Table_6[[#This Row],[Fecha]]</f>
        <v>050143930</v>
      </c>
      <c r="C479" s="31" t="str">
        <f t="shared" si="22"/>
        <v>Cortes43930</v>
      </c>
      <c r="D479" s="32">
        <f t="shared" si="23"/>
        <v>468</v>
      </c>
      <c r="E479" s="24">
        <v>43930</v>
      </c>
      <c r="F479" s="32">
        <f>+VLOOKUP(Table_6[[#This Row],[Departamento]],Table_5[],2,0)</f>
        <v>5</v>
      </c>
      <c r="G479" s="3" t="s">
        <v>22</v>
      </c>
      <c r="H479" s="9" t="s">
        <v>23</v>
      </c>
      <c r="I479" s="32" t="str">
        <f>+IFERROR(VLOOKUP(Table_6[[#This Row],[Municipio]],'LOCALIZA HN'!$B$9:$O$306,8,0),99999)</f>
        <v>0501</v>
      </c>
      <c r="J479" s="5" t="s">
        <v>26</v>
      </c>
      <c r="K479" s="5">
        <v>18</v>
      </c>
      <c r="L479" s="8" t="s">
        <v>19</v>
      </c>
      <c r="M479" s="34" t="s">
        <v>20</v>
      </c>
      <c r="N479" s="36">
        <f>+IFERROR(VLOOKUP(Table_6[[#This Row],[ID_Municipio]],Table_4[[CodigoMuni]:[Long_2]],3,0),"")</f>
        <v>15.5151</v>
      </c>
      <c r="O479" s="36">
        <f>+IFERROR(VLOOKUP(Table_6[[#This Row],[ID_Municipio]],Table_4[[CodigoMuni]:[Long_2]],4,0),"")</f>
        <v>-88.114599999999996</v>
      </c>
      <c r="P479" s="34" t="s">
        <v>21</v>
      </c>
    </row>
    <row r="480" spans="1:16" ht="14.25" customHeight="1">
      <c r="A480" s="31" t="str">
        <f t="shared" si="21"/>
        <v>San Pedro Sula43930469</v>
      </c>
      <c r="B480" s="31" t="str">
        <f>+Table_6[[#This Row],[ID_Municipio]]&amp;Table_6[[#This Row],[Fecha]]</f>
        <v>050143930</v>
      </c>
      <c r="C480" s="31" t="str">
        <f t="shared" si="22"/>
        <v>Cortes43930</v>
      </c>
      <c r="D480" s="32">
        <f t="shared" si="23"/>
        <v>469</v>
      </c>
      <c r="E480" s="24">
        <v>43930</v>
      </c>
      <c r="F480" s="32">
        <f>+VLOOKUP(Table_6[[#This Row],[Departamento]],Table_5[],2,0)</f>
        <v>5</v>
      </c>
      <c r="G480" s="3" t="s">
        <v>22</v>
      </c>
      <c r="H480" s="9" t="s">
        <v>23</v>
      </c>
      <c r="I480" s="32" t="str">
        <f>+IFERROR(VLOOKUP(Table_6[[#This Row],[Municipio]],'LOCALIZA HN'!$B$9:$O$306,8,0),99999)</f>
        <v>0501</v>
      </c>
      <c r="J480" s="5" t="s">
        <v>26</v>
      </c>
      <c r="K480" s="5">
        <v>48</v>
      </c>
      <c r="L480" s="8" t="s">
        <v>19</v>
      </c>
      <c r="M480" s="34" t="s">
        <v>20</v>
      </c>
      <c r="N480" s="36">
        <f>+IFERROR(VLOOKUP(Table_6[[#This Row],[ID_Municipio]],Table_4[[CodigoMuni]:[Long_2]],3,0),"")</f>
        <v>15.5151</v>
      </c>
      <c r="O480" s="36">
        <f>+IFERROR(VLOOKUP(Table_6[[#This Row],[ID_Municipio]],Table_4[[CodigoMuni]:[Long_2]],4,0),"")</f>
        <v>-88.114599999999996</v>
      </c>
      <c r="P480" s="34" t="s">
        <v>21</v>
      </c>
    </row>
    <row r="481" spans="1:16" ht="14.25" customHeight="1">
      <c r="A481" s="31" t="str">
        <f t="shared" si="21"/>
        <v>San Pedro Sula43930470</v>
      </c>
      <c r="B481" s="31" t="str">
        <f>+Table_6[[#This Row],[ID_Municipio]]&amp;Table_6[[#This Row],[Fecha]]</f>
        <v>050143930</v>
      </c>
      <c r="C481" s="31" t="str">
        <f t="shared" si="22"/>
        <v>Cortes43930</v>
      </c>
      <c r="D481" s="32">
        <f t="shared" si="23"/>
        <v>470</v>
      </c>
      <c r="E481" s="24">
        <v>43930</v>
      </c>
      <c r="F481" s="32">
        <f>+VLOOKUP(Table_6[[#This Row],[Departamento]],Table_5[],2,0)</f>
        <v>5</v>
      </c>
      <c r="G481" s="3" t="s">
        <v>22</v>
      </c>
      <c r="H481" s="9" t="s">
        <v>23</v>
      </c>
      <c r="I481" s="32" t="str">
        <f>+IFERROR(VLOOKUP(Table_6[[#This Row],[Municipio]],'LOCALIZA HN'!$B$9:$O$306,8,0),99999)</f>
        <v>0501</v>
      </c>
      <c r="J481" s="5" t="s">
        <v>18</v>
      </c>
      <c r="K481" s="5">
        <v>23</v>
      </c>
      <c r="L481" s="8" t="s">
        <v>19</v>
      </c>
      <c r="M481" s="34" t="s">
        <v>20</v>
      </c>
      <c r="N481" s="36">
        <f>+IFERROR(VLOOKUP(Table_6[[#This Row],[ID_Municipio]],Table_4[[CodigoMuni]:[Long_2]],3,0),"")</f>
        <v>15.5151</v>
      </c>
      <c r="O481" s="36">
        <f>+IFERROR(VLOOKUP(Table_6[[#This Row],[ID_Municipio]],Table_4[[CodigoMuni]:[Long_2]],4,0),"")</f>
        <v>-88.114599999999996</v>
      </c>
      <c r="P481" s="34" t="s">
        <v>21</v>
      </c>
    </row>
    <row r="482" spans="1:16" ht="14.25" customHeight="1">
      <c r="A482" s="31" t="str">
        <f t="shared" si="21"/>
        <v>San Pedro Sula43930471</v>
      </c>
      <c r="B482" s="31" t="str">
        <f>+Table_6[[#This Row],[ID_Municipio]]&amp;Table_6[[#This Row],[Fecha]]</f>
        <v>050143930</v>
      </c>
      <c r="C482" s="31" t="str">
        <f t="shared" si="22"/>
        <v>Cortes43930</v>
      </c>
      <c r="D482" s="32">
        <f t="shared" si="23"/>
        <v>471</v>
      </c>
      <c r="E482" s="24">
        <v>43930</v>
      </c>
      <c r="F482" s="32">
        <f>+VLOOKUP(Table_6[[#This Row],[Departamento]],Table_5[],2,0)</f>
        <v>5</v>
      </c>
      <c r="G482" s="3" t="s">
        <v>22</v>
      </c>
      <c r="H482" s="9" t="s">
        <v>23</v>
      </c>
      <c r="I482" s="32" t="str">
        <f>+IFERROR(VLOOKUP(Table_6[[#This Row],[Municipio]],'LOCALIZA HN'!$B$9:$O$306,8,0),99999)</f>
        <v>0501</v>
      </c>
      <c r="J482" s="5" t="s">
        <v>18</v>
      </c>
      <c r="K482" s="5">
        <v>41</v>
      </c>
      <c r="L482" s="8" t="s">
        <v>19</v>
      </c>
      <c r="M482" s="34" t="s">
        <v>20</v>
      </c>
      <c r="N482" s="36">
        <f>+IFERROR(VLOOKUP(Table_6[[#This Row],[ID_Municipio]],Table_4[[CodigoMuni]:[Long_2]],3,0),"")</f>
        <v>15.5151</v>
      </c>
      <c r="O482" s="36">
        <f>+IFERROR(VLOOKUP(Table_6[[#This Row],[ID_Municipio]],Table_4[[CodigoMuni]:[Long_2]],4,0),"")</f>
        <v>-88.114599999999996</v>
      </c>
      <c r="P482" s="34" t="s">
        <v>21</v>
      </c>
    </row>
    <row r="483" spans="1:16" ht="14.25" customHeight="1">
      <c r="A483" s="31" t="str">
        <f t="shared" si="21"/>
        <v>San Pedro Sula43930472</v>
      </c>
      <c r="B483" s="31" t="str">
        <f>+Table_6[[#This Row],[ID_Municipio]]&amp;Table_6[[#This Row],[Fecha]]</f>
        <v>050143930</v>
      </c>
      <c r="C483" s="31" t="str">
        <f t="shared" si="22"/>
        <v>Cortes43930</v>
      </c>
      <c r="D483" s="32">
        <f t="shared" si="23"/>
        <v>472</v>
      </c>
      <c r="E483" s="24">
        <v>43930</v>
      </c>
      <c r="F483" s="32">
        <f>+VLOOKUP(Table_6[[#This Row],[Departamento]],Table_5[],2,0)</f>
        <v>5</v>
      </c>
      <c r="G483" s="3" t="s">
        <v>22</v>
      </c>
      <c r="H483" s="9" t="s">
        <v>23</v>
      </c>
      <c r="I483" s="32" t="str">
        <f>+IFERROR(VLOOKUP(Table_6[[#This Row],[Municipio]],'LOCALIZA HN'!$B$9:$O$306,8,0),99999)</f>
        <v>0501</v>
      </c>
      <c r="J483" s="5" t="s">
        <v>26</v>
      </c>
      <c r="K483" s="5">
        <v>38</v>
      </c>
      <c r="L483" s="8" t="s">
        <v>19</v>
      </c>
      <c r="M483" s="34" t="s">
        <v>20</v>
      </c>
      <c r="N483" s="36">
        <f>+IFERROR(VLOOKUP(Table_6[[#This Row],[ID_Municipio]],Table_4[[CodigoMuni]:[Long_2]],3,0),"")</f>
        <v>15.5151</v>
      </c>
      <c r="O483" s="36">
        <f>+IFERROR(VLOOKUP(Table_6[[#This Row],[ID_Municipio]],Table_4[[CodigoMuni]:[Long_2]],4,0),"")</f>
        <v>-88.114599999999996</v>
      </c>
      <c r="P483" s="34" t="s">
        <v>21</v>
      </c>
    </row>
    <row r="484" spans="1:16" ht="14.25" customHeight="1">
      <c r="A484" s="31" t="str">
        <f t="shared" si="21"/>
        <v>San Pedro Sula43930473</v>
      </c>
      <c r="B484" s="31" t="str">
        <f>+Table_6[[#This Row],[ID_Municipio]]&amp;Table_6[[#This Row],[Fecha]]</f>
        <v>050143930</v>
      </c>
      <c r="C484" s="31" t="str">
        <f t="shared" si="22"/>
        <v>Cortes43930</v>
      </c>
      <c r="D484" s="32">
        <f t="shared" si="23"/>
        <v>473</v>
      </c>
      <c r="E484" s="24">
        <v>43930</v>
      </c>
      <c r="F484" s="32">
        <f>+VLOOKUP(Table_6[[#This Row],[Departamento]],Table_5[],2,0)</f>
        <v>5</v>
      </c>
      <c r="G484" s="3" t="s">
        <v>22</v>
      </c>
      <c r="H484" s="9" t="s">
        <v>23</v>
      </c>
      <c r="I484" s="32" t="str">
        <f>+IFERROR(VLOOKUP(Table_6[[#This Row],[Municipio]],'LOCALIZA HN'!$B$9:$O$306,8,0),99999)</f>
        <v>0501</v>
      </c>
      <c r="J484" s="5" t="s">
        <v>18</v>
      </c>
      <c r="K484" s="5">
        <v>55</v>
      </c>
      <c r="L484" s="8" t="s">
        <v>19</v>
      </c>
      <c r="M484" s="34" t="s">
        <v>20</v>
      </c>
      <c r="N484" s="36">
        <f>+IFERROR(VLOOKUP(Table_6[[#This Row],[ID_Municipio]],Table_4[[CodigoMuni]:[Long_2]],3,0),"")</f>
        <v>15.5151</v>
      </c>
      <c r="O484" s="36">
        <f>+IFERROR(VLOOKUP(Table_6[[#This Row],[ID_Municipio]],Table_4[[CodigoMuni]:[Long_2]],4,0),"")</f>
        <v>-88.114599999999996</v>
      </c>
      <c r="P484" s="34" t="s">
        <v>21</v>
      </c>
    </row>
    <row r="485" spans="1:16" ht="14.25" customHeight="1">
      <c r="A485" s="31" t="str">
        <f t="shared" si="21"/>
        <v>San Pedro Sula43930474</v>
      </c>
      <c r="B485" s="31" t="str">
        <f>+Table_6[[#This Row],[ID_Municipio]]&amp;Table_6[[#This Row],[Fecha]]</f>
        <v>050143930</v>
      </c>
      <c r="C485" s="31" t="str">
        <f t="shared" si="22"/>
        <v>Cortes43930</v>
      </c>
      <c r="D485" s="32">
        <f t="shared" si="23"/>
        <v>474</v>
      </c>
      <c r="E485" s="24">
        <v>43930</v>
      </c>
      <c r="F485" s="32">
        <f>+VLOOKUP(Table_6[[#This Row],[Departamento]],Table_5[],2,0)</f>
        <v>5</v>
      </c>
      <c r="G485" s="3" t="s">
        <v>22</v>
      </c>
      <c r="H485" s="9" t="s">
        <v>23</v>
      </c>
      <c r="I485" s="32" t="str">
        <f>+IFERROR(VLOOKUP(Table_6[[#This Row],[Municipio]],'LOCALIZA HN'!$B$9:$O$306,8,0),99999)</f>
        <v>0501</v>
      </c>
      <c r="J485" s="5" t="s">
        <v>18</v>
      </c>
      <c r="K485" s="5">
        <v>31</v>
      </c>
      <c r="L485" s="8" t="s">
        <v>19</v>
      </c>
      <c r="M485" s="34" t="s">
        <v>20</v>
      </c>
      <c r="N485" s="36">
        <f>+IFERROR(VLOOKUP(Table_6[[#This Row],[ID_Municipio]],Table_4[[CodigoMuni]:[Long_2]],3,0),"")</f>
        <v>15.5151</v>
      </c>
      <c r="O485" s="36">
        <f>+IFERROR(VLOOKUP(Table_6[[#This Row],[ID_Municipio]],Table_4[[CodigoMuni]:[Long_2]],4,0),"")</f>
        <v>-88.114599999999996</v>
      </c>
      <c r="P485" s="34" t="s">
        <v>21</v>
      </c>
    </row>
    <row r="486" spans="1:16" ht="14.25" customHeight="1">
      <c r="A486" s="31" t="str">
        <f t="shared" si="21"/>
        <v>San Pedro Sula43930475</v>
      </c>
      <c r="B486" s="31" t="str">
        <f>+Table_6[[#This Row],[ID_Municipio]]&amp;Table_6[[#This Row],[Fecha]]</f>
        <v>050143930</v>
      </c>
      <c r="C486" s="31" t="str">
        <f t="shared" si="22"/>
        <v>Cortes43930</v>
      </c>
      <c r="D486" s="32">
        <f t="shared" si="23"/>
        <v>475</v>
      </c>
      <c r="E486" s="24">
        <v>43930</v>
      </c>
      <c r="F486" s="32">
        <f>+VLOOKUP(Table_6[[#This Row],[Departamento]],Table_5[],2,0)</f>
        <v>5</v>
      </c>
      <c r="G486" s="3" t="s">
        <v>22</v>
      </c>
      <c r="H486" s="9" t="s">
        <v>23</v>
      </c>
      <c r="I486" s="32" t="str">
        <f>+IFERROR(VLOOKUP(Table_6[[#This Row],[Municipio]],'LOCALIZA HN'!$B$9:$O$306,8,0),99999)</f>
        <v>0501</v>
      </c>
      <c r="J486" s="5" t="s">
        <v>26</v>
      </c>
      <c r="K486" s="5">
        <v>57</v>
      </c>
      <c r="L486" s="8" t="s">
        <v>19</v>
      </c>
      <c r="M486" s="34" t="s">
        <v>20</v>
      </c>
      <c r="N486" s="36">
        <f>+IFERROR(VLOOKUP(Table_6[[#This Row],[ID_Municipio]],Table_4[[CodigoMuni]:[Long_2]],3,0),"")</f>
        <v>15.5151</v>
      </c>
      <c r="O486" s="36">
        <f>+IFERROR(VLOOKUP(Table_6[[#This Row],[ID_Municipio]],Table_4[[CodigoMuni]:[Long_2]],4,0),"")</f>
        <v>-88.114599999999996</v>
      </c>
      <c r="P486" s="34" t="s">
        <v>21</v>
      </c>
    </row>
    <row r="487" spans="1:16" ht="14.25" customHeight="1">
      <c r="A487" s="31" t="str">
        <f t="shared" si="21"/>
        <v>San Pedro Sula43930476</v>
      </c>
      <c r="B487" s="31" t="str">
        <f>+Table_6[[#This Row],[ID_Municipio]]&amp;Table_6[[#This Row],[Fecha]]</f>
        <v>050143930</v>
      </c>
      <c r="C487" s="31" t="str">
        <f t="shared" si="22"/>
        <v>Cortes43930</v>
      </c>
      <c r="D487" s="32">
        <f t="shared" si="23"/>
        <v>476</v>
      </c>
      <c r="E487" s="24">
        <v>43930</v>
      </c>
      <c r="F487" s="32">
        <f>+VLOOKUP(Table_6[[#This Row],[Departamento]],Table_5[],2,0)</f>
        <v>5</v>
      </c>
      <c r="G487" s="3" t="s">
        <v>22</v>
      </c>
      <c r="H487" s="9" t="s">
        <v>23</v>
      </c>
      <c r="I487" s="32" t="str">
        <f>+IFERROR(VLOOKUP(Table_6[[#This Row],[Municipio]],'LOCALIZA HN'!$B$9:$O$306,8,0),99999)</f>
        <v>0501</v>
      </c>
      <c r="J487" s="5" t="s">
        <v>18</v>
      </c>
      <c r="K487" s="5">
        <v>56</v>
      </c>
      <c r="L487" s="8" t="s">
        <v>19</v>
      </c>
      <c r="M487" s="34" t="s">
        <v>20</v>
      </c>
      <c r="N487" s="36">
        <f>+IFERROR(VLOOKUP(Table_6[[#This Row],[ID_Municipio]],Table_4[[CodigoMuni]:[Long_2]],3,0),"")</f>
        <v>15.5151</v>
      </c>
      <c r="O487" s="36">
        <f>+IFERROR(VLOOKUP(Table_6[[#This Row],[ID_Municipio]],Table_4[[CodigoMuni]:[Long_2]],4,0),"")</f>
        <v>-88.114599999999996</v>
      </c>
      <c r="P487" s="34" t="s">
        <v>21</v>
      </c>
    </row>
    <row r="488" spans="1:16" ht="14.25" customHeight="1">
      <c r="A488" s="31" t="str">
        <f t="shared" si="21"/>
        <v>San Pedro Sula43930477</v>
      </c>
      <c r="B488" s="31" t="str">
        <f>+Table_6[[#This Row],[ID_Municipio]]&amp;Table_6[[#This Row],[Fecha]]</f>
        <v>050143930</v>
      </c>
      <c r="C488" s="31" t="str">
        <f t="shared" si="22"/>
        <v>Cortes43930</v>
      </c>
      <c r="D488" s="32">
        <f t="shared" si="23"/>
        <v>477</v>
      </c>
      <c r="E488" s="24">
        <v>43930</v>
      </c>
      <c r="F488" s="32">
        <f>+VLOOKUP(Table_6[[#This Row],[Departamento]],Table_5[],2,0)</f>
        <v>5</v>
      </c>
      <c r="G488" s="3" t="s">
        <v>22</v>
      </c>
      <c r="H488" s="9" t="s">
        <v>23</v>
      </c>
      <c r="I488" s="32" t="str">
        <f>+IFERROR(VLOOKUP(Table_6[[#This Row],[Municipio]],'LOCALIZA HN'!$B$9:$O$306,8,0),99999)</f>
        <v>0501</v>
      </c>
      <c r="J488" s="5" t="s">
        <v>26</v>
      </c>
      <c r="K488" s="5">
        <v>50</v>
      </c>
      <c r="L488" s="8" t="s">
        <v>19</v>
      </c>
      <c r="M488" s="34" t="s">
        <v>20</v>
      </c>
      <c r="N488" s="36">
        <f>+IFERROR(VLOOKUP(Table_6[[#This Row],[ID_Municipio]],Table_4[[CodigoMuni]:[Long_2]],3,0),"")</f>
        <v>15.5151</v>
      </c>
      <c r="O488" s="36">
        <f>+IFERROR(VLOOKUP(Table_6[[#This Row],[ID_Municipio]],Table_4[[CodigoMuni]:[Long_2]],4,0),"")</f>
        <v>-88.114599999999996</v>
      </c>
      <c r="P488" s="34" t="s">
        <v>21</v>
      </c>
    </row>
    <row r="489" spans="1:16" ht="14.25" customHeight="1">
      <c r="A489" s="31" t="str">
        <f t="shared" si="21"/>
        <v>San Pedro Sula43931478</v>
      </c>
      <c r="B489" s="31" t="str">
        <f>+Table_6[[#This Row],[ID_Municipio]]&amp;Table_6[[#This Row],[Fecha]]</f>
        <v>050143931</v>
      </c>
      <c r="C489" s="31" t="str">
        <f t="shared" si="22"/>
        <v>Cortes43931</v>
      </c>
      <c r="D489" s="32">
        <f t="shared" si="23"/>
        <v>478</v>
      </c>
      <c r="E489" s="24">
        <v>43931</v>
      </c>
      <c r="F489" s="32">
        <f>+VLOOKUP(Table_6[[#This Row],[Departamento]],Table_5[],2,0)</f>
        <v>5</v>
      </c>
      <c r="G489" s="3" t="s">
        <v>22</v>
      </c>
      <c r="H489" s="9" t="s">
        <v>23</v>
      </c>
      <c r="I489" s="32" t="str">
        <f>+IFERROR(VLOOKUP(Table_6[[#This Row],[Municipio]],'LOCALIZA HN'!$B$9:$O$306,8,0),99999)</f>
        <v>0501</v>
      </c>
      <c r="J489" s="5" t="s">
        <v>18</v>
      </c>
      <c r="K489" s="5">
        <v>48</v>
      </c>
      <c r="L489" s="8" t="s">
        <v>19</v>
      </c>
      <c r="M489" s="34" t="s">
        <v>20</v>
      </c>
      <c r="N489" s="36">
        <f>+IFERROR(VLOOKUP(Table_6[[#This Row],[ID_Municipio]],Table_4[[CodigoMuni]:[Long_2]],3,0),"")</f>
        <v>15.5151</v>
      </c>
      <c r="O489" s="36">
        <f>+IFERROR(VLOOKUP(Table_6[[#This Row],[ID_Municipio]],Table_4[[CodigoMuni]:[Long_2]],4,0),"")</f>
        <v>-88.114599999999996</v>
      </c>
      <c r="P489" s="34" t="s">
        <v>21</v>
      </c>
    </row>
    <row r="490" spans="1:16" ht="14.25" customHeight="1">
      <c r="A490" s="31" t="str">
        <f t="shared" si="21"/>
        <v>San Pedro Sula43931479</v>
      </c>
      <c r="B490" s="31" t="str">
        <f>+Table_6[[#This Row],[ID_Municipio]]&amp;Table_6[[#This Row],[Fecha]]</f>
        <v>050143931</v>
      </c>
      <c r="C490" s="31" t="str">
        <f t="shared" si="22"/>
        <v>Cortes43931</v>
      </c>
      <c r="D490" s="32">
        <f t="shared" si="23"/>
        <v>479</v>
      </c>
      <c r="E490" s="24">
        <v>43931</v>
      </c>
      <c r="F490" s="32">
        <f>+VLOOKUP(Table_6[[#This Row],[Departamento]],Table_5[],2,0)</f>
        <v>5</v>
      </c>
      <c r="G490" s="3" t="s">
        <v>22</v>
      </c>
      <c r="H490" s="9" t="s">
        <v>23</v>
      </c>
      <c r="I490" s="32" t="str">
        <f>+IFERROR(VLOOKUP(Table_6[[#This Row],[Municipio]],'LOCALIZA HN'!$B$9:$O$306,8,0),99999)</f>
        <v>0501</v>
      </c>
      <c r="J490" s="5" t="s">
        <v>26</v>
      </c>
      <c r="K490" s="5">
        <v>36</v>
      </c>
      <c r="L490" s="8" t="s">
        <v>19</v>
      </c>
      <c r="M490" s="34" t="s">
        <v>20</v>
      </c>
      <c r="N490" s="36">
        <f>+IFERROR(VLOOKUP(Table_6[[#This Row],[ID_Municipio]],Table_4[[CodigoMuni]:[Long_2]],3,0),"")</f>
        <v>15.5151</v>
      </c>
      <c r="O490" s="36">
        <f>+IFERROR(VLOOKUP(Table_6[[#This Row],[ID_Municipio]],Table_4[[CodigoMuni]:[Long_2]],4,0),"")</f>
        <v>-88.114599999999996</v>
      </c>
      <c r="P490" s="34" t="s">
        <v>21</v>
      </c>
    </row>
    <row r="491" spans="1:16" ht="14.25" customHeight="1">
      <c r="A491" s="31" t="str">
        <f t="shared" si="21"/>
        <v>San Pedro Sula43931480</v>
      </c>
      <c r="B491" s="31" t="str">
        <f>+Table_6[[#This Row],[ID_Municipio]]&amp;Table_6[[#This Row],[Fecha]]</f>
        <v>050143931</v>
      </c>
      <c r="C491" s="31" t="str">
        <f t="shared" si="22"/>
        <v>Cortes43931</v>
      </c>
      <c r="D491" s="32">
        <f t="shared" si="23"/>
        <v>480</v>
      </c>
      <c r="E491" s="24">
        <v>43931</v>
      </c>
      <c r="F491" s="32">
        <f>+VLOOKUP(Table_6[[#This Row],[Departamento]],Table_5[],2,0)</f>
        <v>5</v>
      </c>
      <c r="G491" s="3" t="s">
        <v>22</v>
      </c>
      <c r="H491" s="9" t="s">
        <v>23</v>
      </c>
      <c r="I491" s="32" t="str">
        <f>+IFERROR(VLOOKUP(Table_6[[#This Row],[Municipio]],'LOCALIZA HN'!$B$9:$O$306,8,0),99999)</f>
        <v>0501</v>
      </c>
      <c r="J491" s="5" t="s">
        <v>26</v>
      </c>
      <c r="K491" s="5">
        <v>52</v>
      </c>
      <c r="L491" s="8" t="s">
        <v>19</v>
      </c>
      <c r="M491" s="34" t="s">
        <v>20</v>
      </c>
      <c r="N491" s="36">
        <f>+IFERROR(VLOOKUP(Table_6[[#This Row],[ID_Municipio]],Table_4[[CodigoMuni]:[Long_2]],3,0),"")</f>
        <v>15.5151</v>
      </c>
      <c r="O491" s="36">
        <f>+IFERROR(VLOOKUP(Table_6[[#This Row],[ID_Municipio]],Table_4[[CodigoMuni]:[Long_2]],4,0),"")</f>
        <v>-88.114599999999996</v>
      </c>
      <c r="P491" s="34" t="s">
        <v>21</v>
      </c>
    </row>
    <row r="492" spans="1:16" ht="14.25" customHeight="1">
      <c r="A492" s="31" t="str">
        <f t="shared" si="21"/>
        <v>San Pedro Sula43931481</v>
      </c>
      <c r="B492" s="31" t="str">
        <f>+Table_6[[#This Row],[ID_Municipio]]&amp;Table_6[[#This Row],[Fecha]]</f>
        <v>050143931</v>
      </c>
      <c r="C492" s="31" t="str">
        <f t="shared" si="22"/>
        <v>Cortes43931</v>
      </c>
      <c r="D492" s="32">
        <f t="shared" si="23"/>
        <v>481</v>
      </c>
      <c r="E492" s="24">
        <v>43931</v>
      </c>
      <c r="F492" s="32">
        <f>+VLOOKUP(Table_6[[#This Row],[Departamento]],Table_5[],2,0)</f>
        <v>5</v>
      </c>
      <c r="G492" s="3" t="s">
        <v>22</v>
      </c>
      <c r="H492" s="9" t="s">
        <v>23</v>
      </c>
      <c r="I492" s="32" t="str">
        <f>+IFERROR(VLOOKUP(Table_6[[#This Row],[Municipio]],'LOCALIZA HN'!$B$9:$O$306,8,0),99999)</f>
        <v>0501</v>
      </c>
      <c r="J492" s="5" t="s">
        <v>26</v>
      </c>
      <c r="K492" s="5">
        <v>38</v>
      </c>
      <c r="L492" s="8" t="s">
        <v>19</v>
      </c>
      <c r="M492" s="34" t="s">
        <v>20</v>
      </c>
      <c r="N492" s="36">
        <f>+IFERROR(VLOOKUP(Table_6[[#This Row],[ID_Municipio]],Table_4[[CodigoMuni]:[Long_2]],3,0),"")</f>
        <v>15.5151</v>
      </c>
      <c r="O492" s="36">
        <f>+IFERROR(VLOOKUP(Table_6[[#This Row],[ID_Municipio]],Table_4[[CodigoMuni]:[Long_2]],4,0),"")</f>
        <v>-88.114599999999996</v>
      </c>
      <c r="P492" s="34" t="s">
        <v>21</v>
      </c>
    </row>
    <row r="493" spans="1:16" ht="14.25" customHeight="1">
      <c r="A493" s="31" t="str">
        <f t="shared" si="21"/>
        <v>San Pedro Sula43931482</v>
      </c>
      <c r="B493" s="31" t="str">
        <f>+Table_6[[#This Row],[ID_Municipio]]&amp;Table_6[[#This Row],[Fecha]]</f>
        <v>050143931</v>
      </c>
      <c r="C493" s="31" t="str">
        <f t="shared" si="22"/>
        <v>Cortes43931</v>
      </c>
      <c r="D493" s="32">
        <f t="shared" si="23"/>
        <v>482</v>
      </c>
      <c r="E493" s="24">
        <v>43931</v>
      </c>
      <c r="F493" s="32">
        <f>+VLOOKUP(Table_6[[#This Row],[Departamento]],Table_5[],2,0)</f>
        <v>5</v>
      </c>
      <c r="G493" s="3" t="s">
        <v>22</v>
      </c>
      <c r="H493" s="9" t="s">
        <v>23</v>
      </c>
      <c r="I493" s="32" t="str">
        <f>+IFERROR(VLOOKUP(Table_6[[#This Row],[Municipio]],'LOCALIZA HN'!$B$9:$O$306,8,0),99999)</f>
        <v>0501</v>
      </c>
      <c r="J493" s="5" t="s">
        <v>18</v>
      </c>
      <c r="K493" s="5">
        <v>43</v>
      </c>
      <c r="L493" s="8" t="s">
        <v>19</v>
      </c>
      <c r="M493" s="34" t="s">
        <v>20</v>
      </c>
      <c r="N493" s="36">
        <f>+IFERROR(VLOOKUP(Table_6[[#This Row],[ID_Municipio]],Table_4[[CodigoMuni]:[Long_2]],3,0),"")</f>
        <v>15.5151</v>
      </c>
      <c r="O493" s="36">
        <f>+IFERROR(VLOOKUP(Table_6[[#This Row],[ID_Municipio]],Table_4[[CodigoMuni]:[Long_2]],4,0),"")</f>
        <v>-88.114599999999996</v>
      </c>
      <c r="P493" s="34" t="s">
        <v>21</v>
      </c>
    </row>
    <row r="494" spans="1:16" ht="14.25" customHeight="1">
      <c r="A494" s="31" t="str">
        <f t="shared" si="21"/>
        <v>San Pedro Sula43931483</v>
      </c>
      <c r="B494" s="31" t="str">
        <f>+Table_6[[#This Row],[ID_Municipio]]&amp;Table_6[[#This Row],[Fecha]]</f>
        <v>050143931</v>
      </c>
      <c r="C494" s="31" t="str">
        <f t="shared" si="22"/>
        <v>Cortes43931</v>
      </c>
      <c r="D494" s="32">
        <f t="shared" si="23"/>
        <v>483</v>
      </c>
      <c r="E494" s="24">
        <v>43931</v>
      </c>
      <c r="F494" s="32">
        <f>+VLOOKUP(Table_6[[#This Row],[Departamento]],Table_5[],2,0)</f>
        <v>5</v>
      </c>
      <c r="G494" s="3" t="s">
        <v>22</v>
      </c>
      <c r="H494" s="9" t="s">
        <v>23</v>
      </c>
      <c r="I494" s="32" t="str">
        <f>+IFERROR(VLOOKUP(Table_6[[#This Row],[Municipio]],'LOCALIZA HN'!$B$9:$O$306,8,0),99999)</f>
        <v>0501</v>
      </c>
      <c r="J494" s="5" t="s">
        <v>26</v>
      </c>
      <c r="K494" s="5">
        <v>27</v>
      </c>
      <c r="L494" s="8" t="s">
        <v>19</v>
      </c>
      <c r="M494" s="34" t="s">
        <v>20</v>
      </c>
      <c r="N494" s="36">
        <f>+IFERROR(VLOOKUP(Table_6[[#This Row],[ID_Municipio]],Table_4[[CodigoMuni]:[Long_2]],3,0),"")</f>
        <v>15.5151</v>
      </c>
      <c r="O494" s="36">
        <f>+IFERROR(VLOOKUP(Table_6[[#This Row],[ID_Municipio]],Table_4[[CodigoMuni]:[Long_2]],4,0),"")</f>
        <v>-88.114599999999996</v>
      </c>
      <c r="P494" s="34" t="s">
        <v>21</v>
      </c>
    </row>
    <row r="495" spans="1:16" ht="14.25" customHeight="1">
      <c r="A495" s="31" t="str">
        <f t="shared" si="21"/>
        <v>San Pedro Sula43931484</v>
      </c>
      <c r="B495" s="31" t="str">
        <f>+Table_6[[#This Row],[ID_Municipio]]&amp;Table_6[[#This Row],[Fecha]]</f>
        <v>050143931</v>
      </c>
      <c r="C495" s="31" t="str">
        <f t="shared" si="22"/>
        <v>Cortes43931</v>
      </c>
      <c r="D495" s="32">
        <f t="shared" si="23"/>
        <v>484</v>
      </c>
      <c r="E495" s="24">
        <v>43931</v>
      </c>
      <c r="F495" s="32">
        <f>+VLOOKUP(Table_6[[#This Row],[Departamento]],Table_5[],2,0)</f>
        <v>5</v>
      </c>
      <c r="G495" s="3" t="s">
        <v>22</v>
      </c>
      <c r="H495" s="9" t="s">
        <v>23</v>
      </c>
      <c r="I495" s="32" t="str">
        <f>+IFERROR(VLOOKUP(Table_6[[#This Row],[Municipio]],'LOCALIZA HN'!$B$9:$O$306,8,0),99999)</f>
        <v>0501</v>
      </c>
      <c r="J495" s="5" t="s">
        <v>26</v>
      </c>
      <c r="K495" s="5">
        <v>61</v>
      </c>
      <c r="L495" s="8" t="s">
        <v>19</v>
      </c>
      <c r="M495" s="34" t="s">
        <v>20</v>
      </c>
      <c r="N495" s="36">
        <f>+IFERROR(VLOOKUP(Table_6[[#This Row],[ID_Municipio]],Table_4[[CodigoMuni]:[Long_2]],3,0),"")</f>
        <v>15.5151</v>
      </c>
      <c r="O495" s="36">
        <f>+IFERROR(VLOOKUP(Table_6[[#This Row],[ID_Municipio]],Table_4[[CodigoMuni]:[Long_2]],4,0),"")</f>
        <v>-88.114599999999996</v>
      </c>
      <c r="P495" s="34" t="s">
        <v>21</v>
      </c>
    </row>
    <row r="496" spans="1:16" ht="14.25" customHeight="1">
      <c r="A496" s="31" t="str">
        <f t="shared" si="21"/>
        <v>San Pedro Sula43931485</v>
      </c>
      <c r="B496" s="31" t="str">
        <f>+Table_6[[#This Row],[ID_Municipio]]&amp;Table_6[[#This Row],[Fecha]]</f>
        <v>050143931</v>
      </c>
      <c r="C496" s="31" t="str">
        <f t="shared" si="22"/>
        <v>Cortes43931</v>
      </c>
      <c r="D496" s="32">
        <f t="shared" si="23"/>
        <v>485</v>
      </c>
      <c r="E496" s="24">
        <v>43931</v>
      </c>
      <c r="F496" s="32">
        <f>+VLOOKUP(Table_6[[#This Row],[Departamento]],Table_5[],2,0)</f>
        <v>5</v>
      </c>
      <c r="G496" s="3" t="s">
        <v>22</v>
      </c>
      <c r="H496" s="9" t="s">
        <v>23</v>
      </c>
      <c r="I496" s="32" t="str">
        <f>+IFERROR(VLOOKUP(Table_6[[#This Row],[Municipio]],'LOCALIZA HN'!$B$9:$O$306,8,0),99999)</f>
        <v>0501</v>
      </c>
      <c r="J496" s="5" t="s">
        <v>18</v>
      </c>
      <c r="K496" s="5">
        <v>25</v>
      </c>
      <c r="L496" s="8" t="s">
        <v>19</v>
      </c>
      <c r="M496" s="34" t="s">
        <v>20</v>
      </c>
      <c r="N496" s="36">
        <f>+IFERROR(VLOOKUP(Table_6[[#This Row],[ID_Municipio]],Table_4[[CodigoMuni]:[Long_2]],3,0),"")</f>
        <v>15.5151</v>
      </c>
      <c r="O496" s="36">
        <f>+IFERROR(VLOOKUP(Table_6[[#This Row],[ID_Municipio]],Table_4[[CodigoMuni]:[Long_2]],4,0),"")</f>
        <v>-88.114599999999996</v>
      </c>
      <c r="P496" s="34" t="s">
        <v>21</v>
      </c>
    </row>
    <row r="497" spans="1:16" ht="14.25" customHeight="1">
      <c r="A497" s="31" t="str">
        <f t="shared" si="21"/>
        <v>San Pedro Sula43931486</v>
      </c>
      <c r="B497" s="31" t="str">
        <f>+Table_6[[#This Row],[ID_Municipio]]&amp;Table_6[[#This Row],[Fecha]]</f>
        <v>050143931</v>
      </c>
      <c r="C497" s="31" t="str">
        <f t="shared" si="22"/>
        <v>Cortes43931</v>
      </c>
      <c r="D497" s="32">
        <f t="shared" si="23"/>
        <v>486</v>
      </c>
      <c r="E497" s="24">
        <v>43931</v>
      </c>
      <c r="F497" s="32">
        <f>+VLOOKUP(Table_6[[#This Row],[Departamento]],Table_5[],2,0)</f>
        <v>5</v>
      </c>
      <c r="G497" s="3" t="s">
        <v>22</v>
      </c>
      <c r="H497" s="9" t="s">
        <v>23</v>
      </c>
      <c r="I497" s="32" t="str">
        <f>+IFERROR(VLOOKUP(Table_6[[#This Row],[Municipio]],'LOCALIZA HN'!$B$9:$O$306,8,0),99999)</f>
        <v>0501</v>
      </c>
      <c r="J497" s="5" t="s">
        <v>18</v>
      </c>
      <c r="K497" s="5">
        <v>66</v>
      </c>
      <c r="L497" s="8" t="s">
        <v>19</v>
      </c>
      <c r="M497" s="34" t="s">
        <v>20</v>
      </c>
      <c r="N497" s="36">
        <f>+IFERROR(VLOOKUP(Table_6[[#This Row],[ID_Municipio]],Table_4[[CodigoMuni]:[Long_2]],3,0),"")</f>
        <v>15.5151</v>
      </c>
      <c r="O497" s="36">
        <f>+IFERROR(VLOOKUP(Table_6[[#This Row],[ID_Municipio]],Table_4[[CodigoMuni]:[Long_2]],4,0),"")</f>
        <v>-88.114599999999996</v>
      </c>
      <c r="P497" s="34" t="s">
        <v>21</v>
      </c>
    </row>
    <row r="498" spans="1:16" ht="14.25" customHeight="1">
      <c r="A498" s="31" t="str">
        <f t="shared" si="21"/>
        <v>San Pedro Sula43931487</v>
      </c>
      <c r="B498" s="31" t="str">
        <f>+Table_6[[#This Row],[ID_Municipio]]&amp;Table_6[[#This Row],[Fecha]]</f>
        <v>050143931</v>
      </c>
      <c r="C498" s="31" t="str">
        <f t="shared" si="22"/>
        <v>Cortes43931</v>
      </c>
      <c r="D498" s="32">
        <f t="shared" si="23"/>
        <v>487</v>
      </c>
      <c r="E498" s="24">
        <v>43931</v>
      </c>
      <c r="F498" s="32">
        <f>+VLOOKUP(Table_6[[#This Row],[Departamento]],Table_5[],2,0)</f>
        <v>5</v>
      </c>
      <c r="G498" s="3" t="s">
        <v>22</v>
      </c>
      <c r="H498" s="9" t="s">
        <v>23</v>
      </c>
      <c r="I498" s="32" t="str">
        <f>+IFERROR(VLOOKUP(Table_6[[#This Row],[Municipio]],'LOCALIZA HN'!$B$9:$O$306,8,0),99999)</f>
        <v>0501</v>
      </c>
      <c r="J498" s="5" t="s">
        <v>18</v>
      </c>
      <c r="K498" s="5">
        <v>69</v>
      </c>
      <c r="L498" s="8" t="s">
        <v>19</v>
      </c>
      <c r="M498" s="34" t="s">
        <v>20</v>
      </c>
      <c r="N498" s="36">
        <f>+IFERROR(VLOOKUP(Table_6[[#This Row],[ID_Municipio]],Table_4[[CodigoMuni]:[Long_2]],3,0),"")</f>
        <v>15.5151</v>
      </c>
      <c r="O498" s="36">
        <f>+IFERROR(VLOOKUP(Table_6[[#This Row],[ID_Municipio]],Table_4[[CodigoMuni]:[Long_2]],4,0),"")</f>
        <v>-88.114599999999996</v>
      </c>
      <c r="P498" s="34" t="s">
        <v>21</v>
      </c>
    </row>
    <row r="499" spans="1:16" ht="14.25" customHeight="1">
      <c r="A499" s="31" t="str">
        <f t="shared" si="21"/>
        <v>San Pedro Sula43931488</v>
      </c>
      <c r="B499" s="31" t="str">
        <f>+Table_6[[#This Row],[ID_Municipio]]&amp;Table_6[[#This Row],[Fecha]]</f>
        <v>050143931</v>
      </c>
      <c r="C499" s="31" t="str">
        <f t="shared" si="22"/>
        <v>Cortes43931</v>
      </c>
      <c r="D499" s="32">
        <f t="shared" si="23"/>
        <v>488</v>
      </c>
      <c r="E499" s="24">
        <v>43931</v>
      </c>
      <c r="F499" s="32">
        <f>+VLOOKUP(Table_6[[#This Row],[Departamento]],Table_5[],2,0)</f>
        <v>5</v>
      </c>
      <c r="G499" s="3" t="s">
        <v>22</v>
      </c>
      <c r="H499" s="9" t="s">
        <v>23</v>
      </c>
      <c r="I499" s="32" t="str">
        <f>+IFERROR(VLOOKUP(Table_6[[#This Row],[Municipio]],'LOCALIZA HN'!$B$9:$O$306,8,0),99999)</f>
        <v>0501</v>
      </c>
      <c r="J499" s="5" t="s">
        <v>26</v>
      </c>
      <c r="K499" s="5">
        <v>78</v>
      </c>
      <c r="L499" s="8" t="s">
        <v>19</v>
      </c>
      <c r="M499" s="34" t="s">
        <v>20</v>
      </c>
      <c r="N499" s="36">
        <f>+IFERROR(VLOOKUP(Table_6[[#This Row],[ID_Municipio]],Table_4[[CodigoMuni]:[Long_2]],3,0),"")</f>
        <v>15.5151</v>
      </c>
      <c r="O499" s="36">
        <f>+IFERROR(VLOOKUP(Table_6[[#This Row],[ID_Municipio]],Table_4[[CodigoMuni]:[Long_2]],4,0),"")</f>
        <v>-88.114599999999996</v>
      </c>
      <c r="P499" s="34" t="s">
        <v>21</v>
      </c>
    </row>
    <row r="500" spans="1:16" ht="14.25" customHeight="1">
      <c r="A500" s="31" t="str">
        <f t="shared" si="21"/>
        <v>San Pedro Sula43931489</v>
      </c>
      <c r="B500" s="31" t="str">
        <f>+Table_6[[#This Row],[ID_Municipio]]&amp;Table_6[[#This Row],[Fecha]]</f>
        <v>050143931</v>
      </c>
      <c r="C500" s="31" t="str">
        <f t="shared" si="22"/>
        <v>Cortes43931</v>
      </c>
      <c r="D500" s="32">
        <f t="shared" si="23"/>
        <v>489</v>
      </c>
      <c r="E500" s="24">
        <v>43931</v>
      </c>
      <c r="F500" s="32">
        <f>+VLOOKUP(Table_6[[#This Row],[Departamento]],Table_5[],2,0)</f>
        <v>5</v>
      </c>
      <c r="G500" s="3" t="s">
        <v>22</v>
      </c>
      <c r="H500" s="9" t="s">
        <v>23</v>
      </c>
      <c r="I500" s="32" t="str">
        <f>+IFERROR(VLOOKUP(Table_6[[#This Row],[Municipio]],'LOCALIZA HN'!$B$9:$O$306,8,0),99999)</f>
        <v>0501</v>
      </c>
      <c r="J500" s="5" t="s">
        <v>26</v>
      </c>
      <c r="K500" s="5">
        <v>36</v>
      </c>
      <c r="L500" s="8" t="s">
        <v>19</v>
      </c>
      <c r="M500" s="34" t="s">
        <v>20</v>
      </c>
      <c r="N500" s="36">
        <f>+IFERROR(VLOOKUP(Table_6[[#This Row],[ID_Municipio]],Table_4[[CodigoMuni]:[Long_2]],3,0),"")</f>
        <v>15.5151</v>
      </c>
      <c r="O500" s="36">
        <f>+IFERROR(VLOOKUP(Table_6[[#This Row],[ID_Municipio]],Table_4[[CodigoMuni]:[Long_2]],4,0),"")</f>
        <v>-88.114599999999996</v>
      </c>
      <c r="P500" s="34" t="s">
        <v>21</v>
      </c>
    </row>
    <row r="501" spans="1:16" ht="14.25" customHeight="1">
      <c r="A501" s="31" t="str">
        <f t="shared" si="21"/>
        <v>San Pedro Sula43931490</v>
      </c>
      <c r="B501" s="31" t="str">
        <f>+Table_6[[#This Row],[ID_Municipio]]&amp;Table_6[[#This Row],[Fecha]]</f>
        <v>050143931</v>
      </c>
      <c r="C501" s="31" t="str">
        <f t="shared" si="22"/>
        <v>Cortes43931</v>
      </c>
      <c r="D501" s="32">
        <f t="shared" si="23"/>
        <v>490</v>
      </c>
      <c r="E501" s="24">
        <v>43931</v>
      </c>
      <c r="F501" s="32">
        <f>+VLOOKUP(Table_6[[#This Row],[Departamento]],Table_5[],2,0)</f>
        <v>5</v>
      </c>
      <c r="G501" s="3" t="s">
        <v>22</v>
      </c>
      <c r="H501" s="9" t="s">
        <v>23</v>
      </c>
      <c r="I501" s="32" t="str">
        <f>+IFERROR(VLOOKUP(Table_6[[#This Row],[Municipio]],'LOCALIZA HN'!$B$9:$O$306,8,0),99999)</f>
        <v>0501</v>
      </c>
      <c r="J501" s="5" t="s">
        <v>18</v>
      </c>
      <c r="K501" s="5">
        <v>31</v>
      </c>
      <c r="L501" s="8" t="s">
        <v>19</v>
      </c>
      <c r="M501" s="34" t="s">
        <v>20</v>
      </c>
      <c r="N501" s="36">
        <f>+IFERROR(VLOOKUP(Table_6[[#This Row],[ID_Municipio]],Table_4[[CodigoMuni]:[Long_2]],3,0),"")</f>
        <v>15.5151</v>
      </c>
      <c r="O501" s="36">
        <f>+IFERROR(VLOOKUP(Table_6[[#This Row],[ID_Municipio]],Table_4[[CodigoMuni]:[Long_2]],4,0),"")</f>
        <v>-88.114599999999996</v>
      </c>
      <c r="P501" s="34" t="s">
        <v>21</v>
      </c>
    </row>
    <row r="502" spans="1:16" ht="14.25" customHeight="1">
      <c r="A502" s="31" t="str">
        <f t="shared" si="21"/>
        <v>San Pedro Sula43931491</v>
      </c>
      <c r="B502" s="31" t="str">
        <f>+Table_6[[#This Row],[ID_Municipio]]&amp;Table_6[[#This Row],[Fecha]]</f>
        <v>050143931</v>
      </c>
      <c r="C502" s="31" t="str">
        <f t="shared" si="22"/>
        <v>Cortes43931</v>
      </c>
      <c r="D502" s="32">
        <f t="shared" si="23"/>
        <v>491</v>
      </c>
      <c r="E502" s="24">
        <v>43931</v>
      </c>
      <c r="F502" s="32">
        <f>+VLOOKUP(Table_6[[#This Row],[Departamento]],Table_5[],2,0)</f>
        <v>5</v>
      </c>
      <c r="G502" s="3" t="s">
        <v>22</v>
      </c>
      <c r="H502" s="9" t="s">
        <v>23</v>
      </c>
      <c r="I502" s="32" t="str">
        <f>+IFERROR(VLOOKUP(Table_6[[#This Row],[Municipio]],'LOCALIZA HN'!$B$9:$O$306,8,0),99999)</f>
        <v>0501</v>
      </c>
      <c r="J502" s="5" t="s">
        <v>26</v>
      </c>
      <c r="K502" s="5">
        <v>62</v>
      </c>
      <c r="L502" s="8" t="s">
        <v>19</v>
      </c>
      <c r="M502" s="34" t="s">
        <v>20</v>
      </c>
      <c r="N502" s="36">
        <f>+IFERROR(VLOOKUP(Table_6[[#This Row],[ID_Municipio]],Table_4[[CodigoMuni]:[Long_2]],3,0),"")</f>
        <v>15.5151</v>
      </c>
      <c r="O502" s="36">
        <f>+IFERROR(VLOOKUP(Table_6[[#This Row],[ID_Municipio]],Table_4[[CodigoMuni]:[Long_2]],4,0),"")</f>
        <v>-88.114599999999996</v>
      </c>
      <c r="P502" s="34" t="s">
        <v>21</v>
      </c>
    </row>
    <row r="503" spans="1:16" ht="14.25" customHeight="1">
      <c r="A503" s="31" t="str">
        <f t="shared" si="21"/>
        <v>San Pedro Sula43931492</v>
      </c>
      <c r="B503" s="31" t="str">
        <f>+Table_6[[#This Row],[ID_Municipio]]&amp;Table_6[[#This Row],[Fecha]]</f>
        <v>050143931</v>
      </c>
      <c r="C503" s="31" t="str">
        <f t="shared" si="22"/>
        <v>Cortes43931</v>
      </c>
      <c r="D503" s="32">
        <f t="shared" si="23"/>
        <v>492</v>
      </c>
      <c r="E503" s="24">
        <v>43931</v>
      </c>
      <c r="F503" s="32">
        <f>+VLOOKUP(Table_6[[#This Row],[Departamento]],Table_5[],2,0)</f>
        <v>5</v>
      </c>
      <c r="G503" s="3" t="s">
        <v>22</v>
      </c>
      <c r="H503" s="9" t="s">
        <v>23</v>
      </c>
      <c r="I503" s="32" t="str">
        <f>+IFERROR(VLOOKUP(Table_6[[#This Row],[Municipio]],'LOCALIZA HN'!$B$9:$O$306,8,0),99999)</f>
        <v>0501</v>
      </c>
      <c r="J503" s="5" t="s">
        <v>18</v>
      </c>
      <c r="K503" s="5">
        <v>39</v>
      </c>
      <c r="L503" s="8" t="s">
        <v>19</v>
      </c>
      <c r="M503" s="34" t="s">
        <v>20</v>
      </c>
      <c r="N503" s="36">
        <f>+IFERROR(VLOOKUP(Table_6[[#This Row],[ID_Municipio]],Table_4[[CodigoMuni]:[Long_2]],3,0),"")</f>
        <v>15.5151</v>
      </c>
      <c r="O503" s="36">
        <f>+IFERROR(VLOOKUP(Table_6[[#This Row],[ID_Municipio]],Table_4[[CodigoMuni]:[Long_2]],4,0),"")</f>
        <v>-88.114599999999996</v>
      </c>
      <c r="P503" s="34" t="s">
        <v>21</v>
      </c>
    </row>
    <row r="504" spans="1:16" ht="14.25" customHeight="1">
      <c r="A504" s="31" t="str">
        <f t="shared" si="21"/>
        <v>San Pedro Sula43931493</v>
      </c>
      <c r="B504" s="31" t="str">
        <f>+Table_6[[#This Row],[ID_Municipio]]&amp;Table_6[[#This Row],[Fecha]]</f>
        <v>050143931</v>
      </c>
      <c r="C504" s="31" t="str">
        <f t="shared" si="22"/>
        <v>Cortes43931</v>
      </c>
      <c r="D504" s="32">
        <f t="shared" si="23"/>
        <v>493</v>
      </c>
      <c r="E504" s="24">
        <v>43931</v>
      </c>
      <c r="F504" s="32">
        <f>+VLOOKUP(Table_6[[#This Row],[Departamento]],Table_5[],2,0)</f>
        <v>5</v>
      </c>
      <c r="G504" s="3" t="s">
        <v>22</v>
      </c>
      <c r="H504" s="9" t="s">
        <v>23</v>
      </c>
      <c r="I504" s="32" t="str">
        <f>+IFERROR(VLOOKUP(Table_6[[#This Row],[Municipio]],'LOCALIZA HN'!$B$9:$O$306,8,0),99999)</f>
        <v>0501</v>
      </c>
      <c r="J504" s="5" t="s">
        <v>18</v>
      </c>
      <c r="K504" s="5">
        <v>72</v>
      </c>
      <c r="L504" s="8" t="s">
        <v>19</v>
      </c>
      <c r="M504" s="34" t="s">
        <v>20</v>
      </c>
      <c r="N504" s="36">
        <f>+IFERROR(VLOOKUP(Table_6[[#This Row],[ID_Municipio]],Table_4[[CodigoMuni]:[Long_2]],3,0),"")</f>
        <v>15.5151</v>
      </c>
      <c r="O504" s="36">
        <f>+IFERROR(VLOOKUP(Table_6[[#This Row],[ID_Municipio]],Table_4[[CodigoMuni]:[Long_2]],4,0),"")</f>
        <v>-88.114599999999996</v>
      </c>
      <c r="P504" s="34" t="s">
        <v>21</v>
      </c>
    </row>
    <row r="505" spans="1:16" ht="14.25" customHeight="1">
      <c r="A505" s="31" t="str">
        <f t="shared" si="21"/>
        <v>San Pedro Sula43931494</v>
      </c>
      <c r="B505" s="31" t="str">
        <f>+Table_6[[#This Row],[ID_Municipio]]&amp;Table_6[[#This Row],[Fecha]]</f>
        <v>050143931</v>
      </c>
      <c r="C505" s="31" t="str">
        <f t="shared" si="22"/>
        <v>Cortes43931</v>
      </c>
      <c r="D505" s="32">
        <f t="shared" si="23"/>
        <v>494</v>
      </c>
      <c r="E505" s="24">
        <v>43931</v>
      </c>
      <c r="F505" s="32">
        <f>+VLOOKUP(Table_6[[#This Row],[Departamento]],Table_5[],2,0)</f>
        <v>5</v>
      </c>
      <c r="G505" s="3" t="s">
        <v>22</v>
      </c>
      <c r="H505" s="9" t="s">
        <v>23</v>
      </c>
      <c r="I505" s="32" t="str">
        <f>+IFERROR(VLOOKUP(Table_6[[#This Row],[Municipio]],'LOCALIZA HN'!$B$9:$O$306,8,0),99999)</f>
        <v>0501</v>
      </c>
      <c r="J505" s="5" t="s">
        <v>18</v>
      </c>
      <c r="K505" s="5">
        <v>64</v>
      </c>
      <c r="L505" s="8" t="s">
        <v>19</v>
      </c>
      <c r="M505" s="34" t="s">
        <v>20</v>
      </c>
      <c r="N505" s="36">
        <f>+IFERROR(VLOOKUP(Table_6[[#This Row],[ID_Municipio]],Table_4[[CodigoMuni]:[Long_2]],3,0),"")</f>
        <v>15.5151</v>
      </c>
      <c r="O505" s="36">
        <f>+IFERROR(VLOOKUP(Table_6[[#This Row],[ID_Municipio]],Table_4[[CodigoMuni]:[Long_2]],4,0),"")</f>
        <v>-88.114599999999996</v>
      </c>
      <c r="P505" s="34" t="s">
        <v>21</v>
      </c>
    </row>
    <row r="506" spans="1:16" ht="14.25" customHeight="1">
      <c r="A506" s="31" t="str">
        <f t="shared" si="21"/>
        <v>San Pedro Sula43931495</v>
      </c>
      <c r="B506" s="31" t="str">
        <f>+Table_6[[#This Row],[ID_Municipio]]&amp;Table_6[[#This Row],[Fecha]]</f>
        <v>050143931</v>
      </c>
      <c r="C506" s="31" t="str">
        <f t="shared" si="22"/>
        <v>Cortes43931</v>
      </c>
      <c r="D506" s="32">
        <f t="shared" si="23"/>
        <v>495</v>
      </c>
      <c r="E506" s="24">
        <v>43931</v>
      </c>
      <c r="F506" s="32">
        <f>+VLOOKUP(Table_6[[#This Row],[Departamento]],Table_5[],2,0)</f>
        <v>5</v>
      </c>
      <c r="G506" s="3" t="s">
        <v>22</v>
      </c>
      <c r="H506" s="9" t="s">
        <v>23</v>
      </c>
      <c r="I506" s="32" t="str">
        <f>+IFERROR(VLOOKUP(Table_6[[#This Row],[Municipio]],'LOCALIZA HN'!$B$9:$O$306,8,0),99999)</f>
        <v>0501</v>
      </c>
      <c r="J506" s="5" t="s">
        <v>18</v>
      </c>
      <c r="K506" s="5">
        <v>41</v>
      </c>
      <c r="L506" s="8" t="s">
        <v>19</v>
      </c>
      <c r="M506" s="34" t="s">
        <v>20</v>
      </c>
      <c r="N506" s="36">
        <f>+IFERROR(VLOOKUP(Table_6[[#This Row],[ID_Municipio]],Table_4[[CodigoMuni]:[Long_2]],3,0),"")</f>
        <v>15.5151</v>
      </c>
      <c r="O506" s="36">
        <f>+IFERROR(VLOOKUP(Table_6[[#This Row],[ID_Municipio]],Table_4[[CodigoMuni]:[Long_2]],4,0),"")</f>
        <v>-88.114599999999996</v>
      </c>
      <c r="P506" s="34" t="s">
        <v>21</v>
      </c>
    </row>
    <row r="507" spans="1:16" ht="14.25" customHeight="1">
      <c r="A507" s="31" t="str">
        <f t="shared" si="21"/>
        <v>San Pedro Sula43931496</v>
      </c>
      <c r="B507" s="31" t="str">
        <f>+Table_6[[#This Row],[ID_Municipio]]&amp;Table_6[[#This Row],[Fecha]]</f>
        <v>050143931</v>
      </c>
      <c r="C507" s="31" t="str">
        <f t="shared" si="22"/>
        <v>Cortes43931</v>
      </c>
      <c r="D507" s="32">
        <f t="shared" si="23"/>
        <v>496</v>
      </c>
      <c r="E507" s="24">
        <v>43931</v>
      </c>
      <c r="F507" s="32">
        <f>+VLOOKUP(Table_6[[#This Row],[Departamento]],Table_5[],2,0)</f>
        <v>5</v>
      </c>
      <c r="G507" s="3" t="s">
        <v>22</v>
      </c>
      <c r="H507" s="9" t="s">
        <v>23</v>
      </c>
      <c r="I507" s="32" t="str">
        <f>+IFERROR(VLOOKUP(Table_6[[#This Row],[Municipio]],'LOCALIZA HN'!$B$9:$O$306,8,0),99999)</f>
        <v>0501</v>
      </c>
      <c r="J507" s="5" t="s">
        <v>26</v>
      </c>
      <c r="K507" s="5">
        <v>42</v>
      </c>
      <c r="L507" s="8" t="s">
        <v>19</v>
      </c>
      <c r="M507" s="34" t="s">
        <v>20</v>
      </c>
      <c r="N507" s="36">
        <f>+IFERROR(VLOOKUP(Table_6[[#This Row],[ID_Municipio]],Table_4[[CodigoMuni]:[Long_2]],3,0),"")</f>
        <v>15.5151</v>
      </c>
      <c r="O507" s="36">
        <f>+IFERROR(VLOOKUP(Table_6[[#This Row],[ID_Municipio]],Table_4[[CodigoMuni]:[Long_2]],4,0),"")</f>
        <v>-88.114599999999996</v>
      </c>
      <c r="P507" s="34" t="s">
        <v>21</v>
      </c>
    </row>
    <row r="508" spans="1:16" ht="14.25" customHeight="1">
      <c r="A508" s="31" t="str">
        <f t="shared" si="21"/>
        <v>San Pedro Sula43931497</v>
      </c>
      <c r="B508" s="31" t="str">
        <f>+Table_6[[#This Row],[ID_Municipio]]&amp;Table_6[[#This Row],[Fecha]]</f>
        <v>050143931</v>
      </c>
      <c r="C508" s="31" t="str">
        <f t="shared" si="22"/>
        <v>Cortes43931</v>
      </c>
      <c r="D508" s="32">
        <f t="shared" si="23"/>
        <v>497</v>
      </c>
      <c r="E508" s="24">
        <v>43931</v>
      </c>
      <c r="F508" s="32">
        <f>+VLOOKUP(Table_6[[#This Row],[Departamento]],Table_5[],2,0)</f>
        <v>5</v>
      </c>
      <c r="G508" s="3" t="s">
        <v>22</v>
      </c>
      <c r="H508" s="9" t="s">
        <v>23</v>
      </c>
      <c r="I508" s="32" t="str">
        <f>+IFERROR(VLOOKUP(Table_6[[#This Row],[Municipio]],'LOCALIZA HN'!$B$9:$O$306,8,0),99999)</f>
        <v>0501</v>
      </c>
      <c r="J508" s="5" t="s">
        <v>26</v>
      </c>
      <c r="K508" s="5">
        <v>41</v>
      </c>
      <c r="L508" s="8" t="s">
        <v>19</v>
      </c>
      <c r="M508" s="34" t="s">
        <v>20</v>
      </c>
      <c r="N508" s="36">
        <f>+IFERROR(VLOOKUP(Table_6[[#This Row],[ID_Municipio]],Table_4[[CodigoMuni]:[Long_2]],3,0),"")</f>
        <v>15.5151</v>
      </c>
      <c r="O508" s="36">
        <f>+IFERROR(VLOOKUP(Table_6[[#This Row],[ID_Municipio]],Table_4[[CodigoMuni]:[Long_2]],4,0),"")</f>
        <v>-88.114599999999996</v>
      </c>
      <c r="P508" s="34" t="s">
        <v>21</v>
      </c>
    </row>
    <row r="509" spans="1:16" ht="14.25" customHeight="1">
      <c r="A509" s="31" t="str">
        <f t="shared" si="21"/>
        <v>San Pedro Sula43931498</v>
      </c>
      <c r="B509" s="31" t="str">
        <f>+Table_6[[#This Row],[ID_Municipio]]&amp;Table_6[[#This Row],[Fecha]]</f>
        <v>050143931</v>
      </c>
      <c r="C509" s="31" t="str">
        <f t="shared" si="22"/>
        <v>Cortes43931</v>
      </c>
      <c r="D509" s="32">
        <f t="shared" si="23"/>
        <v>498</v>
      </c>
      <c r="E509" s="24">
        <v>43931</v>
      </c>
      <c r="F509" s="32">
        <f>+VLOOKUP(Table_6[[#This Row],[Departamento]],Table_5[],2,0)</f>
        <v>5</v>
      </c>
      <c r="G509" s="3" t="s">
        <v>22</v>
      </c>
      <c r="H509" s="9" t="s">
        <v>23</v>
      </c>
      <c r="I509" s="32" t="str">
        <f>+IFERROR(VLOOKUP(Table_6[[#This Row],[Municipio]],'LOCALIZA HN'!$B$9:$O$306,8,0),99999)</f>
        <v>0501</v>
      </c>
      <c r="J509" s="5" t="s">
        <v>18</v>
      </c>
      <c r="K509" s="5">
        <v>67</v>
      </c>
      <c r="L509" s="8" t="s">
        <v>19</v>
      </c>
      <c r="M509" s="34" t="s">
        <v>20</v>
      </c>
      <c r="N509" s="36">
        <f>+IFERROR(VLOOKUP(Table_6[[#This Row],[ID_Municipio]],Table_4[[CodigoMuni]:[Long_2]],3,0),"")</f>
        <v>15.5151</v>
      </c>
      <c r="O509" s="36">
        <f>+IFERROR(VLOOKUP(Table_6[[#This Row],[ID_Municipio]],Table_4[[CodigoMuni]:[Long_2]],4,0),"")</f>
        <v>-88.114599999999996</v>
      </c>
      <c r="P509" s="34" t="s">
        <v>21</v>
      </c>
    </row>
    <row r="510" spans="1:16" ht="14.25" customHeight="1">
      <c r="A510" s="31" t="str">
        <f t="shared" si="21"/>
        <v>San Pedro Sula43931499</v>
      </c>
      <c r="B510" s="31" t="str">
        <f>+Table_6[[#This Row],[ID_Municipio]]&amp;Table_6[[#This Row],[Fecha]]</f>
        <v>050143931</v>
      </c>
      <c r="C510" s="31" t="str">
        <f t="shared" si="22"/>
        <v>Cortes43931</v>
      </c>
      <c r="D510" s="32">
        <f t="shared" si="23"/>
        <v>499</v>
      </c>
      <c r="E510" s="24">
        <v>43931</v>
      </c>
      <c r="F510" s="32">
        <f>+VLOOKUP(Table_6[[#This Row],[Departamento]],Table_5[],2,0)</f>
        <v>5</v>
      </c>
      <c r="G510" s="3" t="s">
        <v>22</v>
      </c>
      <c r="H510" s="9" t="s">
        <v>23</v>
      </c>
      <c r="I510" s="32" t="str">
        <f>+IFERROR(VLOOKUP(Table_6[[#This Row],[Municipio]],'LOCALIZA HN'!$B$9:$O$306,8,0),99999)</f>
        <v>0501</v>
      </c>
      <c r="J510" s="5" t="s">
        <v>18</v>
      </c>
      <c r="K510" s="5">
        <v>39</v>
      </c>
      <c r="L510" s="8" t="s">
        <v>19</v>
      </c>
      <c r="M510" s="34" t="s">
        <v>20</v>
      </c>
      <c r="N510" s="36">
        <f>+IFERROR(VLOOKUP(Table_6[[#This Row],[ID_Municipio]],Table_4[[CodigoMuni]:[Long_2]],3,0),"")</f>
        <v>15.5151</v>
      </c>
      <c r="O510" s="36">
        <f>+IFERROR(VLOOKUP(Table_6[[#This Row],[ID_Municipio]],Table_4[[CodigoMuni]:[Long_2]],4,0),"")</f>
        <v>-88.114599999999996</v>
      </c>
      <c r="P510" s="34" t="s">
        <v>21</v>
      </c>
    </row>
    <row r="511" spans="1:16" ht="14.25" customHeight="1">
      <c r="A511" s="31" t="str">
        <f t="shared" si="21"/>
        <v>San Pedro Sula43931500</v>
      </c>
      <c r="B511" s="31" t="str">
        <f>+Table_6[[#This Row],[ID_Municipio]]&amp;Table_6[[#This Row],[Fecha]]</f>
        <v>050143931</v>
      </c>
      <c r="C511" s="31" t="str">
        <f t="shared" si="22"/>
        <v>Cortes43931</v>
      </c>
      <c r="D511" s="32">
        <f t="shared" si="23"/>
        <v>500</v>
      </c>
      <c r="E511" s="24">
        <v>43931</v>
      </c>
      <c r="F511" s="32">
        <f>+VLOOKUP(Table_6[[#This Row],[Departamento]],Table_5[],2,0)</f>
        <v>5</v>
      </c>
      <c r="G511" s="3" t="s">
        <v>22</v>
      </c>
      <c r="H511" s="9" t="s">
        <v>23</v>
      </c>
      <c r="I511" s="32" t="str">
        <f>+IFERROR(VLOOKUP(Table_6[[#This Row],[Municipio]],'LOCALIZA HN'!$B$9:$O$306,8,0),99999)</f>
        <v>0501</v>
      </c>
      <c r="J511" s="5" t="s">
        <v>26</v>
      </c>
      <c r="K511" s="5">
        <v>28</v>
      </c>
      <c r="L511" s="8" t="s">
        <v>19</v>
      </c>
      <c r="M511" s="34" t="s">
        <v>20</v>
      </c>
      <c r="N511" s="36">
        <f>+IFERROR(VLOOKUP(Table_6[[#This Row],[ID_Municipio]],Table_4[[CodigoMuni]:[Long_2]],3,0),"")</f>
        <v>15.5151</v>
      </c>
      <c r="O511" s="36">
        <f>+IFERROR(VLOOKUP(Table_6[[#This Row],[ID_Municipio]],Table_4[[CodigoMuni]:[Long_2]],4,0),"")</f>
        <v>-88.114599999999996</v>
      </c>
      <c r="P511" s="34" t="s">
        <v>21</v>
      </c>
    </row>
    <row r="512" spans="1:16" ht="14.25" customHeight="1">
      <c r="A512" s="31" t="str">
        <f t="shared" si="21"/>
        <v>San Pedro Sula43931501</v>
      </c>
      <c r="B512" s="31" t="str">
        <f>+Table_6[[#This Row],[ID_Municipio]]&amp;Table_6[[#This Row],[Fecha]]</f>
        <v>050143931</v>
      </c>
      <c r="C512" s="31" t="str">
        <f t="shared" si="22"/>
        <v>Cortes43931</v>
      </c>
      <c r="D512" s="32">
        <f t="shared" si="23"/>
        <v>501</v>
      </c>
      <c r="E512" s="24">
        <v>43931</v>
      </c>
      <c r="F512" s="32">
        <f>+VLOOKUP(Table_6[[#This Row],[Departamento]],Table_5[],2,0)</f>
        <v>5</v>
      </c>
      <c r="G512" s="3" t="s">
        <v>22</v>
      </c>
      <c r="H512" s="9" t="s">
        <v>23</v>
      </c>
      <c r="I512" s="32" t="str">
        <f>+IFERROR(VLOOKUP(Table_6[[#This Row],[Municipio]],'LOCALIZA HN'!$B$9:$O$306,8,0),99999)</f>
        <v>0501</v>
      </c>
      <c r="J512" s="5" t="s">
        <v>26</v>
      </c>
      <c r="K512" s="5">
        <v>31</v>
      </c>
      <c r="L512" s="8" t="s">
        <v>19</v>
      </c>
      <c r="M512" s="34" t="s">
        <v>20</v>
      </c>
      <c r="N512" s="36">
        <f>+IFERROR(VLOOKUP(Table_6[[#This Row],[ID_Municipio]],Table_4[[CodigoMuni]:[Long_2]],3,0),"")</f>
        <v>15.5151</v>
      </c>
      <c r="O512" s="36">
        <f>+IFERROR(VLOOKUP(Table_6[[#This Row],[ID_Municipio]],Table_4[[CodigoMuni]:[Long_2]],4,0),"")</f>
        <v>-88.114599999999996</v>
      </c>
      <c r="P512" s="34" t="s">
        <v>21</v>
      </c>
    </row>
    <row r="513" spans="1:16" ht="14.25" customHeight="1">
      <c r="A513" s="31" t="str">
        <f t="shared" si="21"/>
        <v>San Pedro Sula43931502</v>
      </c>
      <c r="B513" s="31" t="str">
        <f>+Table_6[[#This Row],[ID_Municipio]]&amp;Table_6[[#This Row],[Fecha]]</f>
        <v>050143931</v>
      </c>
      <c r="C513" s="31" t="str">
        <f t="shared" si="22"/>
        <v>Cortes43931</v>
      </c>
      <c r="D513" s="32">
        <f t="shared" si="23"/>
        <v>502</v>
      </c>
      <c r="E513" s="24">
        <v>43931</v>
      </c>
      <c r="F513" s="32">
        <f>+VLOOKUP(Table_6[[#This Row],[Departamento]],Table_5[],2,0)</f>
        <v>5</v>
      </c>
      <c r="G513" s="3" t="s">
        <v>22</v>
      </c>
      <c r="H513" s="9" t="s">
        <v>23</v>
      </c>
      <c r="I513" s="32" t="str">
        <f>+IFERROR(VLOOKUP(Table_6[[#This Row],[Municipio]],'LOCALIZA HN'!$B$9:$O$306,8,0),99999)</f>
        <v>0501</v>
      </c>
      <c r="J513" s="5" t="s">
        <v>26</v>
      </c>
      <c r="K513" s="5">
        <v>79</v>
      </c>
      <c r="L513" s="8" t="s">
        <v>19</v>
      </c>
      <c r="M513" s="34" t="s">
        <v>20</v>
      </c>
      <c r="N513" s="36">
        <f>+IFERROR(VLOOKUP(Table_6[[#This Row],[ID_Municipio]],Table_4[[CodigoMuni]:[Long_2]],3,0),"")</f>
        <v>15.5151</v>
      </c>
      <c r="O513" s="36">
        <f>+IFERROR(VLOOKUP(Table_6[[#This Row],[ID_Municipio]],Table_4[[CodigoMuni]:[Long_2]],4,0),"")</f>
        <v>-88.114599999999996</v>
      </c>
      <c r="P513" s="34" t="s">
        <v>21</v>
      </c>
    </row>
    <row r="514" spans="1:16" ht="14.25" customHeight="1">
      <c r="A514" s="31" t="str">
        <f t="shared" si="21"/>
        <v>San Pedro Sula43931503</v>
      </c>
      <c r="B514" s="31" t="str">
        <f>+Table_6[[#This Row],[ID_Municipio]]&amp;Table_6[[#This Row],[Fecha]]</f>
        <v>050143931</v>
      </c>
      <c r="C514" s="31" t="str">
        <f t="shared" si="22"/>
        <v>Cortes43931</v>
      </c>
      <c r="D514" s="32">
        <f t="shared" si="23"/>
        <v>503</v>
      </c>
      <c r="E514" s="24">
        <v>43931</v>
      </c>
      <c r="F514" s="32">
        <f>+VLOOKUP(Table_6[[#This Row],[Departamento]],Table_5[],2,0)</f>
        <v>5</v>
      </c>
      <c r="G514" s="3" t="s">
        <v>22</v>
      </c>
      <c r="H514" s="9" t="s">
        <v>23</v>
      </c>
      <c r="I514" s="32" t="str">
        <f>+IFERROR(VLOOKUP(Table_6[[#This Row],[Municipio]],'LOCALIZA HN'!$B$9:$O$306,8,0),99999)</f>
        <v>0501</v>
      </c>
      <c r="J514" s="5" t="s">
        <v>18</v>
      </c>
      <c r="K514" s="5">
        <v>16</v>
      </c>
      <c r="L514" s="8" t="s">
        <v>19</v>
      </c>
      <c r="M514" s="34" t="s">
        <v>20</v>
      </c>
      <c r="N514" s="36">
        <f>+IFERROR(VLOOKUP(Table_6[[#This Row],[ID_Municipio]],Table_4[[CodigoMuni]:[Long_2]],3,0),"")</f>
        <v>15.5151</v>
      </c>
      <c r="O514" s="36">
        <f>+IFERROR(VLOOKUP(Table_6[[#This Row],[ID_Municipio]],Table_4[[CodigoMuni]:[Long_2]],4,0),"")</f>
        <v>-88.114599999999996</v>
      </c>
      <c r="P514" s="34" t="s">
        <v>21</v>
      </c>
    </row>
    <row r="515" spans="1:16" ht="14.25" customHeight="1">
      <c r="A515" s="31" t="str">
        <f t="shared" si="21"/>
        <v>San Pedro Sula43931504</v>
      </c>
      <c r="B515" s="31" t="str">
        <f>+Table_6[[#This Row],[ID_Municipio]]&amp;Table_6[[#This Row],[Fecha]]</f>
        <v>050143931</v>
      </c>
      <c r="C515" s="31" t="str">
        <f t="shared" si="22"/>
        <v>Cortes43931</v>
      </c>
      <c r="D515" s="32">
        <f t="shared" si="23"/>
        <v>504</v>
      </c>
      <c r="E515" s="24">
        <v>43931</v>
      </c>
      <c r="F515" s="32">
        <f>+VLOOKUP(Table_6[[#This Row],[Departamento]],Table_5[],2,0)</f>
        <v>5</v>
      </c>
      <c r="G515" s="3" t="s">
        <v>22</v>
      </c>
      <c r="H515" s="9" t="s">
        <v>23</v>
      </c>
      <c r="I515" s="32" t="str">
        <f>+IFERROR(VLOOKUP(Table_6[[#This Row],[Municipio]],'LOCALIZA HN'!$B$9:$O$306,8,0),99999)</f>
        <v>0501</v>
      </c>
      <c r="J515" s="5" t="s">
        <v>18</v>
      </c>
      <c r="K515" s="5">
        <v>87</v>
      </c>
      <c r="L515" s="8" t="s">
        <v>19</v>
      </c>
      <c r="M515" s="34" t="s">
        <v>20</v>
      </c>
      <c r="N515" s="36">
        <f>+IFERROR(VLOOKUP(Table_6[[#This Row],[ID_Municipio]],Table_4[[CodigoMuni]:[Long_2]],3,0),"")</f>
        <v>15.5151</v>
      </c>
      <c r="O515" s="36">
        <f>+IFERROR(VLOOKUP(Table_6[[#This Row],[ID_Municipio]],Table_4[[CodigoMuni]:[Long_2]],4,0),"")</f>
        <v>-88.114599999999996</v>
      </c>
      <c r="P515" s="34" t="s">
        <v>21</v>
      </c>
    </row>
    <row r="516" spans="1:16" ht="14.25" customHeight="1">
      <c r="A516" s="31" t="str">
        <f t="shared" si="21"/>
        <v>San Pedro Sula43934505</v>
      </c>
      <c r="B516" s="31" t="str">
        <f>+Table_6[[#This Row],[ID_Municipio]]&amp;Table_6[[#This Row],[Fecha]]</f>
        <v>050143934</v>
      </c>
      <c r="C516" s="31" t="str">
        <f t="shared" si="22"/>
        <v>Cortes43934</v>
      </c>
      <c r="D516" s="32">
        <f t="shared" si="23"/>
        <v>505</v>
      </c>
      <c r="E516" s="24">
        <v>43934</v>
      </c>
      <c r="F516" s="32">
        <f>+VLOOKUP(Table_6[[#This Row],[Departamento]],Table_5[],2,0)</f>
        <v>5</v>
      </c>
      <c r="G516" s="3" t="s">
        <v>22</v>
      </c>
      <c r="H516" s="9" t="s">
        <v>23</v>
      </c>
      <c r="I516" s="32" t="str">
        <f>+IFERROR(VLOOKUP(Table_6[[#This Row],[Municipio]],'LOCALIZA HN'!$B$9:$O$306,8,0),99999)</f>
        <v>0501</v>
      </c>
      <c r="J516" s="5" t="s">
        <v>18</v>
      </c>
      <c r="K516" s="5">
        <v>51</v>
      </c>
      <c r="L516" s="8" t="s">
        <v>19</v>
      </c>
      <c r="M516" s="34" t="s">
        <v>20</v>
      </c>
      <c r="N516" s="36">
        <f>+IFERROR(VLOOKUP(Table_6[[#This Row],[ID_Municipio]],Table_4[[CodigoMuni]:[Long_2]],3,0),"")</f>
        <v>15.5151</v>
      </c>
      <c r="O516" s="36">
        <f>+IFERROR(VLOOKUP(Table_6[[#This Row],[ID_Municipio]],Table_4[[CodigoMuni]:[Long_2]],4,0),"")</f>
        <v>-88.114599999999996</v>
      </c>
      <c r="P516" s="34" t="s">
        <v>21</v>
      </c>
    </row>
    <row r="517" spans="1:16" ht="14.25" customHeight="1">
      <c r="A517" s="31" t="str">
        <f t="shared" si="21"/>
        <v>San Pedro Sula43934506</v>
      </c>
      <c r="B517" s="31" t="str">
        <f>+Table_6[[#This Row],[ID_Municipio]]&amp;Table_6[[#This Row],[Fecha]]</f>
        <v>050143934</v>
      </c>
      <c r="C517" s="31" t="str">
        <f t="shared" si="22"/>
        <v>Cortes43934</v>
      </c>
      <c r="D517" s="32">
        <f t="shared" si="23"/>
        <v>506</v>
      </c>
      <c r="E517" s="24">
        <v>43934</v>
      </c>
      <c r="F517" s="32">
        <f>+VLOOKUP(Table_6[[#This Row],[Departamento]],Table_5[],2,0)</f>
        <v>5</v>
      </c>
      <c r="G517" s="3" t="s">
        <v>22</v>
      </c>
      <c r="H517" s="9" t="s">
        <v>23</v>
      </c>
      <c r="I517" s="32" t="str">
        <f>+IFERROR(VLOOKUP(Table_6[[#This Row],[Municipio]],'LOCALIZA HN'!$B$9:$O$306,8,0),99999)</f>
        <v>0501</v>
      </c>
      <c r="J517" s="5" t="s">
        <v>26</v>
      </c>
      <c r="K517" s="5">
        <v>55</v>
      </c>
      <c r="L517" s="8" t="s">
        <v>19</v>
      </c>
      <c r="M517" s="34" t="s">
        <v>20</v>
      </c>
      <c r="N517" s="36">
        <f>+IFERROR(VLOOKUP(Table_6[[#This Row],[ID_Municipio]],Table_4[[CodigoMuni]:[Long_2]],3,0),"")</f>
        <v>15.5151</v>
      </c>
      <c r="O517" s="36">
        <f>+IFERROR(VLOOKUP(Table_6[[#This Row],[ID_Municipio]],Table_4[[CodigoMuni]:[Long_2]],4,0),"")</f>
        <v>-88.114599999999996</v>
      </c>
      <c r="P517" s="34" t="s">
        <v>21</v>
      </c>
    </row>
    <row r="518" spans="1:16" ht="14.25" customHeight="1">
      <c r="A518" s="31" t="str">
        <f t="shared" si="21"/>
        <v>San Pedro Sula43934507</v>
      </c>
      <c r="B518" s="31" t="str">
        <f>+Table_6[[#This Row],[ID_Municipio]]&amp;Table_6[[#This Row],[Fecha]]</f>
        <v>050143934</v>
      </c>
      <c r="C518" s="31" t="str">
        <f t="shared" si="22"/>
        <v>Cortes43934</v>
      </c>
      <c r="D518" s="32">
        <f t="shared" si="23"/>
        <v>507</v>
      </c>
      <c r="E518" s="24">
        <v>43934</v>
      </c>
      <c r="F518" s="32">
        <f>+VLOOKUP(Table_6[[#This Row],[Departamento]],Table_5[],2,0)</f>
        <v>5</v>
      </c>
      <c r="G518" s="3" t="s">
        <v>22</v>
      </c>
      <c r="H518" s="9" t="s">
        <v>23</v>
      </c>
      <c r="I518" s="32" t="str">
        <f>+IFERROR(VLOOKUP(Table_6[[#This Row],[Municipio]],'LOCALIZA HN'!$B$9:$O$306,8,0),99999)</f>
        <v>0501</v>
      </c>
      <c r="J518" s="5" t="s">
        <v>18</v>
      </c>
      <c r="K518" s="5">
        <v>63</v>
      </c>
      <c r="L518" s="8" t="s">
        <v>19</v>
      </c>
      <c r="M518" s="34" t="s">
        <v>20</v>
      </c>
      <c r="N518" s="36">
        <f>+IFERROR(VLOOKUP(Table_6[[#This Row],[ID_Municipio]],Table_4[[CodigoMuni]:[Long_2]],3,0),"")</f>
        <v>15.5151</v>
      </c>
      <c r="O518" s="36">
        <f>+IFERROR(VLOOKUP(Table_6[[#This Row],[ID_Municipio]],Table_4[[CodigoMuni]:[Long_2]],4,0),"")</f>
        <v>-88.114599999999996</v>
      </c>
      <c r="P518" s="34" t="s">
        <v>21</v>
      </c>
    </row>
    <row r="519" spans="1:16" ht="14.25" customHeight="1">
      <c r="A519" s="31" t="str">
        <f t="shared" si="21"/>
        <v>San Pedro Sula43934508</v>
      </c>
      <c r="B519" s="31" t="str">
        <f>+Table_6[[#This Row],[ID_Municipio]]&amp;Table_6[[#This Row],[Fecha]]</f>
        <v>050143934</v>
      </c>
      <c r="C519" s="31" t="str">
        <f t="shared" si="22"/>
        <v>Cortes43934</v>
      </c>
      <c r="D519" s="32">
        <f t="shared" si="23"/>
        <v>508</v>
      </c>
      <c r="E519" s="24">
        <v>43934</v>
      </c>
      <c r="F519" s="32">
        <f>+VLOOKUP(Table_6[[#This Row],[Departamento]],Table_5[],2,0)</f>
        <v>5</v>
      </c>
      <c r="G519" s="3" t="s">
        <v>22</v>
      </c>
      <c r="H519" s="9" t="s">
        <v>23</v>
      </c>
      <c r="I519" s="32" t="str">
        <f>+IFERROR(VLOOKUP(Table_6[[#This Row],[Municipio]],'LOCALIZA HN'!$B$9:$O$306,8,0),99999)</f>
        <v>0501</v>
      </c>
      <c r="J519" s="5" t="s">
        <v>26</v>
      </c>
      <c r="K519" s="5">
        <v>52</v>
      </c>
      <c r="L519" s="8" t="s">
        <v>19</v>
      </c>
      <c r="M519" s="34" t="s">
        <v>20</v>
      </c>
      <c r="N519" s="36">
        <f>+IFERROR(VLOOKUP(Table_6[[#This Row],[ID_Municipio]],Table_4[[CodigoMuni]:[Long_2]],3,0),"")</f>
        <v>15.5151</v>
      </c>
      <c r="O519" s="36">
        <f>+IFERROR(VLOOKUP(Table_6[[#This Row],[ID_Municipio]],Table_4[[CodigoMuni]:[Long_2]],4,0),"")</f>
        <v>-88.114599999999996</v>
      </c>
      <c r="P519" s="34" t="s">
        <v>21</v>
      </c>
    </row>
    <row r="520" spans="1:16" ht="14.25" customHeight="1">
      <c r="A520" s="31" t="str">
        <f t="shared" si="21"/>
        <v>San Pedro Sula43934509</v>
      </c>
      <c r="B520" s="31" t="str">
        <f>+Table_6[[#This Row],[ID_Municipio]]&amp;Table_6[[#This Row],[Fecha]]</f>
        <v>050143934</v>
      </c>
      <c r="C520" s="31" t="str">
        <f t="shared" si="22"/>
        <v>Cortes43934</v>
      </c>
      <c r="D520" s="32">
        <f t="shared" si="23"/>
        <v>509</v>
      </c>
      <c r="E520" s="24">
        <v>43934</v>
      </c>
      <c r="F520" s="32">
        <f>+VLOOKUP(Table_6[[#This Row],[Departamento]],Table_5[],2,0)</f>
        <v>5</v>
      </c>
      <c r="G520" s="3" t="s">
        <v>22</v>
      </c>
      <c r="H520" s="9" t="s">
        <v>23</v>
      </c>
      <c r="I520" s="32" t="str">
        <f>+IFERROR(VLOOKUP(Table_6[[#This Row],[Municipio]],'LOCALIZA HN'!$B$9:$O$306,8,0),99999)</f>
        <v>0501</v>
      </c>
      <c r="J520" s="5" t="s">
        <v>18</v>
      </c>
      <c r="K520" s="5">
        <v>38</v>
      </c>
      <c r="L520" s="8" t="s">
        <v>19</v>
      </c>
      <c r="M520" s="34" t="s">
        <v>20</v>
      </c>
      <c r="N520" s="36">
        <f>+IFERROR(VLOOKUP(Table_6[[#This Row],[ID_Municipio]],Table_4[[CodigoMuni]:[Long_2]],3,0),"")</f>
        <v>15.5151</v>
      </c>
      <c r="O520" s="36">
        <f>+IFERROR(VLOOKUP(Table_6[[#This Row],[ID_Municipio]],Table_4[[CodigoMuni]:[Long_2]],4,0),"")</f>
        <v>-88.114599999999996</v>
      </c>
      <c r="P520" s="34" t="s">
        <v>21</v>
      </c>
    </row>
    <row r="521" spans="1:16" ht="14.25" customHeight="1">
      <c r="A521" s="31" t="str">
        <f t="shared" si="21"/>
        <v>San Pedro Sula43935510</v>
      </c>
      <c r="B521" s="31" t="str">
        <f>+Table_6[[#This Row],[ID_Municipio]]&amp;Table_6[[#This Row],[Fecha]]</f>
        <v>050143935</v>
      </c>
      <c r="C521" s="31" t="str">
        <f t="shared" si="22"/>
        <v>Cortes43935</v>
      </c>
      <c r="D521" s="32">
        <f t="shared" si="23"/>
        <v>510</v>
      </c>
      <c r="E521" s="24">
        <v>43935</v>
      </c>
      <c r="F521" s="32">
        <f>+VLOOKUP(Table_6[[#This Row],[Departamento]],Table_5[],2,0)</f>
        <v>5</v>
      </c>
      <c r="G521" s="3" t="s">
        <v>22</v>
      </c>
      <c r="H521" s="9" t="s">
        <v>23</v>
      </c>
      <c r="I521" s="32" t="str">
        <f>+IFERROR(VLOOKUP(Table_6[[#This Row],[Municipio]],'LOCALIZA HN'!$B$9:$O$306,8,0),99999)</f>
        <v>0501</v>
      </c>
      <c r="J521" s="5" t="s">
        <v>26</v>
      </c>
      <c r="K521" s="5">
        <v>37</v>
      </c>
      <c r="L521" s="8" t="s">
        <v>19</v>
      </c>
      <c r="M521" s="34" t="s">
        <v>20</v>
      </c>
      <c r="N521" s="36">
        <f>+IFERROR(VLOOKUP(Table_6[[#This Row],[ID_Municipio]],Table_4[[CodigoMuni]:[Long_2]],3,0),"")</f>
        <v>15.5151</v>
      </c>
      <c r="O521" s="36">
        <f>+IFERROR(VLOOKUP(Table_6[[#This Row],[ID_Municipio]],Table_4[[CodigoMuni]:[Long_2]],4,0),"")</f>
        <v>-88.114599999999996</v>
      </c>
      <c r="P521" s="34" t="s">
        <v>21</v>
      </c>
    </row>
    <row r="522" spans="1:16" ht="14.25" customHeight="1">
      <c r="A522" s="31" t="str">
        <f t="shared" si="21"/>
        <v>San Pedro Sula43935511</v>
      </c>
      <c r="B522" s="31" t="str">
        <f>+Table_6[[#This Row],[ID_Municipio]]&amp;Table_6[[#This Row],[Fecha]]</f>
        <v>050143935</v>
      </c>
      <c r="C522" s="31" t="str">
        <f t="shared" si="22"/>
        <v>Cortes43935</v>
      </c>
      <c r="D522" s="32">
        <f t="shared" si="23"/>
        <v>511</v>
      </c>
      <c r="E522" s="24">
        <v>43935</v>
      </c>
      <c r="F522" s="32">
        <f>+VLOOKUP(Table_6[[#This Row],[Departamento]],Table_5[],2,0)</f>
        <v>5</v>
      </c>
      <c r="G522" s="3" t="s">
        <v>22</v>
      </c>
      <c r="H522" s="9" t="s">
        <v>23</v>
      </c>
      <c r="I522" s="32" t="str">
        <f>+IFERROR(VLOOKUP(Table_6[[#This Row],[Municipio]],'LOCALIZA HN'!$B$9:$O$306,8,0),99999)</f>
        <v>0501</v>
      </c>
      <c r="J522" s="5" t="s">
        <v>26</v>
      </c>
      <c r="K522" s="5">
        <v>23</v>
      </c>
      <c r="L522" s="8" t="s">
        <v>19</v>
      </c>
      <c r="M522" s="34" t="s">
        <v>20</v>
      </c>
      <c r="N522" s="36">
        <f>+IFERROR(VLOOKUP(Table_6[[#This Row],[ID_Municipio]],Table_4[[CodigoMuni]:[Long_2]],3,0),"")</f>
        <v>15.5151</v>
      </c>
      <c r="O522" s="36">
        <f>+IFERROR(VLOOKUP(Table_6[[#This Row],[ID_Municipio]],Table_4[[CodigoMuni]:[Long_2]],4,0),"")</f>
        <v>-88.114599999999996</v>
      </c>
      <c r="P522" s="34" t="s">
        <v>21</v>
      </c>
    </row>
    <row r="523" spans="1:16" ht="14.25" customHeight="1">
      <c r="A523" s="31" t="str">
        <f t="shared" si="21"/>
        <v>San Pedro Sula43935512</v>
      </c>
      <c r="B523" s="31" t="str">
        <f>+Table_6[[#This Row],[ID_Municipio]]&amp;Table_6[[#This Row],[Fecha]]</f>
        <v>050143935</v>
      </c>
      <c r="C523" s="31" t="str">
        <f t="shared" si="22"/>
        <v>Cortes43935</v>
      </c>
      <c r="D523" s="32">
        <f t="shared" si="23"/>
        <v>512</v>
      </c>
      <c r="E523" s="24">
        <v>43935</v>
      </c>
      <c r="F523" s="32">
        <f>+VLOOKUP(Table_6[[#This Row],[Departamento]],Table_5[],2,0)</f>
        <v>5</v>
      </c>
      <c r="G523" s="3" t="s">
        <v>22</v>
      </c>
      <c r="H523" s="9" t="s">
        <v>23</v>
      </c>
      <c r="I523" s="32" t="str">
        <f>+IFERROR(VLOOKUP(Table_6[[#This Row],[Municipio]],'LOCALIZA HN'!$B$9:$O$306,8,0),99999)</f>
        <v>0501</v>
      </c>
      <c r="J523" s="5" t="s">
        <v>26</v>
      </c>
      <c r="K523" s="5">
        <v>40</v>
      </c>
      <c r="L523" s="8" t="s">
        <v>19</v>
      </c>
      <c r="M523" s="34" t="s">
        <v>20</v>
      </c>
      <c r="N523" s="36">
        <f>+IFERROR(VLOOKUP(Table_6[[#This Row],[ID_Municipio]],Table_4[[CodigoMuni]:[Long_2]],3,0),"")</f>
        <v>15.5151</v>
      </c>
      <c r="O523" s="36">
        <f>+IFERROR(VLOOKUP(Table_6[[#This Row],[ID_Municipio]],Table_4[[CodigoMuni]:[Long_2]],4,0),"")</f>
        <v>-88.114599999999996</v>
      </c>
      <c r="P523" s="34" t="s">
        <v>21</v>
      </c>
    </row>
    <row r="524" spans="1:16" ht="14.25" customHeight="1">
      <c r="A524" s="31" t="str">
        <f t="shared" si="21"/>
        <v>San Pedro Sula43935513</v>
      </c>
      <c r="B524" s="31" t="str">
        <f>+Table_6[[#This Row],[ID_Municipio]]&amp;Table_6[[#This Row],[Fecha]]</f>
        <v>050143935</v>
      </c>
      <c r="C524" s="31" t="str">
        <f t="shared" si="22"/>
        <v>Cortes43935</v>
      </c>
      <c r="D524" s="32">
        <f t="shared" si="23"/>
        <v>513</v>
      </c>
      <c r="E524" s="24">
        <v>43935</v>
      </c>
      <c r="F524" s="32">
        <f>+VLOOKUP(Table_6[[#This Row],[Departamento]],Table_5[],2,0)</f>
        <v>5</v>
      </c>
      <c r="G524" s="3" t="s">
        <v>22</v>
      </c>
      <c r="H524" s="9" t="s">
        <v>23</v>
      </c>
      <c r="I524" s="32" t="str">
        <f>+IFERROR(VLOOKUP(Table_6[[#This Row],[Municipio]],'LOCALIZA HN'!$B$9:$O$306,8,0),99999)</f>
        <v>0501</v>
      </c>
      <c r="J524" s="5" t="s">
        <v>26</v>
      </c>
      <c r="K524" s="5">
        <v>30</v>
      </c>
      <c r="L524" s="8" t="s">
        <v>19</v>
      </c>
      <c r="M524" s="34" t="s">
        <v>20</v>
      </c>
      <c r="N524" s="36">
        <f>+IFERROR(VLOOKUP(Table_6[[#This Row],[ID_Municipio]],Table_4[[CodigoMuni]:[Long_2]],3,0),"")</f>
        <v>15.5151</v>
      </c>
      <c r="O524" s="36">
        <f>+IFERROR(VLOOKUP(Table_6[[#This Row],[ID_Municipio]],Table_4[[CodigoMuni]:[Long_2]],4,0),"")</f>
        <v>-88.114599999999996</v>
      </c>
      <c r="P524" s="34" t="s">
        <v>21</v>
      </c>
    </row>
    <row r="525" spans="1:16" ht="14.25" customHeight="1">
      <c r="A525" s="31" t="str">
        <f t="shared" ref="A525:A588" si="24">+H525&amp;E525&amp;D525</f>
        <v>San Pedro Sula43935514</v>
      </c>
      <c r="B525" s="31" t="str">
        <f>+Table_6[[#This Row],[ID_Municipio]]&amp;Table_6[[#This Row],[Fecha]]</f>
        <v>050143935</v>
      </c>
      <c r="C525" s="31" t="str">
        <f t="shared" ref="C525:C588" si="25">+G525&amp;E525</f>
        <v>Cortes43935</v>
      </c>
      <c r="D525" s="32">
        <f t="shared" ref="D525:D588" si="26">+D524+1</f>
        <v>514</v>
      </c>
      <c r="E525" s="24">
        <v>43935</v>
      </c>
      <c r="F525" s="32">
        <f>+VLOOKUP(Table_6[[#This Row],[Departamento]],Table_5[],2,0)</f>
        <v>5</v>
      </c>
      <c r="G525" s="3" t="s">
        <v>22</v>
      </c>
      <c r="H525" s="9" t="s">
        <v>23</v>
      </c>
      <c r="I525" s="32" t="str">
        <f>+IFERROR(VLOOKUP(Table_6[[#This Row],[Municipio]],'LOCALIZA HN'!$B$9:$O$306,8,0),99999)</f>
        <v>0501</v>
      </c>
      <c r="J525" s="5" t="s">
        <v>26</v>
      </c>
      <c r="K525" s="5">
        <v>43</v>
      </c>
      <c r="L525" s="8" t="s">
        <v>19</v>
      </c>
      <c r="M525" s="34" t="s">
        <v>20</v>
      </c>
      <c r="N525" s="36">
        <f>+IFERROR(VLOOKUP(Table_6[[#This Row],[ID_Municipio]],Table_4[[CodigoMuni]:[Long_2]],3,0),"")</f>
        <v>15.5151</v>
      </c>
      <c r="O525" s="36">
        <f>+IFERROR(VLOOKUP(Table_6[[#This Row],[ID_Municipio]],Table_4[[CodigoMuni]:[Long_2]],4,0),"")</f>
        <v>-88.114599999999996</v>
      </c>
      <c r="P525" s="34" t="s">
        <v>21</v>
      </c>
    </row>
    <row r="526" spans="1:16" ht="14.25" customHeight="1">
      <c r="A526" s="31" t="str">
        <f t="shared" si="24"/>
        <v>San Pedro Sula43935515</v>
      </c>
      <c r="B526" s="31" t="str">
        <f>+Table_6[[#This Row],[ID_Municipio]]&amp;Table_6[[#This Row],[Fecha]]</f>
        <v>050143935</v>
      </c>
      <c r="C526" s="31" t="str">
        <f t="shared" si="25"/>
        <v>Cortes43935</v>
      </c>
      <c r="D526" s="32">
        <f t="shared" si="26"/>
        <v>515</v>
      </c>
      <c r="E526" s="24">
        <v>43935</v>
      </c>
      <c r="F526" s="32">
        <f>+VLOOKUP(Table_6[[#This Row],[Departamento]],Table_5[],2,0)</f>
        <v>5</v>
      </c>
      <c r="G526" s="3" t="s">
        <v>22</v>
      </c>
      <c r="H526" s="9" t="s">
        <v>23</v>
      </c>
      <c r="I526" s="32" t="str">
        <f>+IFERROR(VLOOKUP(Table_6[[#This Row],[Municipio]],'LOCALIZA HN'!$B$9:$O$306,8,0),99999)</f>
        <v>0501</v>
      </c>
      <c r="J526" s="5" t="s">
        <v>18</v>
      </c>
      <c r="K526" s="5"/>
      <c r="L526" s="8" t="s">
        <v>19</v>
      </c>
      <c r="M526" s="34" t="s">
        <v>20</v>
      </c>
      <c r="N526" s="36">
        <f>+IFERROR(VLOOKUP(Table_6[[#This Row],[ID_Municipio]],Table_4[[CodigoMuni]:[Long_2]],3,0),"")</f>
        <v>15.5151</v>
      </c>
      <c r="O526" s="36">
        <f>+IFERROR(VLOOKUP(Table_6[[#This Row],[ID_Municipio]],Table_4[[CodigoMuni]:[Long_2]],4,0),"")</f>
        <v>-88.114599999999996</v>
      </c>
      <c r="P526" s="34" t="s">
        <v>21</v>
      </c>
    </row>
    <row r="527" spans="1:16" ht="14.25" customHeight="1">
      <c r="A527" s="31" t="str">
        <f t="shared" si="24"/>
        <v>San Pedro Sula43935516</v>
      </c>
      <c r="B527" s="31" t="str">
        <f>+Table_6[[#This Row],[ID_Municipio]]&amp;Table_6[[#This Row],[Fecha]]</f>
        <v>050143935</v>
      </c>
      <c r="C527" s="31" t="str">
        <f t="shared" si="25"/>
        <v>Cortes43935</v>
      </c>
      <c r="D527" s="32">
        <f t="shared" si="26"/>
        <v>516</v>
      </c>
      <c r="E527" s="24">
        <v>43935</v>
      </c>
      <c r="F527" s="32">
        <f>+VLOOKUP(Table_6[[#This Row],[Departamento]],Table_5[],2,0)</f>
        <v>5</v>
      </c>
      <c r="G527" s="3" t="s">
        <v>22</v>
      </c>
      <c r="H527" s="9" t="s">
        <v>23</v>
      </c>
      <c r="I527" s="32" t="str">
        <f>+IFERROR(VLOOKUP(Table_6[[#This Row],[Municipio]],'LOCALIZA HN'!$B$9:$O$306,8,0),99999)</f>
        <v>0501</v>
      </c>
      <c r="J527" s="5" t="s">
        <v>18</v>
      </c>
      <c r="K527" s="5">
        <v>49</v>
      </c>
      <c r="L527" s="8" t="s">
        <v>19</v>
      </c>
      <c r="M527" s="34" t="s">
        <v>20</v>
      </c>
      <c r="N527" s="36">
        <f>+IFERROR(VLOOKUP(Table_6[[#This Row],[ID_Municipio]],Table_4[[CodigoMuni]:[Long_2]],3,0),"")</f>
        <v>15.5151</v>
      </c>
      <c r="O527" s="36">
        <f>+IFERROR(VLOOKUP(Table_6[[#This Row],[ID_Municipio]],Table_4[[CodigoMuni]:[Long_2]],4,0),"")</f>
        <v>-88.114599999999996</v>
      </c>
      <c r="P527" s="34" t="s">
        <v>21</v>
      </c>
    </row>
    <row r="528" spans="1:16" ht="14.25" customHeight="1">
      <c r="A528" s="31" t="str">
        <f t="shared" si="24"/>
        <v>San Pedro Sula43937517</v>
      </c>
      <c r="B528" s="31" t="str">
        <f>+Table_6[[#This Row],[ID_Municipio]]&amp;Table_6[[#This Row],[Fecha]]</f>
        <v>050143937</v>
      </c>
      <c r="C528" s="31" t="str">
        <f t="shared" si="25"/>
        <v>Cortes43937</v>
      </c>
      <c r="D528" s="32">
        <f t="shared" si="26"/>
        <v>517</v>
      </c>
      <c r="E528" s="24">
        <v>43937</v>
      </c>
      <c r="F528" s="32">
        <f>+VLOOKUP(Table_6[[#This Row],[Departamento]],Table_5[],2,0)</f>
        <v>5</v>
      </c>
      <c r="G528" s="3" t="s">
        <v>22</v>
      </c>
      <c r="H528" s="9" t="s">
        <v>23</v>
      </c>
      <c r="I528" s="32" t="str">
        <f>+IFERROR(VLOOKUP(Table_6[[#This Row],[Municipio]],'LOCALIZA HN'!$B$9:$O$306,8,0),99999)</f>
        <v>0501</v>
      </c>
      <c r="J528" s="5" t="s">
        <v>26</v>
      </c>
      <c r="K528" s="5">
        <v>32</v>
      </c>
      <c r="L528" s="8" t="s">
        <v>19</v>
      </c>
      <c r="M528" s="34" t="s">
        <v>20</v>
      </c>
      <c r="N528" s="36">
        <f>+IFERROR(VLOOKUP(Table_6[[#This Row],[ID_Municipio]],Table_4[[CodigoMuni]:[Long_2]],3,0),"")</f>
        <v>15.5151</v>
      </c>
      <c r="O528" s="36">
        <f>+IFERROR(VLOOKUP(Table_6[[#This Row],[ID_Municipio]],Table_4[[CodigoMuni]:[Long_2]],4,0),"")</f>
        <v>-88.114599999999996</v>
      </c>
      <c r="P528" s="34" t="s">
        <v>21</v>
      </c>
    </row>
    <row r="529" spans="1:16" ht="14.25" customHeight="1">
      <c r="A529" s="31" t="str">
        <f t="shared" si="24"/>
        <v>San Pedro Sula43937518</v>
      </c>
      <c r="B529" s="31" t="str">
        <f>+Table_6[[#This Row],[ID_Municipio]]&amp;Table_6[[#This Row],[Fecha]]</f>
        <v>050143937</v>
      </c>
      <c r="C529" s="31" t="str">
        <f t="shared" si="25"/>
        <v>Cortes43937</v>
      </c>
      <c r="D529" s="32">
        <f t="shared" si="26"/>
        <v>518</v>
      </c>
      <c r="E529" s="24">
        <v>43937</v>
      </c>
      <c r="F529" s="32">
        <f>+VLOOKUP(Table_6[[#This Row],[Departamento]],Table_5[],2,0)</f>
        <v>5</v>
      </c>
      <c r="G529" s="3" t="s">
        <v>22</v>
      </c>
      <c r="H529" s="9" t="s">
        <v>23</v>
      </c>
      <c r="I529" s="32" t="str">
        <f>+IFERROR(VLOOKUP(Table_6[[#This Row],[Municipio]],'LOCALIZA HN'!$B$9:$O$306,8,0),99999)</f>
        <v>0501</v>
      </c>
      <c r="J529" s="5" t="s">
        <v>18</v>
      </c>
      <c r="K529" s="5">
        <v>88</v>
      </c>
      <c r="L529" s="8" t="s">
        <v>19</v>
      </c>
      <c r="M529" s="34" t="s">
        <v>20</v>
      </c>
      <c r="N529" s="36">
        <f>+IFERROR(VLOOKUP(Table_6[[#This Row],[ID_Municipio]],Table_4[[CodigoMuni]:[Long_2]],3,0),"")</f>
        <v>15.5151</v>
      </c>
      <c r="O529" s="36">
        <f>+IFERROR(VLOOKUP(Table_6[[#This Row],[ID_Municipio]],Table_4[[CodigoMuni]:[Long_2]],4,0),"")</f>
        <v>-88.114599999999996</v>
      </c>
      <c r="P529" s="34" t="s">
        <v>21</v>
      </c>
    </row>
    <row r="530" spans="1:16" ht="14.25" customHeight="1">
      <c r="A530" s="31" t="str">
        <f t="shared" si="24"/>
        <v>San Pedro Sula43938519</v>
      </c>
      <c r="B530" s="31" t="str">
        <f>+Table_6[[#This Row],[ID_Municipio]]&amp;Table_6[[#This Row],[Fecha]]</f>
        <v>050143938</v>
      </c>
      <c r="C530" s="31" t="str">
        <f t="shared" si="25"/>
        <v>Cortes43938</v>
      </c>
      <c r="D530" s="32">
        <f t="shared" si="26"/>
        <v>519</v>
      </c>
      <c r="E530" s="24">
        <v>43938</v>
      </c>
      <c r="F530" s="32">
        <f>+VLOOKUP(Table_6[[#This Row],[Departamento]],Table_5[],2,0)</f>
        <v>5</v>
      </c>
      <c r="G530" s="3" t="s">
        <v>22</v>
      </c>
      <c r="H530" s="9" t="s">
        <v>23</v>
      </c>
      <c r="I530" s="32" t="str">
        <f>+IFERROR(VLOOKUP(Table_6[[#This Row],[Municipio]],'LOCALIZA HN'!$B$9:$O$306,8,0),99999)</f>
        <v>0501</v>
      </c>
      <c r="J530" s="5" t="s">
        <v>26</v>
      </c>
      <c r="K530" s="5">
        <v>28</v>
      </c>
      <c r="L530" s="8" t="s">
        <v>19</v>
      </c>
      <c r="M530" s="34" t="s">
        <v>20</v>
      </c>
      <c r="N530" s="36">
        <f>+IFERROR(VLOOKUP(Table_6[[#This Row],[ID_Municipio]],Table_4[[CodigoMuni]:[Long_2]],3,0),"")</f>
        <v>15.5151</v>
      </c>
      <c r="O530" s="36">
        <f>+IFERROR(VLOOKUP(Table_6[[#This Row],[ID_Municipio]],Table_4[[CodigoMuni]:[Long_2]],4,0),"")</f>
        <v>-88.114599999999996</v>
      </c>
      <c r="P530" s="34" t="s">
        <v>21</v>
      </c>
    </row>
    <row r="531" spans="1:16" ht="14.25" customHeight="1">
      <c r="A531" s="31" t="str">
        <f t="shared" si="24"/>
        <v>San Pedro Sula43938520</v>
      </c>
      <c r="B531" s="31" t="str">
        <f>+Table_6[[#This Row],[ID_Municipio]]&amp;Table_6[[#This Row],[Fecha]]</f>
        <v>050143938</v>
      </c>
      <c r="C531" s="31" t="str">
        <f t="shared" si="25"/>
        <v>Cortes43938</v>
      </c>
      <c r="D531" s="32">
        <f t="shared" si="26"/>
        <v>520</v>
      </c>
      <c r="E531" s="24">
        <v>43938</v>
      </c>
      <c r="F531" s="32">
        <f>+VLOOKUP(Table_6[[#This Row],[Departamento]],Table_5[],2,0)</f>
        <v>5</v>
      </c>
      <c r="G531" s="3" t="s">
        <v>22</v>
      </c>
      <c r="H531" s="9" t="s">
        <v>23</v>
      </c>
      <c r="I531" s="32" t="str">
        <f>+IFERROR(VLOOKUP(Table_6[[#This Row],[Municipio]],'LOCALIZA HN'!$B$9:$O$306,8,0),99999)</f>
        <v>0501</v>
      </c>
      <c r="J531" s="5" t="s">
        <v>18</v>
      </c>
      <c r="K531" s="5">
        <v>89</v>
      </c>
      <c r="L531" s="8" t="s">
        <v>19</v>
      </c>
      <c r="M531" s="34" t="s">
        <v>20</v>
      </c>
      <c r="N531" s="36">
        <f>+IFERROR(VLOOKUP(Table_6[[#This Row],[ID_Municipio]],Table_4[[CodigoMuni]:[Long_2]],3,0),"")</f>
        <v>15.5151</v>
      </c>
      <c r="O531" s="36">
        <f>+IFERROR(VLOOKUP(Table_6[[#This Row],[ID_Municipio]],Table_4[[CodigoMuni]:[Long_2]],4,0),"")</f>
        <v>-88.114599999999996</v>
      </c>
      <c r="P531" s="34" t="s">
        <v>21</v>
      </c>
    </row>
    <row r="532" spans="1:16" ht="14.25" customHeight="1">
      <c r="A532" s="31" t="str">
        <f t="shared" si="24"/>
        <v>San Pedro Sula43938521</v>
      </c>
      <c r="B532" s="31" t="str">
        <f>+Table_6[[#This Row],[ID_Municipio]]&amp;Table_6[[#This Row],[Fecha]]</f>
        <v>050143938</v>
      </c>
      <c r="C532" s="31" t="str">
        <f t="shared" si="25"/>
        <v>Cortes43938</v>
      </c>
      <c r="D532" s="32">
        <f t="shared" si="26"/>
        <v>521</v>
      </c>
      <c r="E532" s="24">
        <v>43938</v>
      </c>
      <c r="F532" s="32">
        <f>+VLOOKUP(Table_6[[#This Row],[Departamento]],Table_5[],2,0)</f>
        <v>5</v>
      </c>
      <c r="G532" s="3" t="s">
        <v>22</v>
      </c>
      <c r="H532" s="9" t="s">
        <v>23</v>
      </c>
      <c r="I532" s="32" t="str">
        <f>+IFERROR(VLOOKUP(Table_6[[#This Row],[Municipio]],'LOCALIZA HN'!$B$9:$O$306,8,0),99999)</f>
        <v>0501</v>
      </c>
      <c r="J532" s="5" t="s">
        <v>18</v>
      </c>
      <c r="K532" s="5">
        <v>70</v>
      </c>
      <c r="L532" s="8" t="s">
        <v>19</v>
      </c>
      <c r="M532" s="34" t="s">
        <v>20</v>
      </c>
      <c r="N532" s="36">
        <f>+IFERROR(VLOOKUP(Table_6[[#This Row],[ID_Municipio]],Table_4[[CodigoMuni]:[Long_2]],3,0),"")</f>
        <v>15.5151</v>
      </c>
      <c r="O532" s="36">
        <f>+IFERROR(VLOOKUP(Table_6[[#This Row],[ID_Municipio]],Table_4[[CodigoMuni]:[Long_2]],4,0),"")</f>
        <v>-88.114599999999996</v>
      </c>
      <c r="P532" s="34" t="s">
        <v>21</v>
      </c>
    </row>
    <row r="533" spans="1:16" ht="14.25" customHeight="1">
      <c r="A533" s="31" t="str">
        <f t="shared" si="24"/>
        <v>San Pedro Sula43938522</v>
      </c>
      <c r="B533" s="31" t="str">
        <f>+Table_6[[#This Row],[ID_Municipio]]&amp;Table_6[[#This Row],[Fecha]]</f>
        <v>050143938</v>
      </c>
      <c r="C533" s="31" t="str">
        <f t="shared" si="25"/>
        <v>Cortes43938</v>
      </c>
      <c r="D533" s="32">
        <f t="shared" si="26"/>
        <v>522</v>
      </c>
      <c r="E533" s="24">
        <v>43938</v>
      </c>
      <c r="F533" s="32">
        <f>+VLOOKUP(Table_6[[#This Row],[Departamento]],Table_5[],2,0)</f>
        <v>5</v>
      </c>
      <c r="G533" s="3" t="s">
        <v>22</v>
      </c>
      <c r="H533" s="9" t="s">
        <v>23</v>
      </c>
      <c r="I533" s="32" t="str">
        <f>+IFERROR(VLOOKUP(Table_6[[#This Row],[Municipio]],'LOCALIZA HN'!$B$9:$O$306,8,0),99999)</f>
        <v>0501</v>
      </c>
      <c r="J533" s="5" t="s">
        <v>26</v>
      </c>
      <c r="K533" s="5">
        <v>33</v>
      </c>
      <c r="L533" s="8" t="s">
        <v>19</v>
      </c>
      <c r="M533" s="34" t="s">
        <v>20</v>
      </c>
      <c r="N533" s="36">
        <f>+IFERROR(VLOOKUP(Table_6[[#This Row],[ID_Municipio]],Table_4[[CodigoMuni]:[Long_2]],3,0),"")</f>
        <v>15.5151</v>
      </c>
      <c r="O533" s="36">
        <f>+IFERROR(VLOOKUP(Table_6[[#This Row],[ID_Municipio]],Table_4[[CodigoMuni]:[Long_2]],4,0),"")</f>
        <v>-88.114599999999996</v>
      </c>
      <c r="P533" s="34" t="s">
        <v>21</v>
      </c>
    </row>
    <row r="534" spans="1:16" ht="14.25" customHeight="1">
      <c r="A534" s="31" t="str">
        <f t="shared" si="24"/>
        <v>San Pedro Sula43938523</v>
      </c>
      <c r="B534" s="31" t="str">
        <f>+Table_6[[#This Row],[ID_Municipio]]&amp;Table_6[[#This Row],[Fecha]]</f>
        <v>050143938</v>
      </c>
      <c r="C534" s="31" t="str">
        <f t="shared" si="25"/>
        <v>Cortes43938</v>
      </c>
      <c r="D534" s="32">
        <f t="shared" si="26"/>
        <v>523</v>
      </c>
      <c r="E534" s="24">
        <v>43938</v>
      </c>
      <c r="F534" s="32">
        <f>+VLOOKUP(Table_6[[#This Row],[Departamento]],Table_5[],2,0)</f>
        <v>5</v>
      </c>
      <c r="G534" s="3" t="s">
        <v>22</v>
      </c>
      <c r="H534" s="9" t="s">
        <v>23</v>
      </c>
      <c r="I534" s="32" t="str">
        <f>+IFERROR(VLOOKUP(Table_6[[#This Row],[Municipio]],'LOCALIZA HN'!$B$9:$O$306,8,0),99999)</f>
        <v>0501</v>
      </c>
      <c r="J534" s="5" t="s">
        <v>26</v>
      </c>
      <c r="K534" s="5">
        <v>32</v>
      </c>
      <c r="L534" s="8" t="s">
        <v>19</v>
      </c>
      <c r="M534" s="34" t="s">
        <v>20</v>
      </c>
      <c r="N534" s="36">
        <f>+IFERROR(VLOOKUP(Table_6[[#This Row],[ID_Municipio]],Table_4[[CodigoMuni]:[Long_2]],3,0),"")</f>
        <v>15.5151</v>
      </c>
      <c r="O534" s="36">
        <f>+IFERROR(VLOOKUP(Table_6[[#This Row],[ID_Municipio]],Table_4[[CodigoMuni]:[Long_2]],4,0),"")</f>
        <v>-88.114599999999996</v>
      </c>
      <c r="P534" s="34" t="s">
        <v>21</v>
      </c>
    </row>
    <row r="535" spans="1:16" ht="14.25" customHeight="1">
      <c r="A535" s="31" t="str">
        <f t="shared" si="24"/>
        <v>San Pedro Sula43938524</v>
      </c>
      <c r="B535" s="31" t="str">
        <f>+Table_6[[#This Row],[ID_Municipio]]&amp;Table_6[[#This Row],[Fecha]]</f>
        <v>050143938</v>
      </c>
      <c r="C535" s="31" t="str">
        <f t="shared" si="25"/>
        <v>Cortes43938</v>
      </c>
      <c r="D535" s="32">
        <f t="shared" si="26"/>
        <v>524</v>
      </c>
      <c r="E535" s="24">
        <v>43938</v>
      </c>
      <c r="F535" s="32">
        <f>+VLOOKUP(Table_6[[#This Row],[Departamento]],Table_5[],2,0)</f>
        <v>5</v>
      </c>
      <c r="G535" s="3" t="s">
        <v>22</v>
      </c>
      <c r="H535" s="9" t="s">
        <v>23</v>
      </c>
      <c r="I535" s="32" t="str">
        <f>+IFERROR(VLOOKUP(Table_6[[#This Row],[Municipio]],'LOCALIZA HN'!$B$9:$O$306,8,0),99999)</f>
        <v>0501</v>
      </c>
      <c r="J535" s="5" t="s">
        <v>26</v>
      </c>
      <c r="K535" s="5">
        <v>54</v>
      </c>
      <c r="L535" s="8" t="s">
        <v>19</v>
      </c>
      <c r="M535" s="34" t="s">
        <v>20</v>
      </c>
      <c r="N535" s="36">
        <f>+IFERROR(VLOOKUP(Table_6[[#This Row],[ID_Municipio]],Table_4[[CodigoMuni]:[Long_2]],3,0),"")</f>
        <v>15.5151</v>
      </c>
      <c r="O535" s="36">
        <f>+IFERROR(VLOOKUP(Table_6[[#This Row],[ID_Municipio]],Table_4[[CodigoMuni]:[Long_2]],4,0),"")</f>
        <v>-88.114599999999996</v>
      </c>
      <c r="P535" s="34" t="s">
        <v>21</v>
      </c>
    </row>
    <row r="536" spans="1:16" ht="14.25" customHeight="1">
      <c r="A536" s="31" t="str">
        <f t="shared" si="24"/>
        <v>San Pedro Sula43938525</v>
      </c>
      <c r="B536" s="31" t="str">
        <f>+Table_6[[#This Row],[ID_Municipio]]&amp;Table_6[[#This Row],[Fecha]]</f>
        <v>050143938</v>
      </c>
      <c r="C536" s="31" t="str">
        <f t="shared" si="25"/>
        <v>Cortes43938</v>
      </c>
      <c r="D536" s="32">
        <f t="shared" si="26"/>
        <v>525</v>
      </c>
      <c r="E536" s="24">
        <v>43938</v>
      </c>
      <c r="F536" s="32">
        <f>+VLOOKUP(Table_6[[#This Row],[Departamento]],Table_5[],2,0)</f>
        <v>5</v>
      </c>
      <c r="G536" s="3" t="s">
        <v>22</v>
      </c>
      <c r="H536" s="9" t="s">
        <v>23</v>
      </c>
      <c r="I536" s="32" t="str">
        <f>+IFERROR(VLOOKUP(Table_6[[#This Row],[Municipio]],'LOCALIZA HN'!$B$9:$O$306,8,0),99999)</f>
        <v>0501</v>
      </c>
      <c r="J536" s="5" t="s">
        <v>26</v>
      </c>
      <c r="K536" s="5">
        <v>39</v>
      </c>
      <c r="L536" s="8" t="s">
        <v>19</v>
      </c>
      <c r="M536" s="34" t="s">
        <v>20</v>
      </c>
      <c r="N536" s="36">
        <f>+IFERROR(VLOOKUP(Table_6[[#This Row],[ID_Municipio]],Table_4[[CodigoMuni]:[Long_2]],3,0),"")</f>
        <v>15.5151</v>
      </c>
      <c r="O536" s="36">
        <f>+IFERROR(VLOOKUP(Table_6[[#This Row],[ID_Municipio]],Table_4[[CodigoMuni]:[Long_2]],4,0),"")</f>
        <v>-88.114599999999996</v>
      </c>
      <c r="P536" s="34" t="s">
        <v>21</v>
      </c>
    </row>
    <row r="537" spans="1:16" ht="14.25" customHeight="1">
      <c r="A537" s="31" t="str">
        <f t="shared" si="24"/>
        <v>San Pedro Sula43938526</v>
      </c>
      <c r="B537" s="31" t="str">
        <f>+Table_6[[#This Row],[ID_Municipio]]&amp;Table_6[[#This Row],[Fecha]]</f>
        <v>050143938</v>
      </c>
      <c r="C537" s="31" t="str">
        <f t="shared" si="25"/>
        <v>Cortes43938</v>
      </c>
      <c r="D537" s="32">
        <f t="shared" si="26"/>
        <v>526</v>
      </c>
      <c r="E537" s="24">
        <v>43938</v>
      </c>
      <c r="F537" s="32">
        <f>+VLOOKUP(Table_6[[#This Row],[Departamento]],Table_5[],2,0)</f>
        <v>5</v>
      </c>
      <c r="G537" s="3" t="s">
        <v>22</v>
      </c>
      <c r="H537" s="9" t="s">
        <v>23</v>
      </c>
      <c r="I537" s="32" t="str">
        <f>+IFERROR(VLOOKUP(Table_6[[#This Row],[Municipio]],'LOCALIZA HN'!$B$9:$O$306,8,0),99999)</f>
        <v>0501</v>
      </c>
      <c r="J537" s="5" t="s">
        <v>26</v>
      </c>
      <c r="K537" s="5">
        <v>34</v>
      </c>
      <c r="L537" s="8" t="s">
        <v>19</v>
      </c>
      <c r="M537" s="34" t="s">
        <v>20</v>
      </c>
      <c r="N537" s="36">
        <f>+IFERROR(VLOOKUP(Table_6[[#This Row],[ID_Municipio]],Table_4[[CodigoMuni]:[Long_2]],3,0),"")</f>
        <v>15.5151</v>
      </c>
      <c r="O537" s="36">
        <f>+IFERROR(VLOOKUP(Table_6[[#This Row],[ID_Municipio]],Table_4[[CodigoMuni]:[Long_2]],4,0),"")</f>
        <v>-88.114599999999996</v>
      </c>
      <c r="P537" s="34" t="s">
        <v>21</v>
      </c>
    </row>
    <row r="538" spans="1:16" ht="14.25" customHeight="1">
      <c r="A538" s="31" t="str">
        <f t="shared" si="24"/>
        <v>San Pedro Sula43938527</v>
      </c>
      <c r="B538" s="31" t="str">
        <f>+Table_6[[#This Row],[ID_Municipio]]&amp;Table_6[[#This Row],[Fecha]]</f>
        <v>050143938</v>
      </c>
      <c r="C538" s="31" t="str">
        <f t="shared" si="25"/>
        <v>Cortes43938</v>
      </c>
      <c r="D538" s="32">
        <f t="shared" si="26"/>
        <v>527</v>
      </c>
      <c r="E538" s="24">
        <v>43938</v>
      </c>
      <c r="F538" s="32">
        <f>+VLOOKUP(Table_6[[#This Row],[Departamento]],Table_5[],2,0)</f>
        <v>5</v>
      </c>
      <c r="G538" s="3" t="s">
        <v>22</v>
      </c>
      <c r="H538" s="9" t="s">
        <v>23</v>
      </c>
      <c r="I538" s="32" t="str">
        <f>+IFERROR(VLOOKUP(Table_6[[#This Row],[Municipio]],'LOCALIZA HN'!$B$9:$O$306,8,0),99999)</f>
        <v>0501</v>
      </c>
      <c r="J538" s="5" t="s">
        <v>26</v>
      </c>
      <c r="K538" s="5">
        <v>5</v>
      </c>
      <c r="L538" s="8" t="s">
        <v>19</v>
      </c>
      <c r="M538" s="34" t="s">
        <v>20</v>
      </c>
      <c r="N538" s="36">
        <f>+IFERROR(VLOOKUP(Table_6[[#This Row],[ID_Municipio]],Table_4[[CodigoMuni]:[Long_2]],3,0),"")</f>
        <v>15.5151</v>
      </c>
      <c r="O538" s="36">
        <f>+IFERROR(VLOOKUP(Table_6[[#This Row],[ID_Municipio]],Table_4[[CodigoMuni]:[Long_2]],4,0),"")</f>
        <v>-88.114599999999996</v>
      </c>
      <c r="P538" s="34" t="s">
        <v>21</v>
      </c>
    </row>
    <row r="539" spans="1:16" ht="14.25" customHeight="1">
      <c r="A539" s="31" t="str">
        <f t="shared" si="24"/>
        <v>San Pedro Sula43938528</v>
      </c>
      <c r="B539" s="31" t="str">
        <f>+Table_6[[#This Row],[ID_Municipio]]&amp;Table_6[[#This Row],[Fecha]]</f>
        <v>050143938</v>
      </c>
      <c r="C539" s="31" t="str">
        <f t="shared" si="25"/>
        <v>Cortes43938</v>
      </c>
      <c r="D539" s="32">
        <f t="shared" si="26"/>
        <v>528</v>
      </c>
      <c r="E539" s="24">
        <v>43938</v>
      </c>
      <c r="F539" s="32">
        <f>+VLOOKUP(Table_6[[#This Row],[Departamento]],Table_5[],2,0)</f>
        <v>5</v>
      </c>
      <c r="G539" s="3" t="s">
        <v>22</v>
      </c>
      <c r="H539" s="9" t="s">
        <v>23</v>
      </c>
      <c r="I539" s="32" t="str">
        <f>+IFERROR(VLOOKUP(Table_6[[#This Row],[Municipio]],'LOCALIZA HN'!$B$9:$O$306,8,0),99999)</f>
        <v>0501</v>
      </c>
      <c r="J539" s="5" t="s">
        <v>18</v>
      </c>
      <c r="K539" s="5">
        <v>29</v>
      </c>
      <c r="L539" s="8" t="s">
        <v>19</v>
      </c>
      <c r="M539" s="34" t="s">
        <v>20</v>
      </c>
      <c r="N539" s="36">
        <f>+IFERROR(VLOOKUP(Table_6[[#This Row],[ID_Municipio]],Table_4[[CodigoMuni]:[Long_2]],3,0),"")</f>
        <v>15.5151</v>
      </c>
      <c r="O539" s="36">
        <f>+IFERROR(VLOOKUP(Table_6[[#This Row],[ID_Municipio]],Table_4[[CodigoMuni]:[Long_2]],4,0),"")</f>
        <v>-88.114599999999996</v>
      </c>
      <c r="P539" s="34" t="s">
        <v>21</v>
      </c>
    </row>
    <row r="540" spans="1:16" ht="14.25" customHeight="1">
      <c r="A540" s="31" t="str">
        <f t="shared" si="24"/>
        <v>San Pedro Sula43938529</v>
      </c>
      <c r="B540" s="31" t="str">
        <f>+Table_6[[#This Row],[ID_Municipio]]&amp;Table_6[[#This Row],[Fecha]]</f>
        <v>050143938</v>
      </c>
      <c r="C540" s="31" t="str">
        <f t="shared" si="25"/>
        <v>Cortes43938</v>
      </c>
      <c r="D540" s="32">
        <f t="shared" si="26"/>
        <v>529</v>
      </c>
      <c r="E540" s="24">
        <v>43938</v>
      </c>
      <c r="F540" s="32">
        <f>+VLOOKUP(Table_6[[#This Row],[Departamento]],Table_5[],2,0)</f>
        <v>5</v>
      </c>
      <c r="G540" s="3" t="s">
        <v>22</v>
      </c>
      <c r="H540" s="9" t="s">
        <v>23</v>
      </c>
      <c r="I540" s="32" t="str">
        <f>+IFERROR(VLOOKUP(Table_6[[#This Row],[Municipio]],'LOCALIZA HN'!$B$9:$O$306,8,0),99999)</f>
        <v>0501</v>
      </c>
      <c r="J540" s="5" t="s">
        <v>18</v>
      </c>
      <c r="K540" s="5">
        <v>32</v>
      </c>
      <c r="L540" s="8" t="s">
        <v>19</v>
      </c>
      <c r="M540" s="34" t="s">
        <v>20</v>
      </c>
      <c r="N540" s="36">
        <f>+IFERROR(VLOOKUP(Table_6[[#This Row],[ID_Municipio]],Table_4[[CodigoMuni]:[Long_2]],3,0),"")</f>
        <v>15.5151</v>
      </c>
      <c r="O540" s="36">
        <f>+IFERROR(VLOOKUP(Table_6[[#This Row],[ID_Municipio]],Table_4[[CodigoMuni]:[Long_2]],4,0),"")</f>
        <v>-88.114599999999996</v>
      </c>
      <c r="P540" s="34" t="s">
        <v>21</v>
      </c>
    </row>
    <row r="541" spans="1:16" ht="14.25" customHeight="1">
      <c r="A541" s="31" t="str">
        <f t="shared" si="24"/>
        <v>San Pedro Sula43938530</v>
      </c>
      <c r="B541" s="31" t="str">
        <f>+Table_6[[#This Row],[ID_Municipio]]&amp;Table_6[[#This Row],[Fecha]]</f>
        <v>050143938</v>
      </c>
      <c r="C541" s="31" t="str">
        <f t="shared" si="25"/>
        <v>Cortes43938</v>
      </c>
      <c r="D541" s="32">
        <f t="shared" si="26"/>
        <v>530</v>
      </c>
      <c r="E541" s="24">
        <v>43938</v>
      </c>
      <c r="F541" s="32">
        <f>+VLOOKUP(Table_6[[#This Row],[Departamento]],Table_5[],2,0)</f>
        <v>5</v>
      </c>
      <c r="G541" s="3" t="s">
        <v>22</v>
      </c>
      <c r="H541" s="9" t="s">
        <v>23</v>
      </c>
      <c r="I541" s="32" t="str">
        <f>+IFERROR(VLOOKUP(Table_6[[#This Row],[Municipio]],'LOCALIZA HN'!$B$9:$O$306,8,0),99999)</f>
        <v>0501</v>
      </c>
      <c r="J541" s="5" t="s">
        <v>18</v>
      </c>
      <c r="K541" s="5">
        <v>39</v>
      </c>
      <c r="L541" s="8" t="s">
        <v>19</v>
      </c>
      <c r="M541" s="34" t="s">
        <v>20</v>
      </c>
      <c r="N541" s="36">
        <f>+IFERROR(VLOOKUP(Table_6[[#This Row],[ID_Municipio]],Table_4[[CodigoMuni]:[Long_2]],3,0),"")</f>
        <v>15.5151</v>
      </c>
      <c r="O541" s="36">
        <f>+IFERROR(VLOOKUP(Table_6[[#This Row],[ID_Municipio]],Table_4[[CodigoMuni]:[Long_2]],4,0),"")</f>
        <v>-88.114599999999996</v>
      </c>
      <c r="P541" s="34" t="s">
        <v>21</v>
      </c>
    </row>
    <row r="542" spans="1:16" ht="14.25" customHeight="1">
      <c r="A542" s="31" t="str">
        <f t="shared" si="24"/>
        <v>San Pedro Sula43938531</v>
      </c>
      <c r="B542" s="31" t="str">
        <f>+Table_6[[#This Row],[ID_Municipio]]&amp;Table_6[[#This Row],[Fecha]]</f>
        <v>050143938</v>
      </c>
      <c r="C542" s="31" t="str">
        <f t="shared" si="25"/>
        <v>Cortes43938</v>
      </c>
      <c r="D542" s="32">
        <f t="shared" si="26"/>
        <v>531</v>
      </c>
      <c r="E542" s="24">
        <v>43938</v>
      </c>
      <c r="F542" s="32">
        <f>+VLOOKUP(Table_6[[#This Row],[Departamento]],Table_5[],2,0)</f>
        <v>5</v>
      </c>
      <c r="G542" s="3" t="s">
        <v>22</v>
      </c>
      <c r="H542" s="9" t="s">
        <v>23</v>
      </c>
      <c r="I542" s="32" t="str">
        <f>+IFERROR(VLOOKUP(Table_6[[#This Row],[Municipio]],'LOCALIZA HN'!$B$9:$O$306,8,0),99999)</f>
        <v>0501</v>
      </c>
      <c r="J542" s="5" t="s">
        <v>18</v>
      </c>
      <c r="K542" s="5">
        <v>71</v>
      </c>
      <c r="L542" s="8" t="s">
        <v>19</v>
      </c>
      <c r="M542" s="34" t="s">
        <v>20</v>
      </c>
      <c r="N542" s="36">
        <f>+IFERROR(VLOOKUP(Table_6[[#This Row],[ID_Municipio]],Table_4[[CodigoMuni]:[Long_2]],3,0),"")</f>
        <v>15.5151</v>
      </c>
      <c r="O542" s="36">
        <f>+IFERROR(VLOOKUP(Table_6[[#This Row],[ID_Municipio]],Table_4[[CodigoMuni]:[Long_2]],4,0),"")</f>
        <v>-88.114599999999996</v>
      </c>
      <c r="P542" s="34" t="s">
        <v>21</v>
      </c>
    </row>
    <row r="543" spans="1:16" ht="14.25" customHeight="1">
      <c r="A543" s="31" t="str">
        <f t="shared" si="24"/>
        <v>San Pedro Sula43938532</v>
      </c>
      <c r="B543" s="31" t="str">
        <f>+Table_6[[#This Row],[ID_Municipio]]&amp;Table_6[[#This Row],[Fecha]]</f>
        <v>050143938</v>
      </c>
      <c r="C543" s="31" t="str">
        <f t="shared" si="25"/>
        <v>Cortes43938</v>
      </c>
      <c r="D543" s="32">
        <f t="shared" si="26"/>
        <v>532</v>
      </c>
      <c r="E543" s="24">
        <v>43938</v>
      </c>
      <c r="F543" s="32">
        <f>+VLOOKUP(Table_6[[#This Row],[Departamento]],Table_5[],2,0)</f>
        <v>5</v>
      </c>
      <c r="G543" s="3" t="s">
        <v>22</v>
      </c>
      <c r="H543" s="9" t="s">
        <v>23</v>
      </c>
      <c r="I543" s="32" t="str">
        <f>+IFERROR(VLOOKUP(Table_6[[#This Row],[Municipio]],'LOCALIZA HN'!$B$9:$O$306,8,0),99999)</f>
        <v>0501</v>
      </c>
      <c r="J543" s="5" t="s">
        <v>18</v>
      </c>
      <c r="K543" s="5">
        <v>28</v>
      </c>
      <c r="L543" s="8" t="s">
        <v>19</v>
      </c>
      <c r="M543" s="34" t="s">
        <v>20</v>
      </c>
      <c r="N543" s="36">
        <f>+IFERROR(VLOOKUP(Table_6[[#This Row],[ID_Municipio]],Table_4[[CodigoMuni]:[Long_2]],3,0),"")</f>
        <v>15.5151</v>
      </c>
      <c r="O543" s="36">
        <f>+IFERROR(VLOOKUP(Table_6[[#This Row],[ID_Municipio]],Table_4[[CodigoMuni]:[Long_2]],4,0),"")</f>
        <v>-88.114599999999996</v>
      </c>
      <c r="P543" s="34" t="s">
        <v>21</v>
      </c>
    </row>
    <row r="544" spans="1:16" ht="14.25" customHeight="1">
      <c r="A544" s="31" t="str">
        <f t="shared" si="24"/>
        <v>San Pedro Sula43938533</v>
      </c>
      <c r="B544" s="31" t="str">
        <f>+Table_6[[#This Row],[ID_Municipio]]&amp;Table_6[[#This Row],[Fecha]]</f>
        <v>050143938</v>
      </c>
      <c r="C544" s="31" t="str">
        <f t="shared" si="25"/>
        <v>Cortes43938</v>
      </c>
      <c r="D544" s="32">
        <f t="shared" si="26"/>
        <v>533</v>
      </c>
      <c r="E544" s="24">
        <v>43938</v>
      </c>
      <c r="F544" s="32">
        <f>+VLOOKUP(Table_6[[#This Row],[Departamento]],Table_5[],2,0)</f>
        <v>5</v>
      </c>
      <c r="G544" s="3" t="s">
        <v>22</v>
      </c>
      <c r="H544" s="9" t="s">
        <v>23</v>
      </c>
      <c r="I544" s="32" t="str">
        <f>+IFERROR(VLOOKUP(Table_6[[#This Row],[Municipio]],'LOCALIZA HN'!$B$9:$O$306,8,0),99999)</f>
        <v>0501</v>
      </c>
      <c r="J544" s="5" t="s">
        <v>18</v>
      </c>
      <c r="K544" s="5">
        <v>52</v>
      </c>
      <c r="L544" s="8" t="s">
        <v>19</v>
      </c>
      <c r="M544" s="34" t="s">
        <v>20</v>
      </c>
      <c r="N544" s="36">
        <f>+IFERROR(VLOOKUP(Table_6[[#This Row],[ID_Municipio]],Table_4[[CodigoMuni]:[Long_2]],3,0),"")</f>
        <v>15.5151</v>
      </c>
      <c r="O544" s="36">
        <f>+IFERROR(VLOOKUP(Table_6[[#This Row],[ID_Municipio]],Table_4[[CodigoMuni]:[Long_2]],4,0),"")</f>
        <v>-88.114599999999996</v>
      </c>
      <c r="P544" s="34" t="s">
        <v>21</v>
      </c>
    </row>
    <row r="545" spans="1:16" ht="14.25" customHeight="1">
      <c r="A545" s="31" t="str">
        <f t="shared" si="24"/>
        <v>San Pedro Sula43938534</v>
      </c>
      <c r="B545" s="31" t="str">
        <f>+Table_6[[#This Row],[ID_Municipio]]&amp;Table_6[[#This Row],[Fecha]]</f>
        <v>050143938</v>
      </c>
      <c r="C545" s="31" t="str">
        <f t="shared" si="25"/>
        <v>Cortes43938</v>
      </c>
      <c r="D545" s="32">
        <f t="shared" si="26"/>
        <v>534</v>
      </c>
      <c r="E545" s="24">
        <v>43938</v>
      </c>
      <c r="F545" s="32">
        <f>+VLOOKUP(Table_6[[#This Row],[Departamento]],Table_5[],2,0)</f>
        <v>5</v>
      </c>
      <c r="G545" s="3" t="s">
        <v>22</v>
      </c>
      <c r="H545" s="9" t="s">
        <v>23</v>
      </c>
      <c r="I545" s="32" t="str">
        <f>+IFERROR(VLOOKUP(Table_6[[#This Row],[Municipio]],'LOCALIZA HN'!$B$9:$O$306,8,0),99999)</f>
        <v>0501</v>
      </c>
      <c r="J545" s="5" t="s">
        <v>18</v>
      </c>
      <c r="K545" s="5">
        <v>61</v>
      </c>
      <c r="L545" s="8" t="s">
        <v>19</v>
      </c>
      <c r="M545" s="34" t="s">
        <v>20</v>
      </c>
      <c r="N545" s="36">
        <f>+IFERROR(VLOOKUP(Table_6[[#This Row],[ID_Municipio]],Table_4[[CodigoMuni]:[Long_2]],3,0),"")</f>
        <v>15.5151</v>
      </c>
      <c r="O545" s="36">
        <f>+IFERROR(VLOOKUP(Table_6[[#This Row],[ID_Municipio]],Table_4[[CodigoMuni]:[Long_2]],4,0),"")</f>
        <v>-88.114599999999996</v>
      </c>
      <c r="P545" s="34" t="s">
        <v>21</v>
      </c>
    </row>
    <row r="546" spans="1:16" ht="14.25" customHeight="1">
      <c r="A546" s="31" t="str">
        <f t="shared" si="24"/>
        <v>San Pedro Sula43938535</v>
      </c>
      <c r="B546" s="31" t="str">
        <f>+Table_6[[#This Row],[ID_Municipio]]&amp;Table_6[[#This Row],[Fecha]]</f>
        <v>050143938</v>
      </c>
      <c r="C546" s="31" t="str">
        <f t="shared" si="25"/>
        <v>Cortes43938</v>
      </c>
      <c r="D546" s="32">
        <f t="shared" si="26"/>
        <v>535</v>
      </c>
      <c r="E546" s="24">
        <v>43938</v>
      </c>
      <c r="F546" s="32">
        <f>+VLOOKUP(Table_6[[#This Row],[Departamento]],Table_5[],2,0)</f>
        <v>5</v>
      </c>
      <c r="G546" s="3" t="s">
        <v>22</v>
      </c>
      <c r="H546" s="9" t="s">
        <v>23</v>
      </c>
      <c r="I546" s="32" t="str">
        <f>+IFERROR(VLOOKUP(Table_6[[#This Row],[Municipio]],'LOCALIZA HN'!$B$9:$O$306,8,0),99999)</f>
        <v>0501</v>
      </c>
      <c r="J546" s="5" t="s">
        <v>18</v>
      </c>
      <c r="K546" s="5">
        <v>52</v>
      </c>
      <c r="L546" s="8" t="s">
        <v>19</v>
      </c>
      <c r="M546" s="34" t="s">
        <v>20</v>
      </c>
      <c r="N546" s="36">
        <f>+IFERROR(VLOOKUP(Table_6[[#This Row],[ID_Municipio]],Table_4[[CodigoMuni]:[Long_2]],3,0),"")</f>
        <v>15.5151</v>
      </c>
      <c r="O546" s="36">
        <f>+IFERROR(VLOOKUP(Table_6[[#This Row],[ID_Municipio]],Table_4[[CodigoMuni]:[Long_2]],4,0),"")</f>
        <v>-88.114599999999996</v>
      </c>
      <c r="P546" s="34" t="s">
        <v>21</v>
      </c>
    </row>
    <row r="547" spans="1:16" ht="14.25" customHeight="1">
      <c r="A547" s="31" t="str">
        <f t="shared" si="24"/>
        <v>San Pedro Sula43938536</v>
      </c>
      <c r="B547" s="31" t="str">
        <f>+Table_6[[#This Row],[ID_Municipio]]&amp;Table_6[[#This Row],[Fecha]]</f>
        <v>050143938</v>
      </c>
      <c r="C547" s="31" t="str">
        <f t="shared" si="25"/>
        <v>Cortes43938</v>
      </c>
      <c r="D547" s="32">
        <f t="shared" si="26"/>
        <v>536</v>
      </c>
      <c r="E547" s="24">
        <v>43938</v>
      </c>
      <c r="F547" s="32">
        <f>+VLOOKUP(Table_6[[#This Row],[Departamento]],Table_5[],2,0)</f>
        <v>5</v>
      </c>
      <c r="G547" s="3" t="s">
        <v>22</v>
      </c>
      <c r="H547" s="9" t="s">
        <v>23</v>
      </c>
      <c r="I547" s="32" t="str">
        <f>+IFERROR(VLOOKUP(Table_6[[#This Row],[Municipio]],'LOCALIZA HN'!$B$9:$O$306,8,0),99999)</f>
        <v>0501</v>
      </c>
      <c r="J547" s="5" t="s">
        <v>26</v>
      </c>
      <c r="K547" s="5">
        <v>42</v>
      </c>
      <c r="L547" s="8" t="s">
        <v>19</v>
      </c>
      <c r="M547" s="34" t="s">
        <v>20</v>
      </c>
      <c r="N547" s="36">
        <f>+IFERROR(VLOOKUP(Table_6[[#This Row],[ID_Municipio]],Table_4[[CodigoMuni]:[Long_2]],3,0),"")</f>
        <v>15.5151</v>
      </c>
      <c r="O547" s="36">
        <f>+IFERROR(VLOOKUP(Table_6[[#This Row],[ID_Municipio]],Table_4[[CodigoMuni]:[Long_2]],4,0),"")</f>
        <v>-88.114599999999996</v>
      </c>
      <c r="P547" s="34" t="s">
        <v>21</v>
      </c>
    </row>
    <row r="548" spans="1:16" ht="14.25" customHeight="1">
      <c r="A548" s="31" t="str">
        <f t="shared" si="24"/>
        <v>San Pedro Sula43938537</v>
      </c>
      <c r="B548" s="31" t="str">
        <f>+Table_6[[#This Row],[ID_Municipio]]&amp;Table_6[[#This Row],[Fecha]]</f>
        <v>050143938</v>
      </c>
      <c r="C548" s="31" t="str">
        <f t="shared" si="25"/>
        <v>Cortes43938</v>
      </c>
      <c r="D548" s="32">
        <f t="shared" si="26"/>
        <v>537</v>
      </c>
      <c r="E548" s="24">
        <v>43938</v>
      </c>
      <c r="F548" s="32">
        <f>+VLOOKUP(Table_6[[#This Row],[Departamento]],Table_5[],2,0)</f>
        <v>5</v>
      </c>
      <c r="G548" s="3" t="s">
        <v>22</v>
      </c>
      <c r="H548" s="9" t="s">
        <v>23</v>
      </c>
      <c r="I548" s="32" t="str">
        <f>+IFERROR(VLOOKUP(Table_6[[#This Row],[Municipio]],'LOCALIZA HN'!$B$9:$O$306,8,0),99999)</f>
        <v>0501</v>
      </c>
      <c r="J548" s="5" t="s">
        <v>18</v>
      </c>
      <c r="K548" s="5">
        <v>30</v>
      </c>
      <c r="L548" s="8" t="s">
        <v>19</v>
      </c>
      <c r="M548" s="34" t="s">
        <v>20</v>
      </c>
      <c r="N548" s="36">
        <f>+IFERROR(VLOOKUP(Table_6[[#This Row],[ID_Municipio]],Table_4[[CodigoMuni]:[Long_2]],3,0),"")</f>
        <v>15.5151</v>
      </c>
      <c r="O548" s="36">
        <f>+IFERROR(VLOOKUP(Table_6[[#This Row],[ID_Municipio]],Table_4[[CodigoMuni]:[Long_2]],4,0),"")</f>
        <v>-88.114599999999996</v>
      </c>
      <c r="P548" s="34" t="s">
        <v>21</v>
      </c>
    </row>
    <row r="549" spans="1:16" ht="14.25" customHeight="1">
      <c r="A549" s="31" t="str">
        <f t="shared" si="24"/>
        <v>San Pedro Sula43938538</v>
      </c>
      <c r="B549" s="31" t="str">
        <f>+Table_6[[#This Row],[ID_Municipio]]&amp;Table_6[[#This Row],[Fecha]]</f>
        <v>050143938</v>
      </c>
      <c r="C549" s="31" t="str">
        <f t="shared" si="25"/>
        <v>Cortes43938</v>
      </c>
      <c r="D549" s="32">
        <f t="shared" si="26"/>
        <v>538</v>
      </c>
      <c r="E549" s="24">
        <v>43938</v>
      </c>
      <c r="F549" s="32">
        <f>+VLOOKUP(Table_6[[#This Row],[Departamento]],Table_5[],2,0)</f>
        <v>5</v>
      </c>
      <c r="G549" s="3" t="s">
        <v>22</v>
      </c>
      <c r="H549" s="9" t="s">
        <v>23</v>
      </c>
      <c r="I549" s="32" t="str">
        <f>+IFERROR(VLOOKUP(Table_6[[#This Row],[Municipio]],'LOCALIZA HN'!$B$9:$O$306,8,0),99999)</f>
        <v>0501</v>
      </c>
      <c r="J549" s="5" t="s">
        <v>26</v>
      </c>
      <c r="K549" s="5">
        <v>32</v>
      </c>
      <c r="L549" s="8" t="s">
        <v>19</v>
      </c>
      <c r="M549" s="34" t="s">
        <v>20</v>
      </c>
      <c r="N549" s="36">
        <f>+IFERROR(VLOOKUP(Table_6[[#This Row],[ID_Municipio]],Table_4[[CodigoMuni]:[Long_2]],3,0),"")</f>
        <v>15.5151</v>
      </c>
      <c r="O549" s="36">
        <f>+IFERROR(VLOOKUP(Table_6[[#This Row],[ID_Municipio]],Table_4[[CodigoMuni]:[Long_2]],4,0),"")</f>
        <v>-88.114599999999996</v>
      </c>
      <c r="P549" s="34" t="s">
        <v>21</v>
      </c>
    </row>
    <row r="550" spans="1:16" ht="14.25" customHeight="1">
      <c r="A550" s="31" t="str">
        <f t="shared" si="24"/>
        <v>San Pedro Sula43938539</v>
      </c>
      <c r="B550" s="31" t="str">
        <f>+Table_6[[#This Row],[ID_Municipio]]&amp;Table_6[[#This Row],[Fecha]]</f>
        <v>050143938</v>
      </c>
      <c r="C550" s="31" t="str">
        <f t="shared" si="25"/>
        <v>Cortes43938</v>
      </c>
      <c r="D550" s="32">
        <f t="shared" si="26"/>
        <v>539</v>
      </c>
      <c r="E550" s="24">
        <v>43938</v>
      </c>
      <c r="F550" s="32">
        <f>+VLOOKUP(Table_6[[#This Row],[Departamento]],Table_5[],2,0)</f>
        <v>5</v>
      </c>
      <c r="G550" s="3" t="s">
        <v>22</v>
      </c>
      <c r="H550" s="9" t="s">
        <v>23</v>
      </c>
      <c r="I550" s="32" t="str">
        <f>+IFERROR(VLOOKUP(Table_6[[#This Row],[Municipio]],'LOCALIZA HN'!$B$9:$O$306,8,0),99999)</f>
        <v>0501</v>
      </c>
      <c r="J550" s="5" t="s">
        <v>18</v>
      </c>
      <c r="K550" s="5">
        <v>37</v>
      </c>
      <c r="L550" s="8" t="s">
        <v>19</v>
      </c>
      <c r="M550" s="34" t="s">
        <v>20</v>
      </c>
      <c r="N550" s="36">
        <f>+IFERROR(VLOOKUP(Table_6[[#This Row],[ID_Municipio]],Table_4[[CodigoMuni]:[Long_2]],3,0),"")</f>
        <v>15.5151</v>
      </c>
      <c r="O550" s="36">
        <f>+IFERROR(VLOOKUP(Table_6[[#This Row],[ID_Municipio]],Table_4[[CodigoMuni]:[Long_2]],4,0),"")</f>
        <v>-88.114599999999996</v>
      </c>
      <c r="P550" s="34" t="s">
        <v>21</v>
      </c>
    </row>
    <row r="551" spans="1:16" ht="14.25" customHeight="1">
      <c r="A551" s="31" t="str">
        <f t="shared" si="24"/>
        <v>San Pedro Sula43938540</v>
      </c>
      <c r="B551" s="31" t="str">
        <f>+Table_6[[#This Row],[ID_Municipio]]&amp;Table_6[[#This Row],[Fecha]]</f>
        <v>050143938</v>
      </c>
      <c r="C551" s="31" t="str">
        <f t="shared" si="25"/>
        <v>Cortes43938</v>
      </c>
      <c r="D551" s="32">
        <f t="shared" si="26"/>
        <v>540</v>
      </c>
      <c r="E551" s="24">
        <v>43938</v>
      </c>
      <c r="F551" s="32">
        <f>+VLOOKUP(Table_6[[#This Row],[Departamento]],Table_5[],2,0)</f>
        <v>5</v>
      </c>
      <c r="G551" s="3" t="s">
        <v>22</v>
      </c>
      <c r="H551" s="9" t="s">
        <v>23</v>
      </c>
      <c r="I551" s="32" t="str">
        <f>+IFERROR(VLOOKUP(Table_6[[#This Row],[Municipio]],'LOCALIZA HN'!$B$9:$O$306,8,0),99999)</f>
        <v>0501</v>
      </c>
      <c r="J551" s="5" t="s">
        <v>18</v>
      </c>
      <c r="K551" s="5">
        <v>32</v>
      </c>
      <c r="L551" s="8" t="s">
        <v>19</v>
      </c>
      <c r="M551" s="34" t="s">
        <v>20</v>
      </c>
      <c r="N551" s="36">
        <f>+IFERROR(VLOOKUP(Table_6[[#This Row],[ID_Municipio]],Table_4[[CodigoMuni]:[Long_2]],3,0),"")</f>
        <v>15.5151</v>
      </c>
      <c r="O551" s="36">
        <f>+IFERROR(VLOOKUP(Table_6[[#This Row],[ID_Municipio]],Table_4[[CodigoMuni]:[Long_2]],4,0),"")</f>
        <v>-88.114599999999996</v>
      </c>
      <c r="P551" s="34" t="s">
        <v>21</v>
      </c>
    </row>
    <row r="552" spans="1:16" ht="14.25" customHeight="1">
      <c r="A552" s="31" t="str">
        <f t="shared" si="24"/>
        <v>San Pedro Sula43938541</v>
      </c>
      <c r="B552" s="31" t="str">
        <f>+Table_6[[#This Row],[ID_Municipio]]&amp;Table_6[[#This Row],[Fecha]]</f>
        <v>050143938</v>
      </c>
      <c r="C552" s="31" t="str">
        <f t="shared" si="25"/>
        <v>Cortes43938</v>
      </c>
      <c r="D552" s="32">
        <f t="shared" si="26"/>
        <v>541</v>
      </c>
      <c r="E552" s="24">
        <v>43938</v>
      </c>
      <c r="F552" s="32">
        <f>+VLOOKUP(Table_6[[#This Row],[Departamento]],Table_5[],2,0)</f>
        <v>5</v>
      </c>
      <c r="G552" s="3" t="s">
        <v>22</v>
      </c>
      <c r="H552" s="9" t="s">
        <v>23</v>
      </c>
      <c r="I552" s="32" t="str">
        <f>+IFERROR(VLOOKUP(Table_6[[#This Row],[Municipio]],'LOCALIZA HN'!$B$9:$O$306,8,0),99999)</f>
        <v>0501</v>
      </c>
      <c r="J552" s="5" t="s">
        <v>18</v>
      </c>
      <c r="K552" s="5">
        <v>60</v>
      </c>
      <c r="L552" s="8" t="s">
        <v>19</v>
      </c>
      <c r="M552" s="34" t="s">
        <v>20</v>
      </c>
      <c r="N552" s="36">
        <f>+IFERROR(VLOOKUP(Table_6[[#This Row],[ID_Municipio]],Table_4[[CodigoMuni]:[Long_2]],3,0),"")</f>
        <v>15.5151</v>
      </c>
      <c r="O552" s="36">
        <f>+IFERROR(VLOOKUP(Table_6[[#This Row],[ID_Municipio]],Table_4[[CodigoMuni]:[Long_2]],4,0),"")</f>
        <v>-88.114599999999996</v>
      </c>
      <c r="P552" s="34" t="s">
        <v>21</v>
      </c>
    </row>
    <row r="553" spans="1:16" ht="14.25" customHeight="1">
      <c r="A553" s="31" t="str">
        <f t="shared" si="24"/>
        <v>San Pedro Sula43938542</v>
      </c>
      <c r="B553" s="31" t="str">
        <f>+Table_6[[#This Row],[ID_Municipio]]&amp;Table_6[[#This Row],[Fecha]]</f>
        <v>050143938</v>
      </c>
      <c r="C553" s="31" t="str">
        <f t="shared" si="25"/>
        <v>Cortes43938</v>
      </c>
      <c r="D553" s="32">
        <f t="shared" si="26"/>
        <v>542</v>
      </c>
      <c r="E553" s="24">
        <v>43938</v>
      </c>
      <c r="F553" s="32">
        <f>+VLOOKUP(Table_6[[#This Row],[Departamento]],Table_5[],2,0)</f>
        <v>5</v>
      </c>
      <c r="G553" s="3" t="s">
        <v>22</v>
      </c>
      <c r="H553" s="9" t="s">
        <v>23</v>
      </c>
      <c r="I553" s="32" t="str">
        <f>+IFERROR(VLOOKUP(Table_6[[#This Row],[Municipio]],'LOCALIZA HN'!$B$9:$O$306,8,0),99999)</f>
        <v>0501</v>
      </c>
      <c r="J553" s="5" t="s">
        <v>18</v>
      </c>
      <c r="K553" s="5">
        <v>39</v>
      </c>
      <c r="L553" s="8" t="s">
        <v>19</v>
      </c>
      <c r="M553" s="34" t="s">
        <v>20</v>
      </c>
      <c r="N553" s="36">
        <f>+IFERROR(VLOOKUP(Table_6[[#This Row],[ID_Municipio]],Table_4[[CodigoMuni]:[Long_2]],3,0),"")</f>
        <v>15.5151</v>
      </c>
      <c r="O553" s="36">
        <f>+IFERROR(VLOOKUP(Table_6[[#This Row],[ID_Municipio]],Table_4[[CodigoMuni]:[Long_2]],4,0),"")</f>
        <v>-88.114599999999996</v>
      </c>
      <c r="P553" s="34" t="s">
        <v>21</v>
      </c>
    </row>
    <row r="554" spans="1:16" ht="14.25" customHeight="1">
      <c r="A554" s="31" t="str">
        <f t="shared" si="24"/>
        <v>San Pedro Sula43938543</v>
      </c>
      <c r="B554" s="31" t="str">
        <f>+Table_6[[#This Row],[ID_Municipio]]&amp;Table_6[[#This Row],[Fecha]]</f>
        <v>050143938</v>
      </c>
      <c r="C554" s="31" t="str">
        <f t="shared" si="25"/>
        <v>Cortes43938</v>
      </c>
      <c r="D554" s="32">
        <f t="shared" si="26"/>
        <v>543</v>
      </c>
      <c r="E554" s="24">
        <v>43938</v>
      </c>
      <c r="F554" s="32">
        <f>+VLOOKUP(Table_6[[#This Row],[Departamento]],Table_5[],2,0)</f>
        <v>5</v>
      </c>
      <c r="G554" s="3" t="s">
        <v>22</v>
      </c>
      <c r="H554" s="9" t="s">
        <v>23</v>
      </c>
      <c r="I554" s="32" t="str">
        <f>+IFERROR(VLOOKUP(Table_6[[#This Row],[Municipio]],'LOCALIZA HN'!$B$9:$O$306,8,0),99999)</f>
        <v>0501</v>
      </c>
      <c r="J554" s="5" t="s">
        <v>18</v>
      </c>
      <c r="K554" s="5">
        <v>46</v>
      </c>
      <c r="L554" s="8" t="s">
        <v>19</v>
      </c>
      <c r="M554" s="34" t="s">
        <v>20</v>
      </c>
      <c r="N554" s="36">
        <f>+IFERROR(VLOOKUP(Table_6[[#This Row],[ID_Municipio]],Table_4[[CodigoMuni]:[Long_2]],3,0),"")</f>
        <v>15.5151</v>
      </c>
      <c r="O554" s="36">
        <f>+IFERROR(VLOOKUP(Table_6[[#This Row],[ID_Municipio]],Table_4[[CodigoMuni]:[Long_2]],4,0),"")</f>
        <v>-88.114599999999996</v>
      </c>
      <c r="P554" s="34" t="s">
        <v>21</v>
      </c>
    </row>
    <row r="555" spans="1:16" ht="14.25" customHeight="1">
      <c r="A555" s="31" t="str">
        <f t="shared" si="24"/>
        <v>San Pedro Sula43938544</v>
      </c>
      <c r="B555" s="31" t="str">
        <f>+Table_6[[#This Row],[ID_Municipio]]&amp;Table_6[[#This Row],[Fecha]]</f>
        <v>050143938</v>
      </c>
      <c r="C555" s="31" t="str">
        <f t="shared" si="25"/>
        <v>Cortes43938</v>
      </c>
      <c r="D555" s="32">
        <f t="shared" si="26"/>
        <v>544</v>
      </c>
      <c r="E555" s="24">
        <v>43938</v>
      </c>
      <c r="F555" s="32">
        <f>+VLOOKUP(Table_6[[#This Row],[Departamento]],Table_5[],2,0)</f>
        <v>5</v>
      </c>
      <c r="G555" s="3" t="s">
        <v>22</v>
      </c>
      <c r="H555" s="9" t="s">
        <v>23</v>
      </c>
      <c r="I555" s="32" t="str">
        <f>+IFERROR(VLOOKUP(Table_6[[#This Row],[Municipio]],'LOCALIZA HN'!$B$9:$O$306,8,0),99999)</f>
        <v>0501</v>
      </c>
      <c r="J555" s="5" t="s">
        <v>26</v>
      </c>
      <c r="K555" s="5">
        <v>47</v>
      </c>
      <c r="L555" s="8" t="s">
        <v>19</v>
      </c>
      <c r="M555" s="34" t="s">
        <v>20</v>
      </c>
      <c r="N555" s="36">
        <f>+IFERROR(VLOOKUP(Table_6[[#This Row],[ID_Municipio]],Table_4[[CodigoMuni]:[Long_2]],3,0),"")</f>
        <v>15.5151</v>
      </c>
      <c r="O555" s="36">
        <f>+IFERROR(VLOOKUP(Table_6[[#This Row],[ID_Municipio]],Table_4[[CodigoMuni]:[Long_2]],4,0),"")</f>
        <v>-88.114599999999996</v>
      </c>
      <c r="P555" s="34" t="s">
        <v>21</v>
      </c>
    </row>
    <row r="556" spans="1:16" ht="14.25" customHeight="1">
      <c r="A556" s="31" t="str">
        <f t="shared" si="24"/>
        <v>San Pedro Sula43938545</v>
      </c>
      <c r="B556" s="31" t="str">
        <f>+Table_6[[#This Row],[ID_Municipio]]&amp;Table_6[[#This Row],[Fecha]]</f>
        <v>050143938</v>
      </c>
      <c r="C556" s="31" t="str">
        <f t="shared" si="25"/>
        <v>Cortes43938</v>
      </c>
      <c r="D556" s="32">
        <f t="shared" si="26"/>
        <v>545</v>
      </c>
      <c r="E556" s="24">
        <v>43938</v>
      </c>
      <c r="F556" s="32">
        <f>+VLOOKUP(Table_6[[#This Row],[Departamento]],Table_5[],2,0)</f>
        <v>5</v>
      </c>
      <c r="G556" s="3" t="s">
        <v>22</v>
      </c>
      <c r="H556" s="9" t="s">
        <v>23</v>
      </c>
      <c r="I556" s="32" t="str">
        <f>+IFERROR(VLOOKUP(Table_6[[#This Row],[Municipio]],'LOCALIZA HN'!$B$9:$O$306,8,0),99999)</f>
        <v>0501</v>
      </c>
      <c r="J556" s="5" t="s">
        <v>18</v>
      </c>
      <c r="K556" s="5">
        <v>48</v>
      </c>
      <c r="L556" s="8" t="s">
        <v>19</v>
      </c>
      <c r="M556" s="34" t="s">
        <v>20</v>
      </c>
      <c r="N556" s="36">
        <f>+IFERROR(VLOOKUP(Table_6[[#This Row],[ID_Municipio]],Table_4[[CodigoMuni]:[Long_2]],3,0),"")</f>
        <v>15.5151</v>
      </c>
      <c r="O556" s="36">
        <f>+IFERROR(VLOOKUP(Table_6[[#This Row],[ID_Municipio]],Table_4[[CodigoMuni]:[Long_2]],4,0),"")</f>
        <v>-88.114599999999996</v>
      </c>
      <c r="P556" s="34" t="s">
        <v>21</v>
      </c>
    </row>
    <row r="557" spans="1:16" ht="14.25" customHeight="1">
      <c r="A557" s="31" t="str">
        <f t="shared" si="24"/>
        <v>San Pedro Sula43938546</v>
      </c>
      <c r="B557" s="31" t="str">
        <f>+Table_6[[#This Row],[ID_Municipio]]&amp;Table_6[[#This Row],[Fecha]]</f>
        <v>050143938</v>
      </c>
      <c r="C557" s="31" t="str">
        <f t="shared" si="25"/>
        <v>Cortes43938</v>
      </c>
      <c r="D557" s="32">
        <f t="shared" si="26"/>
        <v>546</v>
      </c>
      <c r="E557" s="24">
        <v>43938</v>
      </c>
      <c r="F557" s="32">
        <f>+VLOOKUP(Table_6[[#This Row],[Departamento]],Table_5[],2,0)</f>
        <v>5</v>
      </c>
      <c r="G557" s="3" t="s">
        <v>22</v>
      </c>
      <c r="H557" s="9" t="s">
        <v>23</v>
      </c>
      <c r="I557" s="32" t="str">
        <f>+IFERROR(VLOOKUP(Table_6[[#This Row],[Municipio]],'LOCALIZA HN'!$B$9:$O$306,8,0),99999)</f>
        <v>0501</v>
      </c>
      <c r="J557" s="5" t="s">
        <v>26</v>
      </c>
      <c r="K557" s="5">
        <v>43</v>
      </c>
      <c r="L557" s="8" t="s">
        <v>19</v>
      </c>
      <c r="M557" s="34" t="s">
        <v>20</v>
      </c>
      <c r="N557" s="36">
        <f>+IFERROR(VLOOKUP(Table_6[[#This Row],[ID_Municipio]],Table_4[[CodigoMuni]:[Long_2]],3,0),"")</f>
        <v>15.5151</v>
      </c>
      <c r="O557" s="36">
        <f>+IFERROR(VLOOKUP(Table_6[[#This Row],[ID_Municipio]],Table_4[[CodigoMuni]:[Long_2]],4,0),"")</f>
        <v>-88.114599999999996</v>
      </c>
      <c r="P557" s="34" t="s">
        <v>21</v>
      </c>
    </row>
    <row r="558" spans="1:16" ht="14.25" customHeight="1">
      <c r="A558" s="31" t="str">
        <f t="shared" si="24"/>
        <v>San Pedro Sula43938547</v>
      </c>
      <c r="B558" s="31" t="str">
        <f>+Table_6[[#This Row],[ID_Municipio]]&amp;Table_6[[#This Row],[Fecha]]</f>
        <v>050143938</v>
      </c>
      <c r="C558" s="31" t="str">
        <f t="shared" si="25"/>
        <v>Cortes43938</v>
      </c>
      <c r="D558" s="32">
        <f t="shared" si="26"/>
        <v>547</v>
      </c>
      <c r="E558" s="24">
        <v>43938</v>
      </c>
      <c r="F558" s="32">
        <f>+VLOOKUP(Table_6[[#This Row],[Departamento]],Table_5[],2,0)</f>
        <v>5</v>
      </c>
      <c r="G558" s="3" t="s">
        <v>22</v>
      </c>
      <c r="H558" s="9" t="s">
        <v>23</v>
      </c>
      <c r="I558" s="32" t="str">
        <f>+IFERROR(VLOOKUP(Table_6[[#This Row],[Municipio]],'LOCALIZA HN'!$B$9:$O$306,8,0),99999)</f>
        <v>0501</v>
      </c>
      <c r="J558" s="5" t="s">
        <v>26</v>
      </c>
      <c r="K558" s="5">
        <v>25</v>
      </c>
      <c r="L558" s="8" t="s">
        <v>19</v>
      </c>
      <c r="M558" s="34" t="s">
        <v>20</v>
      </c>
      <c r="N558" s="36">
        <f>+IFERROR(VLOOKUP(Table_6[[#This Row],[ID_Municipio]],Table_4[[CodigoMuni]:[Long_2]],3,0),"")</f>
        <v>15.5151</v>
      </c>
      <c r="O558" s="36">
        <f>+IFERROR(VLOOKUP(Table_6[[#This Row],[ID_Municipio]],Table_4[[CodigoMuni]:[Long_2]],4,0),"")</f>
        <v>-88.114599999999996</v>
      </c>
      <c r="P558" s="34" t="s">
        <v>21</v>
      </c>
    </row>
    <row r="559" spans="1:16" ht="14.25" customHeight="1">
      <c r="A559" s="31" t="str">
        <f t="shared" si="24"/>
        <v>San Pedro Sula43938548</v>
      </c>
      <c r="B559" s="31" t="str">
        <f>+Table_6[[#This Row],[ID_Municipio]]&amp;Table_6[[#This Row],[Fecha]]</f>
        <v>050143938</v>
      </c>
      <c r="C559" s="31" t="str">
        <f t="shared" si="25"/>
        <v>Cortes43938</v>
      </c>
      <c r="D559" s="32">
        <f t="shared" si="26"/>
        <v>548</v>
      </c>
      <c r="E559" s="24">
        <v>43938</v>
      </c>
      <c r="F559" s="32">
        <f>+VLOOKUP(Table_6[[#This Row],[Departamento]],Table_5[],2,0)</f>
        <v>5</v>
      </c>
      <c r="G559" s="3" t="s">
        <v>22</v>
      </c>
      <c r="H559" s="9" t="s">
        <v>23</v>
      </c>
      <c r="I559" s="32" t="str">
        <f>+IFERROR(VLOOKUP(Table_6[[#This Row],[Municipio]],'LOCALIZA HN'!$B$9:$O$306,8,0),99999)</f>
        <v>0501</v>
      </c>
      <c r="J559" s="5" t="s">
        <v>26</v>
      </c>
      <c r="K559" s="5">
        <v>41</v>
      </c>
      <c r="L559" s="8" t="s">
        <v>19</v>
      </c>
      <c r="M559" s="34" t="s">
        <v>20</v>
      </c>
      <c r="N559" s="36">
        <f>+IFERROR(VLOOKUP(Table_6[[#This Row],[ID_Municipio]],Table_4[[CodigoMuni]:[Long_2]],3,0),"")</f>
        <v>15.5151</v>
      </c>
      <c r="O559" s="36">
        <f>+IFERROR(VLOOKUP(Table_6[[#This Row],[ID_Municipio]],Table_4[[CodigoMuni]:[Long_2]],4,0),"")</f>
        <v>-88.114599999999996</v>
      </c>
      <c r="P559" s="34" t="s">
        <v>21</v>
      </c>
    </row>
    <row r="560" spans="1:16" ht="14.25" customHeight="1">
      <c r="A560" s="31" t="str">
        <f t="shared" si="24"/>
        <v>San Pedro Sula43939549</v>
      </c>
      <c r="B560" s="31" t="str">
        <f>+Table_6[[#This Row],[ID_Municipio]]&amp;Table_6[[#This Row],[Fecha]]</f>
        <v>050143939</v>
      </c>
      <c r="C560" s="31" t="str">
        <f t="shared" si="25"/>
        <v>Cortes43939</v>
      </c>
      <c r="D560" s="32">
        <f t="shared" si="26"/>
        <v>549</v>
      </c>
      <c r="E560" s="24">
        <v>43939</v>
      </c>
      <c r="F560" s="32">
        <f>+VLOOKUP(Table_6[[#This Row],[Departamento]],Table_5[],2,0)</f>
        <v>5</v>
      </c>
      <c r="G560" s="3" t="s">
        <v>22</v>
      </c>
      <c r="H560" s="9" t="s">
        <v>23</v>
      </c>
      <c r="I560" s="32" t="str">
        <f>+IFERROR(VLOOKUP(Table_6[[#This Row],[Municipio]],'LOCALIZA HN'!$B$9:$O$306,8,0),99999)</f>
        <v>0501</v>
      </c>
      <c r="J560" s="5" t="s">
        <v>26</v>
      </c>
      <c r="K560" s="5">
        <v>52</v>
      </c>
      <c r="L560" s="8" t="s">
        <v>19</v>
      </c>
      <c r="M560" s="34" t="s">
        <v>20</v>
      </c>
      <c r="N560" s="36">
        <f>+IFERROR(VLOOKUP(Table_6[[#This Row],[ID_Municipio]],Table_4[[CodigoMuni]:[Long_2]],3,0),"")</f>
        <v>15.5151</v>
      </c>
      <c r="O560" s="36">
        <f>+IFERROR(VLOOKUP(Table_6[[#This Row],[ID_Municipio]],Table_4[[CodigoMuni]:[Long_2]],4,0),"")</f>
        <v>-88.114599999999996</v>
      </c>
      <c r="P560" s="34" t="s">
        <v>21</v>
      </c>
    </row>
    <row r="561" spans="1:16" ht="14.25" customHeight="1">
      <c r="A561" s="31" t="str">
        <f t="shared" si="24"/>
        <v>San Pedro Sula43939550</v>
      </c>
      <c r="B561" s="31" t="str">
        <f>+Table_6[[#This Row],[ID_Municipio]]&amp;Table_6[[#This Row],[Fecha]]</f>
        <v>050143939</v>
      </c>
      <c r="C561" s="31" t="str">
        <f t="shared" si="25"/>
        <v>Cortes43939</v>
      </c>
      <c r="D561" s="32">
        <f t="shared" si="26"/>
        <v>550</v>
      </c>
      <c r="E561" s="24">
        <v>43939</v>
      </c>
      <c r="F561" s="32">
        <f>+VLOOKUP(Table_6[[#This Row],[Departamento]],Table_5[],2,0)</f>
        <v>5</v>
      </c>
      <c r="G561" s="3" t="s">
        <v>22</v>
      </c>
      <c r="H561" s="9" t="s">
        <v>23</v>
      </c>
      <c r="I561" s="32" t="str">
        <f>+IFERROR(VLOOKUP(Table_6[[#This Row],[Municipio]],'LOCALIZA HN'!$B$9:$O$306,8,0),99999)</f>
        <v>0501</v>
      </c>
      <c r="J561" s="5" t="s">
        <v>18</v>
      </c>
      <c r="K561" s="5">
        <v>21</v>
      </c>
      <c r="L561" s="8" t="s">
        <v>19</v>
      </c>
      <c r="M561" s="34" t="s">
        <v>20</v>
      </c>
      <c r="N561" s="36">
        <f>+IFERROR(VLOOKUP(Table_6[[#This Row],[ID_Municipio]],Table_4[[CodigoMuni]:[Long_2]],3,0),"")</f>
        <v>15.5151</v>
      </c>
      <c r="O561" s="36">
        <f>+IFERROR(VLOOKUP(Table_6[[#This Row],[ID_Municipio]],Table_4[[CodigoMuni]:[Long_2]],4,0),"")</f>
        <v>-88.114599999999996</v>
      </c>
      <c r="P561" s="34" t="s">
        <v>21</v>
      </c>
    </row>
    <row r="562" spans="1:16" ht="14.25" customHeight="1">
      <c r="A562" s="31" t="str">
        <f t="shared" si="24"/>
        <v>San Pedro Sula43939551</v>
      </c>
      <c r="B562" s="31" t="str">
        <f>+Table_6[[#This Row],[ID_Municipio]]&amp;Table_6[[#This Row],[Fecha]]</f>
        <v>050143939</v>
      </c>
      <c r="C562" s="31" t="str">
        <f t="shared" si="25"/>
        <v>Cortes43939</v>
      </c>
      <c r="D562" s="32">
        <f t="shared" si="26"/>
        <v>551</v>
      </c>
      <c r="E562" s="24">
        <v>43939</v>
      </c>
      <c r="F562" s="32">
        <f>+VLOOKUP(Table_6[[#This Row],[Departamento]],Table_5[],2,0)</f>
        <v>5</v>
      </c>
      <c r="G562" s="3" t="s">
        <v>22</v>
      </c>
      <c r="H562" s="9" t="s">
        <v>23</v>
      </c>
      <c r="I562" s="32" t="str">
        <f>+IFERROR(VLOOKUP(Table_6[[#This Row],[Municipio]],'LOCALIZA HN'!$B$9:$O$306,8,0),99999)</f>
        <v>0501</v>
      </c>
      <c r="J562" s="5" t="s">
        <v>18</v>
      </c>
      <c r="K562" s="5">
        <v>53</v>
      </c>
      <c r="L562" s="8" t="s">
        <v>19</v>
      </c>
      <c r="M562" s="34" t="s">
        <v>20</v>
      </c>
      <c r="N562" s="36">
        <f>+IFERROR(VLOOKUP(Table_6[[#This Row],[ID_Municipio]],Table_4[[CodigoMuni]:[Long_2]],3,0),"")</f>
        <v>15.5151</v>
      </c>
      <c r="O562" s="36">
        <f>+IFERROR(VLOOKUP(Table_6[[#This Row],[ID_Municipio]],Table_4[[CodigoMuni]:[Long_2]],4,0),"")</f>
        <v>-88.114599999999996</v>
      </c>
      <c r="P562" s="34" t="s">
        <v>21</v>
      </c>
    </row>
    <row r="563" spans="1:16" ht="14.25" customHeight="1">
      <c r="A563" s="31" t="str">
        <f t="shared" si="24"/>
        <v>San Pedro Sula43939552</v>
      </c>
      <c r="B563" s="31" t="str">
        <f>+Table_6[[#This Row],[ID_Municipio]]&amp;Table_6[[#This Row],[Fecha]]</f>
        <v>050143939</v>
      </c>
      <c r="C563" s="31" t="str">
        <f t="shared" si="25"/>
        <v>Cortes43939</v>
      </c>
      <c r="D563" s="32">
        <f t="shared" si="26"/>
        <v>552</v>
      </c>
      <c r="E563" s="24">
        <v>43939</v>
      </c>
      <c r="F563" s="32">
        <f>+VLOOKUP(Table_6[[#This Row],[Departamento]],Table_5[],2,0)</f>
        <v>5</v>
      </c>
      <c r="G563" s="3" t="s">
        <v>22</v>
      </c>
      <c r="H563" s="9" t="s">
        <v>23</v>
      </c>
      <c r="I563" s="32" t="str">
        <f>+IFERROR(VLOOKUP(Table_6[[#This Row],[Municipio]],'LOCALIZA HN'!$B$9:$O$306,8,0),99999)</f>
        <v>0501</v>
      </c>
      <c r="J563" s="5" t="s">
        <v>18</v>
      </c>
      <c r="K563" s="5">
        <v>38</v>
      </c>
      <c r="L563" s="8" t="s">
        <v>19</v>
      </c>
      <c r="M563" s="34" t="s">
        <v>20</v>
      </c>
      <c r="N563" s="36">
        <f>+IFERROR(VLOOKUP(Table_6[[#This Row],[ID_Municipio]],Table_4[[CodigoMuni]:[Long_2]],3,0),"")</f>
        <v>15.5151</v>
      </c>
      <c r="O563" s="36">
        <f>+IFERROR(VLOOKUP(Table_6[[#This Row],[ID_Municipio]],Table_4[[CodigoMuni]:[Long_2]],4,0),"")</f>
        <v>-88.114599999999996</v>
      </c>
      <c r="P563" s="34" t="s">
        <v>21</v>
      </c>
    </row>
    <row r="564" spans="1:16" ht="14.25" customHeight="1">
      <c r="A564" s="31" t="str">
        <f t="shared" si="24"/>
        <v>San Pedro Sula43939553</v>
      </c>
      <c r="B564" s="31" t="str">
        <f>+Table_6[[#This Row],[ID_Municipio]]&amp;Table_6[[#This Row],[Fecha]]</f>
        <v>050143939</v>
      </c>
      <c r="C564" s="31" t="str">
        <f t="shared" si="25"/>
        <v>Cortes43939</v>
      </c>
      <c r="D564" s="32">
        <f t="shared" si="26"/>
        <v>553</v>
      </c>
      <c r="E564" s="24">
        <v>43939</v>
      </c>
      <c r="F564" s="32">
        <f>+VLOOKUP(Table_6[[#This Row],[Departamento]],Table_5[],2,0)</f>
        <v>5</v>
      </c>
      <c r="G564" s="3" t="s">
        <v>22</v>
      </c>
      <c r="H564" s="9" t="s">
        <v>23</v>
      </c>
      <c r="I564" s="32" t="str">
        <f>+IFERROR(VLOOKUP(Table_6[[#This Row],[Municipio]],'LOCALIZA HN'!$B$9:$O$306,8,0),99999)</f>
        <v>0501</v>
      </c>
      <c r="J564" s="5" t="s">
        <v>26</v>
      </c>
      <c r="K564" s="5">
        <v>41</v>
      </c>
      <c r="L564" s="8" t="s">
        <v>19</v>
      </c>
      <c r="M564" s="34" t="s">
        <v>20</v>
      </c>
      <c r="N564" s="36">
        <f>+IFERROR(VLOOKUP(Table_6[[#This Row],[ID_Municipio]],Table_4[[CodigoMuni]:[Long_2]],3,0),"")</f>
        <v>15.5151</v>
      </c>
      <c r="O564" s="36">
        <f>+IFERROR(VLOOKUP(Table_6[[#This Row],[ID_Municipio]],Table_4[[CodigoMuni]:[Long_2]],4,0),"")</f>
        <v>-88.114599999999996</v>
      </c>
      <c r="P564" s="34" t="s">
        <v>21</v>
      </c>
    </row>
    <row r="565" spans="1:16" ht="14.25" customHeight="1">
      <c r="A565" s="31" t="str">
        <f t="shared" si="24"/>
        <v>San Pedro Sula43939554</v>
      </c>
      <c r="B565" s="31" t="str">
        <f>+Table_6[[#This Row],[ID_Municipio]]&amp;Table_6[[#This Row],[Fecha]]</f>
        <v>050143939</v>
      </c>
      <c r="C565" s="31" t="str">
        <f t="shared" si="25"/>
        <v>Cortes43939</v>
      </c>
      <c r="D565" s="32">
        <f t="shared" si="26"/>
        <v>554</v>
      </c>
      <c r="E565" s="24">
        <v>43939</v>
      </c>
      <c r="F565" s="32">
        <f>+VLOOKUP(Table_6[[#This Row],[Departamento]],Table_5[],2,0)</f>
        <v>5</v>
      </c>
      <c r="G565" s="3" t="s">
        <v>22</v>
      </c>
      <c r="H565" s="9" t="s">
        <v>23</v>
      </c>
      <c r="I565" s="32" t="str">
        <f>+IFERROR(VLOOKUP(Table_6[[#This Row],[Municipio]],'LOCALIZA HN'!$B$9:$O$306,8,0),99999)</f>
        <v>0501</v>
      </c>
      <c r="J565" s="5" t="s">
        <v>26</v>
      </c>
      <c r="K565" s="5">
        <v>37</v>
      </c>
      <c r="L565" s="8" t="s">
        <v>19</v>
      </c>
      <c r="M565" s="34" t="s">
        <v>20</v>
      </c>
      <c r="N565" s="36">
        <f>+IFERROR(VLOOKUP(Table_6[[#This Row],[ID_Municipio]],Table_4[[CodigoMuni]:[Long_2]],3,0),"")</f>
        <v>15.5151</v>
      </c>
      <c r="O565" s="36">
        <f>+IFERROR(VLOOKUP(Table_6[[#This Row],[ID_Municipio]],Table_4[[CodigoMuni]:[Long_2]],4,0),"")</f>
        <v>-88.114599999999996</v>
      </c>
      <c r="P565" s="34" t="s">
        <v>21</v>
      </c>
    </row>
    <row r="566" spans="1:16" ht="14.25" customHeight="1">
      <c r="A566" s="31" t="str">
        <f t="shared" si="24"/>
        <v>San Pedro Sula43939555</v>
      </c>
      <c r="B566" s="31" t="str">
        <f>+Table_6[[#This Row],[ID_Municipio]]&amp;Table_6[[#This Row],[Fecha]]</f>
        <v>050143939</v>
      </c>
      <c r="C566" s="31" t="str">
        <f t="shared" si="25"/>
        <v>Cortes43939</v>
      </c>
      <c r="D566" s="32">
        <f t="shared" si="26"/>
        <v>555</v>
      </c>
      <c r="E566" s="24">
        <v>43939</v>
      </c>
      <c r="F566" s="32">
        <f>+VLOOKUP(Table_6[[#This Row],[Departamento]],Table_5[],2,0)</f>
        <v>5</v>
      </c>
      <c r="G566" s="3" t="s">
        <v>22</v>
      </c>
      <c r="H566" s="9" t="s">
        <v>23</v>
      </c>
      <c r="I566" s="32" t="str">
        <f>+IFERROR(VLOOKUP(Table_6[[#This Row],[Municipio]],'LOCALIZA HN'!$B$9:$O$306,8,0),99999)</f>
        <v>0501</v>
      </c>
      <c r="J566" s="5" t="s">
        <v>26</v>
      </c>
      <c r="K566" s="5">
        <v>38</v>
      </c>
      <c r="L566" s="8" t="s">
        <v>19</v>
      </c>
      <c r="M566" s="34" t="s">
        <v>20</v>
      </c>
      <c r="N566" s="36">
        <f>+IFERROR(VLOOKUP(Table_6[[#This Row],[ID_Municipio]],Table_4[[CodigoMuni]:[Long_2]],3,0),"")</f>
        <v>15.5151</v>
      </c>
      <c r="O566" s="36">
        <f>+IFERROR(VLOOKUP(Table_6[[#This Row],[ID_Municipio]],Table_4[[CodigoMuni]:[Long_2]],4,0),"")</f>
        <v>-88.114599999999996</v>
      </c>
      <c r="P566" s="34" t="s">
        <v>21</v>
      </c>
    </row>
    <row r="567" spans="1:16" ht="14.25" customHeight="1">
      <c r="A567" s="31" t="str">
        <f t="shared" si="24"/>
        <v>San Pedro Sula43940556</v>
      </c>
      <c r="B567" s="31" t="str">
        <f>+Table_6[[#This Row],[ID_Municipio]]&amp;Table_6[[#This Row],[Fecha]]</f>
        <v>050143940</v>
      </c>
      <c r="C567" s="31" t="str">
        <f t="shared" si="25"/>
        <v>Cortes43940</v>
      </c>
      <c r="D567" s="32">
        <f t="shared" si="26"/>
        <v>556</v>
      </c>
      <c r="E567" s="24">
        <v>43940</v>
      </c>
      <c r="F567" s="32">
        <f>+VLOOKUP(Table_6[[#This Row],[Departamento]],Table_5[],2,0)</f>
        <v>5</v>
      </c>
      <c r="G567" s="3" t="s">
        <v>22</v>
      </c>
      <c r="H567" s="9" t="s">
        <v>23</v>
      </c>
      <c r="I567" s="32" t="str">
        <f>+IFERROR(VLOOKUP(Table_6[[#This Row],[Municipio]],'LOCALIZA HN'!$B$9:$O$306,8,0),99999)</f>
        <v>0501</v>
      </c>
      <c r="J567" s="5" t="s">
        <v>18</v>
      </c>
      <c r="K567" s="5">
        <v>52</v>
      </c>
      <c r="L567" s="8" t="s">
        <v>19</v>
      </c>
      <c r="M567" s="34" t="s">
        <v>20</v>
      </c>
      <c r="N567" s="36">
        <f>+IFERROR(VLOOKUP(Table_6[[#This Row],[ID_Municipio]],Table_4[[CodigoMuni]:[Long_2]],3,0),"")</f>
        <v>15.5151</v>
      </c>
      <c r="O567" s="36">
        <f>+IFERROR(VLOOKUP(Table_6[[#This Row],[ID_Municipio]],Table_4[[CodigoMuni]:[Long_2]],4,0),"")</f>
        <v>-88.114599999999996</v>
      </c>
      <c r="P567" s="34" t="s">
        <v>21</v>
      </c>
    </row>
    <row r="568" spans="1:16" ht="14.25" customHeight="1">
      <c r="A568" s="31" t="str">
        <f t="shared" si="24"/>
        <v>San Pedro Sula43942557</v>
      </c>
      <c r="B568" s="31" t="str">
        <f>+Table_6[[#This Row],[ID_Municipio]]&amp;Table_6[[#This Row],[Fecha]]</f>
        <v>050143942</v>
      </c>
      <c r="C568" s="31" t="str">
        <f t="shared" si="25"/>
        <v>Cortes43942</v>
      </c>
      <c r="D568" s="32">
        <f t="shared" si="26"/>
        <v>557</v>
      </c>
      <c r="E568" s="24">
        <v>43942</v>
      </c>
      <c r="F568" s="32">
        <f>+VLOOKUP(Table_6[[#This Row],[Departamento]],Table_5[],2,0)</f>
        <v>5</v>
      </c>
      <c r="G568" s="3" t="s">
        <v>22</v>
      </c>
      <c r="H568" s="9" t="s">
        <v>23</v>
      </c>
      <c r="I568" s="32" t="str">
        <f>+IFERROR(VLOOKUP(Table_6[[#This Row],[Municipio]],'LOCALIZA HN'!$B$9:$O$306,8,0),99999)</f>
        <v>0501</v>
      </c>
      <c r="J568" s="5" t="s">
        <v>18</v>
      </c>
      <c r="K568" s="5">
        <v>31</v>
      </c>
      <c r="L568" s="8" t="s">
        <v>19</v>
      </c>
      <c r="M568" s="34" t="s">
        <v>20</v>
      </c>
      <c r="N568" s="36">
        <f>+IFERROR(VLOOKUP(Table_6[[#This Row],[ID_Municipio]],Table_4[[CodigoMuni]:[Long_2]],3,0),"")</f>
        <v>15.5151</v>
      </c>
      <c r="O568" s="36">
        <f>+IFERROR(VLOOKUP(Table_6[[#This Row],[ID_Municipio]],Table_4[[CodigoMuni]:[Long_2]],4,0),"")</f>
        <v>-88.114599999999996</v>
      </c>
      <c r="P568" s="34" t="s">
        <v>21</v>
      </c>
    </row>
    <row r="569" spans="1:16" ht="14.25" customHeight="1">
      <c r="A569" s="31" t="str">
        <f t="shared" si="24"/>
        <v>San Pedro Sula43942558</v>
      </c>
      <c r="B569" s="31" t="str">
        <f>+Table_6[[#This Row],[ID_Municipio]]&amp;Table_6[[#This Row],[Fecha]]</f>
        <v>050143942</v>
      </c>
      <c r="C569" s="31" t="str">
        <f t="shared" si="25"/>
        <v>Cortes43942</v>
      </c>
      <c r="D569" s="32">
        <f t="shared" si="26"/>
        <v>558</v>
      </c>
      <c r="E569" s="24">
        <v>43942</v>
      </c>
      <c r="F569" s="32">
        <f>+VLOOKUP(Table_6[[#This Row],[Departamento]],Table_5[],2,0)</f>
        <v>5</v>
      </c>
      <c r="G569" s="3" t="s">
        <v>22</v>
      </c>
      <c r="H569" s="9" t="s">
        <v>23</v>
      </c>
      <c r="I569" s="32" t="str">
        <f>+IFERROR(VLOOKUP(Table_6[[#This Row],[Municipio]],'LOCALIZA HN'!$B$9:$O$306,8,0),99999)</f>
        <v>0501</v>
      </c>
      <c r="J569" s="5" t="s">
        <v>26</v>
      </c>
      <c r="K569" s="5">
        <v>36</v>
      </c>
      <c r="L569" s="8" t="s">
        <v>19</v>
      </c>
      <c r="M569" s="34" t="s">
        <v>20</v>
      </c>
      <c r="N569" s="36">
        <f>+IFERROR(VLOOKUP(Table_6[[#This Row],[ID_Municipio]],Table_4[[CodigoMuni]:[Long_2]],3,0),"")</f>
        <v>15.5151</v>
      </c>
      <c r="O569" s="36">
        <f>+IFERROR(VLOOKUP(Table_6[[#This Row],[ID_Municipio]],Table_4[[CodigoMuni]:[Long_2]],4,0),"")</f>
        <v>-88.114599999999996</v>
      </c>
      <c r="P569" s="34" t="s">
        <v>21</v>
      </c>
    </row>
    <row r="570" spans="1:16" ht="14.25" customHeight="1">
      <c r="A570" s="31" t="str">
        <f t="shared" si="24"/>
        <v>San Pedro Sula43942559</v>
      </c>
      <c r="B570" s="31" t="str">
        <f>+Table_6[[#This Row],[ID_Municipio]]&amp;Table_6[[#This Row],[Fecha]]</f>
        <v>050143942</v>
      </c>
      <c r="C570" s="31" t="str">
        <f t="shared" si="25"/>
        <v>Cortes43942</v>
      </c>
      <c r="D570" s="32">
        <f t="shared" si="26"/>
        <v>559</v>
      </c>
      <c r="E570" s="24">
        <v>43942</v>
      </c>
      <c r="F570" s="32">
        <f>+VLOOKUP(Table_6[[#This Row],[Departamento]],Table_5[],2,0)</f>
        <v>5</v>
      </c>
      <c r="G570" s="3" t="s">
        <v>22</v>
      </c>
      <c r="H570" s="9" t="s">
        <v>23</v>
      </c>
      <c r="I570" s="32" t="str">
        <f>+IFERROR(VLOOKUP(Table_6[[#This Row],[Municipio]],'LOCALIZA HN'!$B$9:$O$306,8,0),99999)</f>
        <v>0501</v>
      </c>
      <c r="J570" s="5" t="s">
        <v>18</v>
      </c>
      <c r="K570" s="5">
        <v>66</v>
      </c>
      <c r="L570" s="8" t="s">
        <v>19</v>
      </c>
      <c r="M570" s="34" t="s">
        <v>20</v>
      </c>
      <c r="N570" s="36">
        <f>+IFERROR(VLOOKUP(Table_6[[#This Row],[ID_Municipio]],Table_4[[CodigoMuni]:[Long_2]],3,0),"")</f>
        <v>15.5151</v>
      </c>
      <c r="O570" s="36">
        <f>+IFERROR(VLOOKUP(Table_6[[#This Row],[ID_Municipio]],Table_4[[CodigoMuni]:[Long_2]],4,0),"")</f>
        <v>-88.114599999999996</v>
      </c>
      <c r="P570" s="34" t="s">
        <v>21</v>
      </c>
    </row>
    <row r="571" spans="1:16" ht="14.25" customHeight="1">
      <c r="A571" s="31" t="str">
        <f t="shared" si="24"/>
        <v>San Pedro Sula43942560</v>
      </c>
      <c r="B571" s="31" t="str">
        <f>+Table_6[[#This Row],[ID_Municipio]]&amp;Table_6[[#This Row],[Fecha]]</f>
        <v>050143942</v>
      </c>
      <c r="C571" s="31" t="str">
        <f t="shared" si="25"/>
        <v>Cortes43942</v>
      </c>
      <c r="D571" s="32">
        <f t="shared" si="26"/>
        <v>560</v>
      </c>
      <c r="E571" s="24">
        <v>43942</v>
      </c>
      <c r="F571" s="32">
        <f>+VLOOKUP(Table_6[[#This Row],[Departamento]],Table_5[],2,0)</f>
        <v>5</v>
      </c>
      <c r="G571" s="3" t="s">
        <v>22</v>
      </c>
      <c r="H571" s="9" t="s">
        <v>23</v>
      </c>
      <c r="I571" s="32" t="str">
        <f>+IFERROR(VLOOKUP(Table_6[[#This Row],[Municipio]],'LOCALIZA HN'!$B$9:$O$306,8,0),99999)</f>
        <v>0501</v>
      </c>
      <c r="J571" s="5" t="s">
        <v>26</v>
      </c>
      <c r="K571" s="5">
        <v>23</v>
      </c>
      <c r="L571" s="8" t="s">
        <v>19</v>
      </c>
      <c r="M571" s="34" t="s">
        <v>20</v>
      </c>
      <c r="N571" s="36">
        <f>+IFERROR(VLOOKUP(Table_6[[#This Row],[ID_Municipio]],Table_4[[CodigoMuni]:[Long_2]],3,0),"")</f>
        <v>15.5151</v>
      </c>
      <c r="O571" s="36">
        <f>+IFERROR(VLOOKUP(Table_6[[#This Row],[ID_Municipio]],Table_4[[CodigoMuni]:[Long_2]],4,0),"")</f>
        <v>-88.114599999999996</v>
      </c>
      <c r="P571" s="34" t="s">
        <v>21</v>
      </c>
    </row>
    <row r="572" spans="1:16" ht="14.25" customHeight="1">
      <c r="A572" s="31" t="str">
        <f t="shared" si="24"/>
        <v>San Pedro Sula43942561</v>
      </c>
      <c r="B572" s="31" t="str">
        <f>+Table_6[[#This Row],[ID_Municipio]]&amp;Table_6[[#This Row],[Fecha]]</f>
        <v>050143942</v>
      </c>
      <c r="C572" s="31" t="str">
        <f t="shared" si="25"/>
        <v>Cortes43942</v>
      </c>
      <c r="D572" s="32">
        <f t="shared" si="26"/>
        <v>561</v>
      </c>
      <c r="E572" s="24">
        <v>43942</v>
      </c>
      <c r="F572" s="32">
        <f>+VLOOKUP(Table_6[[#This Row],[Departamento]],Table_5[],2,0)</f>
        <v>5</v>
      </c>
      <c r="G572" s="3" t="s">
        <v>22</v>
      </c>
      <c r="H572" s="9" t="s">
        <v>23</v>
      </c>
      <c r="I572" s="32" t="str">
        <f>+IFERROR(VLOOKUP(Table_6[[#This Row],[Municipio]],'LOCALIZA HN'!$B$9:$O$306,8,0),99999)</f>
        <v>0501</v>
      </c>
      <c r="J572" s="5" t="s">
        <v>26</v>
      </c>
      <c r="K572" s="5">
        <v>24</v>
      </c>
      <c r="L572" s="8" t="s">
        <v>19</v>
      </c>
      <c r="M572" s="34" t="s">
        <v>20</v>
      </c>
      <c r="N572" s="36">
        <f>+IFERROR(VLOOKUP(Table_6[[#This Row],[ID_Municipio]],Table_4[[CodigoMuni]:[Long_2]],3,0),"")</f>
        <v>15.5151</v>
      </c>
      <c r="O572" s="36">
        <f>+IFERROR(VLOOKUP(Table_6[[#This Row],[ID_Municipio]],Table_4[[CodigoMuni]:[Long_2]],4,0),"")</f>
        <v>-88.114599999999996</v>
      </c>
      <c r="P572" s="34" t="s">
        <v>21</v>
      </c>
    </row>
    <row r="573" spans="1:16" ht="14.25" customHeight="1">
      <c r="A573" s="31" t="str">
        <f t="shared" si="24"/>
        <v>San Pedro Sula43942562</v>
      </c>
      <c r="B573" s="31" t="str">
        <f>+Table_6[[#This Row],[ID_Municipio]]&amp;Table_6[[#This Row],[Fecha]]</f>
        <v>050143942</v>
      </c>
      <c r="C573" s="31" t="str">
        <f t="shared" si="25"/>
        <v>Cortes43942</v>
      </c>
      <c r="D573" s="32">
        <f t="shared" si="26"/>
        <v>562</v>
      </c>
      <c r="E573" s="24">
        <v>43942</v>
      </c>
      <c r="F573" s="32">
        <f>+VLOOKUP(Table_6[[#This Row],[Departamento]],Table_5[],2,0)</f>
        <v>5</v>
      </c>
      <c r="G573" s="3" t="s">
        <v>22</v>
      </c>
      <c r="H573" s="9" t="s">
        <v>23</v>
      </c>
      <c r="I573" s="32" t="str">
        <f>+IFERROR(VLOOKUP(Table_6[[#This Row],[Municipio]],'LOCALIZA HN'!$B$9:$O$306,8,0),99999)</f>
        <v>0501</v>
      </c>
      <c r="J573" s="5" t="s">
        <v>18</v>
      </c>
      <c r="K573" s="5">
        <v>43</v>
      </c>
      <c r="L573" s="8" t="s">
        <v>19</v>
      </c>
      <c r="M573" s="34" t="s">
        <v>20</v>
      </c>
      <c r="N573" s="36">
        <f>+IFERROR(VLOOKUP(Table_6[[#This Row],[ID_Municipio]],Table_4[[CodigoMuni]:[Long_2]],3,0),"")</f>
        <v>15.5151</v>
      </c>
      <c r="O573" s="36">
        <f>+IFERROR(VLOOKUP(Table_6[[#This Row],[ID_Municipio]],Table_4[[CodigoMuni]:[Long_2]],4,0),"")</f>
        <v>-88.114599999999996</v>
      </c>
      <c r="P573" s="34" t="s">
        <v>21</v>
      </c>
    </row>
    <row r="574" spans="1:16" ht="14.25" customHeight="1">
      <c r="A574" s="31" t="str">
        <f t="shared" si="24"/>
        <v>San Pedro Sula43942563</v>
      </c>
      <c r="B574" s="31" t="str">
        <f>+Table_6[[#This Row],[ID_Municipio]]&amp;Table_6[[#This Row],[Fecha]]</f>
        <v>050143942</v>
      </c>
      <c r="C574" s="31" t="str">
        <f t="shared" si="25"/>
        <v>Cortes43942</v>
      </c>
      <c r="D574" s="32">
        <f t="shared" si="26"/>
        <v>563</v>
      </c>
      <c r="E574" s="24">
        <v>43942</v>
      </c>
      <c r="F574" s="32">
        <f>+VLOOKUP(Table_6[[#This Row],[Departamento]],Table_5[],2,0)</f>
        <v>5</v>
      </c>
      <c r="G574" s="3" t="s">
        <v>22</v>
      </c>
      <c r="H574" s="9" t="s">
        <v>23</v>
      </c>
      <c r="I574" s="32" t="str">
        <f>+IFERROR(VLOOKUP(Table_6[[#This Row],[Municipio]],'LOCALIZA HN'!$B$9:$O$306,8,0),99999)</f>
        <v>0501</v>
      </c>
      <c r="J574" s="5" t="s">
        <v>18</v>
      </c>
      <c r="K574" s="5">
        <v>38</v>
      </c>
      <c r="L574" s="8" t="s">
        <v>19</v>
      </c>
      <c r="M574" s="34" t="s">
        <v>20</v>
      </c>
      <c r="N574" s="36">
        <f>+IFERROR(VLOOKUP(Table_6[[#This Row],[ID_Municipio]],Table_4[[CodigoMuni]:[Long_2]],3,0),"")</f>
        <v>15.5151</v>
      </c>
      <c r="O574" s="36">
        <f>+IFERROR(VLOOKUP(Table_6[[#This Row],[ID_Municipio]],Table_4[[CodigoMuni]:[Long_2]],4,0),"")</f>
        <v>-88.114599999999996</v>
      </c>
      <c r="P574" s="34" t="s">
        <v>21</v>
      </c>
    </row>
    <row r="575" spans="1:16" ht="14.25" customHeight="1">
      <c r="A575" s="31" t="str">
        <f t="shared" si="24"/>
        <v>San Pedro Sula43942564</v>
      </c>
      <c r="B575" s="31" t="str">
        <f>+Table_6[[#This Row],[ID_Municipio]]&amp;Table_6[[#This Row],[Fecha]]</f>
        <v>050143942</v>
      </c>
      <c r="C575" s="31" t="str">
        <f t="shared" si="25"/>
        <v>Cortes43942</v>
      </c>
      <c r="D575" s="32">
        <f t="shared" si="26"/>
        <v>564</v>
      </c>
      <c r="E575" s="24">
        <v>43942</v>
      </c>
      <c r="F575" s="32">
        <f>+VLOOKUP(Table_6[[#This Row],[Departamento]],Table_5[],2,0)</f>
        <v>5</v>
      </c>
      <c r="G575" s="3" t="s">
        <v>22</v>
      </c>
      <c r="H575" s="9" t="s">
        <v>23</v>
      </c>
      <c r="I575" s="32" t="str">
        <f>+IFERROR(VLOOKUP(Table_6[[#This Row],[Municipio]],'LOCALIZA HN'!$B$9:$O$306,8,0),99999)</f>
        <v>0501</v>
      </c>
      <c r="J575" s="5" t="s">
        <v>18</v>
      </c>
      <c r="K575" s="5">
        <v>31</v>
      </c>
      <c r="L575" s="8" t="s">
        <v>19</v>
      </c>
      <c r="M575" s="34" t="s">
        <v>20</v>
      </c>
      <c r="N575" s="36">
        <f>+IFERROR(VLOOKUP(Table_6[[#This Row],[ID_Municipio]],Table_4[[CodigoMuni]:[Long_2]],3,0),"")</f>
        <v>15.5151</v>
      </c>
      <c r="O575" s="36">
        <f>+IFERROR(VLOOKUP(Table_6[[#This Row],[ID_Municipio]],Table_4[[CodigoMuni]:[Long_2]],4,0),"")</f>
        <v>-88.114599999999996</v>
      </c>
      <c r="P575" s="34" t="s">
        <v>21</v>
      </c>
    </row>
    <row r="576" spans="1:16" ht="14.25" customHeight="1">
      <c r="A576" s="31" t="str">
        <f t="shared" si="24"/>
        <v>San Pedro Sula43942565</v>
      </c>
      <c r="B576" s="31" t="str">
        <f>+Table_6[[#This Row],[ID_Municipio]]&amp;Table_6[[#This Row],[Fecha]]</f>
        <v>050143942</v>
      </c>
      <c r="C576" s="31" t="str">
        <f t="shared" si="25"/>
        <v>Cortes43942</v>
      </c>
      <c r="D576" s="32">
        <f t="shared" si="26"/>
        <v>565</v>
      </c>
      <c r="E576" s="24">
        <v>43942</v>
      </c>
      <c r="F576" s="32">
        <f>+VLOOKUP(Table_6[[#This Row],[Departamento]],Table_5[],2,0)</f>
        <v>5</v>
      </c>
      <c r="G576" s="3" t="s">
        <v>22</v>
      </c>
      <c r="H576" s="9" t="s">
        <v>23</v>
      </c>
      <c r="I576" s="32" t="str">
        <f>+IFERROR(VLOOKUP(Table_6[[#This Row],[Municipio]],'LOCALIZA HN'!$B$9:$O$306,8,0),99999)</f>
        <v>0501</v>
      </c>
      <c r="J576" s="5" t="s">
        <v>26</v>
      </c>
      <c r="K576" s="5">
        <v>26</v>
      </c>
      <c r="L576" s="8" t="s">
        <v>19</v>
      </c>
      <c r="M576" s="34" t="s">
        <v>20</v>
      </c>
      <c r="N576" s="36">
        <f>+IFERROR(VLOOKUP(Table_6[[#This Row],[ID_Municipio]],Table_4[[CodigoMuni]:[Long_2]],3,0),"")</f>
        <v>15.5151</v>
      </c>
      <c r="O576" s="36">
        <f>+IFERROR(VLOOKUP(Table_6[[#This Row],[ID_Municipio]],Table_4[[CodigoMuni]:[Long_2]],4,0),"")</f>
        <v>-88.114599999999996</v>
      </c>
      <c r="P576" s="34" t="s">
        <v>21</v>
      </c>
    </row>
    <row r="577" spans="1:16" ht="14.25" customHeight="1">
      <c r="A577" s="31" t="str">
        <f t="shared" si="24"/>
        <v>San Pedro Sula43942566</v>
      </c>
      <c r="B577" s="31" t="str">
        <f>+Table_6[[#This Row],[ID_Municipio]]&amp;Table_6[[#This Row],[Fecha]]</f>
        <v>050143942</v>
      </c>
      <c r="C577" s="31" t="str">
        <f t="shared" si="25"/>
        <v>Cortes43942</v>
      </c>
      <c r="D577" s="32">
        <f t="shared" si="26"/>
        <v>566</v>
      </c>
      <c r="E577" s="24">
        <v>43942</v>
      </c>
      <c r="F577" s="32">
        <f>+VLOOKUP(Table_6[[#This Row],[Departamento]],Table_5[],2,0)</f>
        <v>5</v>
      </c>
      <c r="G577" s="3" t="s">
        <v>22</v>
      </c>
      <c r="H577" s="9" t="s">
        <v>23</v>
      </c>
      <c r="I577" s="32" t="str">
        <f>+IFERROR(VLOOKUP(Table_6[[#This Row],[Municipio]],'LOCALIZA HN'!$B$9:$O$306,8,0),99999)</f>
        <v>0501</v>
      </c>
      <c r="J577" s="5" t="s">
        <v>18</v>
      </c>
      <c r="K577" s="5">
        <v>52</v>
      </c>
      <c r="L577" s="8" t="s">
        <v>19</v>
      </c>
      <c r="M577" s="34" t="s">
        <v>20</v>
      </c>
      <c r="N577" s="36">
        <f>+IFERROR(VLOOKUP(Table_6[[#This Row],[ID_Municipio]],Table_4[[CodigoMuni]:[Long_2]],3,0),"")</f>
        <v>15.5151</v>
      </c>
      <c r="O577" s="36">
        <f>+IFERROR(VLOOKUP(Table_6[[#This Row],[ID_Municipio]],Table_4[[CodigoMuni]:[Long_2]],4,0),"")</f>
        <v>-88.114599999999996</v>
      </c>
      <c r="P577" s="34" t="s">
        <v>21</v>
      </c>
    </row>
    <row r="578" spans="1:16" ht="14.25" customHeight="1">
      <c r="A578" s="31" t="str">
        <f t="shared" si="24"/>
        <v>San Pedro Sula43942567</v>
      </c>
      <c r="B578" s="31" t="str">
        <f>+Table_6[[#This Row],[ID_Municipio]]&amp;Table_6[[#This Row],[Fecha]]</f>
        <v>050143942</v>
      </c>
      <c r="C578" s="31" t="str">
        <f t="shared" si="25"/>
        <v>Cortes43942</v>
      </c>
      <c r="D578" s="32">
        <f t="shared" si="26"/>
        <v>567</v>
      </c>
      <c r="E578" s="24">
        <v>43942</v>
      </c>
      <c r="F578" s="32">
        <f>+VLOOKUP(Table_6[[#This Row],[Departamento]],Table_5[],2,0)</f>
        <v>5</v>
      </c>
      <c r="G578" s="3" t="s">
        <v>22</v>
      </c>
      <c r="H578" s="9" t="s">
        <v>23</v>
      </c>
      <c r="I578" s="32" t="str">
        <f>+IFERROR(VLOOKUP(Table_6[[#This Row],[Municipio]],'LOCALIZA HN'!$B$9:$O$306,8,0),99999)</f>
        <v>0501</v>
      </c>
      <c r="J578" s="5" t="s">
        <v>18</v>
      </c>
      <c r="K578" s="5">
        <v>22</v>
      </c>
      <c r="L578" s="8" t="s">
        <v>19</v>
      </c>
      <c r="M578" s="34" t="s">
        <v>20</v>
      </c>
      <c r="N578" s="36">
        <f>+IFERROR(VLOOKUP(Table_6[[#This Row],[ID_Municipio]],Table_4[[CodigoMuni]:[Long_2]],3,0),"")</f>
        <v>15.5151</v>
      </c>
      <c r="O578" s="36">
        <f>+IFERROR(VLOOKUP(Table_6[[#This Row],[ID_Municipio]],Table_4[[CodigoMuni]:[Long_2]],4,0),"")</f>
        <v>-88.114599999999996</v>
      </c>
      <c r="P578" s="34" t="s">
        <v>21</v>
      </c>
    </row>
    <row r="579" spans="1:16" ht="14.25" customHeight="1">
      <c r="A579" s="31" t="str">
        <f t="shared" si="24"/>
        <v>San Pedro Sula43943568</v>
      </c>
      <c r="B579" s="31" t="str">
        <f>+Table_6[[#This Row],[ID_Municipio]]&amp;Table_6[[#This Row],[Fecha]]</f>
        <v>050143943</v>
      </c>
      <c r="C579" s="31" t="str">
        <f t="shared" si="25"/>
        <v>Cortes43943</v>
      </c>
      <c r="D579" s="32">
        <f t="shared" si="26"/>
        <v>568</v>
      </c>
      <c r="E579" s="24">
        <v>43943</v>
      </c>
      <c r="F579" s="32">
        <f>+VLOOKUP(Table_6[[#This Row],[Departamento]],Table_5[],2,0)</f>
        <v>5</v>
      </c>
      <c r="G579" s="3" t="s">
        <v>22</v>
      </c>
      <c r="H579" s="9" t="s">
        <v>23</v>
      </c>
      <c r="I579" s="32" t="str">
        <f>+IFERROR(VLOOKUP(Table_6[[#This Row],[Municipio]],'LOCALIZA HN'!$B$9:$O$306,8,0),99999)</f>
        <v>0501</v>
      </c>
      <c r="J579" s="5" t="s">
        <v>26</v>
      </c>
      <c r="K579" s="5">
        <v>38</v>
      </c>
      <c r="L579" s="8" t="s">
        <v>19</v>
      </c>
      <c r="M579" s="34" t="s">
        <v>20</v>
      </c>
      <c r="N579" s="36">
        <f>+IFERROR(VLOOKUP(Table_6[[#This Row],[ID_Municipio]],Table_4[[CodigoMuni]:[Long_2]],3,0),"")</f>
        <v>15.5151</v>
      </c>
      <c r="O579" s="36">
        <f>+IFERROR(VLOOKUP(Table_6[[#This Row],[ID_Municipio]],Table_4[[CodigoMuni]:[Long_2]],4,0),"")</f>
        <v>-88.114599999999996</v>
      </c>
      <c r="P579" s="34" t="s">
        <v>21</v>
      </c>
    </row>
    <row r="580" spans="1:16" ht="14.25" customHeight="1">
      <c r="A580" s="31" t="str">
        <f t="shared" si="24"/>
        <v>San Pedro Sula43943569</v>
      </c>
      <c r="B580" s="31" t="str">
        <f>+Table_6[[#This Row],[ID_Municipio]]&amp;Table_6[[#This Row],[Fecha]]</f>
        <v>050143943</v>
      </c>
      <c r="C580" s="31" t="str">
        <f t="shared" si="25"/>
        <v>Cortes43943</v>
      </c>
      <c r="D580" s="32">
        <f t="shared" si="26"/>
        <v>569</v>
      </c>
      <c r="E580" s="24">
        <v>43943</v>
      </c>
      <c r="F580" s="32">
        <f>+VLOOKUP(Table_6[[#This Row],[Departamento]],Table_5[],2,0)</f>
        <v>5</v>
      </c>
      <c r="G580" s="3" t="s">
        <v>22</v>
      </c>
      <c r="H580" s="9" t="s">
        <v>23</v>
      </c>
      <c r="I580" s="32" t="str">
        <f>+IFERROR(VLOOKUP(Table_6[[#This Row],[Municipio]],'LOCALIZA HN'!$B$9:$O$306,8,0),99999)</f>
        <v>0501</v>
      </c>
      <c r="J580" s="5" t="s">
        <v>26</v>
      </c>
      <c r="K580" s="5">
        <v>43</v>
      </c>
      <c r="L580" s="8" t="s">
        <v>19</v>
      </c>
      <c r="M580" s="34" t="s">
        <v>20</v>
      </c>
      <c r="N580" s="36">
        <f>+IFERROR(VLOOKUP(Table_6[[#This Row],[ID_Municipio]],Table_4[[CodigoMuni]:[Long_2]],3,0),"")</f>
        <v>15.5151</v>
      </c>
      <c r="O580" s="36">
        <f>+IFERROR(VLOOKUP(Table_6[[#This Row],[ID_Municipio]],Table_4[[CodigoMuni]:[Long_2]],4,0),"")</f>
        <v>-88.114599999999996</v>
      </c>
      <c r="P580" s="34" t="s">
        <v>21</v>
      </c>
    </row>
    <row r="581" spans="1:16" ht="14.25" customHeight="1">
      <c r="A581" s="31" t="str">
        <f t="shared" si="24"/>
        <v>San Pedro Sula43943570</v>
      </c>
      <c r="B581" s="31" t="str">
        <f>+Table_6[[#This Row],[ID_Municipio]]&amp;Table_6[[#This Row],[Fecha]]</f>
        <v>050143943</v>
      </c>
      <c r="C581" s="31" t="str">
        <f t="shared" si="25"/>
        <v>Cortes43943</v>
      </c>
      <c r="D581" s="32">
        <f t="shared" si="26"/>
        <v>570</v>
      </c>
      <c r="E581" s="24">
        <v>43943</v>
      </c>
      <c r="F581" s="32">
        <f>+VLOOKUP(Table_6[[#This Row],[Departamento]],Table_5[],2,0)</f>
        <v>5</v>
      </c>
      <c r="G581" s="3" t="s">
        <v>22</v>
      </c>
      <c r="H581" s="9" t="s">
        <v>23</v>
      </c>
      <c r="I581" s="32" t="str">
        <f>+IFERROR(VLOOKUP(Table_6[[#This Row],[Municipio]],'LOCALIZA HN'!$B$9:$O$306,8,0),99999)</f>
        <v>0501</v>
      </c>
      <c r="J581" s="5" t="s">
        <v>18</v>
      </c>
      <c r="K581" s="5">
        <v>41</v>
      </c>
      <c r="L581" s="8" t="s">
        <v>19</v>
      </c>
      <c r="M581" s="34" t="s">
        <v>20</v>
      </c>
      <c r="N581" s="36">
        <f>+IFERROR(VLOOKUP(Table_6[[#This Row],[ID_Municipio]],Table_4[[CodigoMuni]:[Long_2]],3,0),"")</f>
        <v>15.5151</v>
      </c>
      <c r="O581" s="36">
        <f>+IFERROR(VLOOKUP(Table_6[[#This Row],[ID_Municipio]],Table_4[[CodigoMuni]:[Long_2]],4,0),"")</f>
        <v>-88.114599999999996</v>
      </c>
      <c r="P581" s="34" t="s">
        <v>21</v>
      </c>
    </row>
    <row r="582" spans="1:16" ht="14.25" customHeight="1">
      <c r="A582" s="31" t="str">
        <f t="shared" si="24"/>
        <v>San Pedro Sula43943571</v>
      </c>
      <c r="B582" s="31" t="str">
        <f>+Table_6[[#This Row],[ID_Municipio]]&amp;Table_6[[#This Row],[Fecha]]</f>
        <v>050143943</v>
      </c>
      <c r="C582" s="31" t="str">
        <f t="shared" si="25"/>
        <v>Cortes43943</v>
      </c>
      <c r="D582" s="32">
        <f t="shared" si="26"/>
        <v>571</v>
      </c>
      <c r="E582" s="24">
        <v>43943</v>
      </c>
      <c r="F582" s="32">
        <f>+VLOOKUP(Table_6[[#This Row],[Departamento]],Table_5[],2,0)</f>
        <v>5</v>
      </c>
      <c r="G582" s="3" t="s">
        <v>22</v>
      </c>
      <c r="H582" s="9" t="s">
        <v>23</v>
      </c>
      <c r="I582" s="32" t="str">
        <f>+IFERROR(VLOOKUP(Table_6[[#This Row],[Municipio]],'LOCALIZA HN'!$B$9:$O$306,8,0),99999)</f>
        <v>0501</v>
      </c>
      <c r="J582" s="5" t="s">
        <v>18</v>
      </c>
      <c r="K582" s="5">
        <v>65</v>
      </c>
      <c r="L582" s="8" t="s">
        <v>19</v>
      </c>
      <c r="M582" s="34" t="s">
        <v>20</v>
      </c>
      <c r="N582" s="36">
        <f>+IFERROR(VLOOKUP(Table_6[[#This Row],[ID_Municipio]],Table_4[[CodigoMuni]:[Long_2]],3,0),"")</f>
        <v>15.5151</v>
      </c>
      <c r="O582" s="36">
        <f>+IFERROR(VLOOKUP(Table_6[[#This Row],[ID_Municipio]],Table_4[[CodigoMuni]:[Long_2]],4,0),"")</f>
        <v>-88.114599999999996</v>
      </c>
      <c r="P582" s="34" t="s">
        <v>21</v>
      </c>
    </row>
    <row r="583" spans="1:16" ht="14.25" customHeight="1">
      <c r="A583" s="31" t="str">
        <f t="shared" si="24"/>
        <v>San Pedro Sula43943572</v>
      </c>
      <c r="B583" s="31" t="str">
        <f>+Table_6[[#This Row],[ID_Municipio]]&amp;Table_6[[#This Row],[Fecha]]</f>
        <v>050143943</v>
      </c>
      <c r="C583" s="31" t="str">
        <f t="shared" si="25"/>
        <v>Cortes43943</v>
      </c>
      <c r="D583" s="32">
        <f t="shared" si="26"/>
        <v>572</v>
      </c>
      <c r="E583" s="24">
        <v>43943</v>
      </c>
      <c r="F583" s="32">
        <f>+VLOOKUP(Table_6[[#This Row],[Departamento]],Table_5[],2,0)</f>
        <v>5</v>
      </c>
      <c r="G583" s="3" t="s">
        <v>22</v>
      </c>
      <c r="H583" s="9" t="s">
        <v>23</v>
      </c>
      <c r="I583" s="32" t="str">
        <f>+IFERROR(VLOOKUP(Table_6[[#This Row],[Municipio]],'LOCALIZA HN'!$B$9:$O$306,8,0),99999)</f>
        <v>0501</v>
      </c>
      <c r="J583" s="5" t="s">
        <v>18</v>
      </c>
      <c r="K583" s="5">
        <v>47</v>
      </c>
      <c r="L583" s="8" t="s">
        <v>19</v>
      </c>
      <c r="M583" s="34" t="s">
        <v>20</v>
      </c>
      <c r="N583" s="36">
        <f>+IFERROR(VLOOKUP(Table_6[[#This Row],[ID_Municipio]],Table_4[[CodigoMuni]:[Long_2]],3,0),"")</f>
        <v>15.5151</v>
      </c>
      <c r="O583" s="36">
        <f>+IFERROR(VLOOKUP(Table_6[[#This Row],[ID_Municipio]],Table_4[[CodigoMuni]:[Long_2]],4,0),"")</f>
        <v>-88.114599999999996</v>
      </c>
      <c r="P583" s="34" t="s">
        <v>21</v>
      </c>
    </row>
    <row r="584" spans="1:16" ht="14.25" customHeight="1">
      <c r="A584" s="31" t="str">
        <f t="shared" si="24"/>
        <v>San Pedro Sula43943573</v>
      </c>
      <c r="B584" s="31" t="str">
        <f>+Table_6[[#This Row],[ID_Municipio]]&amp;Table_6[[#This Row],[Fecha]]</f>
        <v>050143943</v>
      </c>
      <c r="C584" s="31" t="str">
        <f t="shared" si="25"/>
        <v>Cortes43943</v>
      </c>
      <c r="D584" s="32">
        <f t="shared" si="26"/>
        <v>573</v>
      </c>
      <c r="E584" s="24">
        <v>43943</v>
      </c>
      <c r="F584" s="32">
        <f>+VLOOKUP(Table_6[[#This Row],[Departamento]],Table_5[],2,0)</f>
        <v>5</v>
      </c>
      <c r="G584" s="3" t="s">
        <v>22</v>
      </c>
      <c r="H584" s="9" t="s">
        <v>23</v>
      </c>
      <c r="I584" s="32" t="str">
        <f>+IFERROR(VLOOKUP(Table_6[[#This Row],[Municipio]],'LOCALIZA HN'!$B$9:$O$306,8,0),99999)</f>
        <v>0501</v>
      </c>
      <c r="J584" s="5" t="s">
        <v>18</v>
      </c>
      <c r="K584" s="5">
        <v>37</v>
      </c>
      <c r="L584" s="8" t="s">
        <v>19</v>
      </c>
      <c r="M584" s="34" t="s">
        <v>20</v>
      </c>
      <c r="N584" s="36">
        <f>+IFERROR(VLOOKUP(Table_6[[#This Row],[ID_Municipio]],Table_4[[CodigoMuni]:[Long_2]],3,0),"")</f>
        <v>15.5151</v>
      </c>
      <c r="O584" s="36">
        <f>+IFERROR(VLOOKUP(Table_6[[#This Row],[ID_Municipio]],Table_4[[CodigoMuni]:[Long_2]],4,0),"")</f>
        <v>-88.114599999999996</v>
      </c>
      <c r="P584" s="34" t="s">
        <v>21</v>
      </c>
    </row>
    <row r="585" spans="1:16" ht="14.25" customHeight="1">
      <c r="A585" s="31" t="str">
        <f t="shared" si="24"/>
        <v>San Pedro Sula43943574</v>
      </c>
      <c r="B585" s="31" t="str">
        <f>+Table_6[[#This Row],[ID_Municipio]]&amp;Table_6[[#This Row],[Fecha]]</f>
        <v>050143943</v>
      </c>
      <c r="C585" s="31" t="str">
        <f t="shared" si="25"/>
        <v>Cortes43943</v>
      </c>
      <c r="D585" s="32">
        <f t="shared" si="26"/>
        <v>574</v>
      </c>
      <c r="E585" s="24">
        <v>43943</v>
      </c>
      <c r="F585" s="32">
        <f>+VLOOKUP(Table_6[[#This Row],[Departamento]],Table_5[],2,0)</f>
        <v>5</v>
      </c>
      <c r="G585" s="3" t="s">
        <v>22</v>
      </c>
      <c r="H585" s="9" t="s">
        <v>23</v>
      </c>
      <c r="I585" s="32" t="str">
        <f>+IFERROR(VLOOKUP(Table_6[[#This Row],[Municipio]],'LOCALIZA HN'!$B$9:$O$306,8,0),99999)</f>
        <v>0501</v>
      </c>
      <c r="J585" s="5" t="s">
        <v>26</v>
      </c>
      <c r="K585" s="5">
        <v>49</v>
      </c>
      <c r="L585" s="8" t="s">
        <v>19</v>
      </c>
      <c r="M585" s="34" t="s">
        <v>20</v>
      </c>
      <c r="N585" s="36">
        <f>+IFERROR(VLOOKUP(Table_6[[#This Row],[ID_Municipio]],Table_4[[CodigoMuni]:[Long_2]],3,0),"")</f>
        <v>15.5151</v>
      </c>
      <c r="O585" s="36">
        <f>+IFERROR(VLOOKUP(Table_6[[#This Row],[ID_Municipio]],Table_4[[CodigoMuni]:[Long_2]],4,0),"")</f>
        <v>-88.114599999999996</v>
      </c>
      <c r="P585" s="34" t="s">
        <v>21</v>
      </c>
    </row>
    <row r="586" spans="1:16" ht="14.25" customHeight="1">
      <c r="A586" s="31" t="str">
        <f t="shared" si="24"/>
        <v>San Pedro Sula43943575</v>
      </c>
      <c r="B586" s="31" t="str">
        <f>+Table_6[[#This Row],[ID_Municipio]]&amp;Table_6[[#This Row],[Fecha]]</f>
        <v>050143943</v>
      </c>
      <c r="C586" s="31" t="str">
        <f t="shared" si="25"/>
        <v>Cortes43943</v>
      </c>
      <c r="D586" s="32">
        <f t="shared" si="26"/>
        <v>575</v>
      </c>
      <c r="E586" s="24">
        <v>43943</v>
      </c>
      <c r="F586" s="32">
        <f>+VLOOKUP(Table_6[[#This Row],[Departamento]],Table_5[],2,0)</f>
        <v>5</v>
      </c>
      <c r="G586" s="3" t="s">
        <v>22</v>
      </c>
      <c r="H586" s="9" t="s">
        <v>23</v>
      </c>
      <c r="I586" s="32" t="str">
        <f>+IFERROR(VLOOKUP(Table_6[[#This Row],[Municipio]],'LOCALIZA HN'!$B$9:$O$306,8,0),99999)</f>
        <v>0501</v>
      </c>
      <c r="J586" s="5" t="s">
        <v>18</v>
      </c>
      <c r="K586" s="5">
        <v>38</v>
      </c>
      <c r="L586" s="8" t="s">
        <v>19</v>
      </c>
      <c r="M586" s="34" t="s">
        <v>20</v>
      </c>
      <c r="N586" s="36">
        <f>+IFERROR(VLOOKUP(Table_6[[#This Row],[ID_Municipio]],Table_4[[CodigoMuni]:[Long_2]],3,0),"")</f>
        <v>15.5151</v>
      </c>
      <c r="O586" s="36">
        <f>+IFERROR(VLOOKUP(Table_6[[#This Row],[ID_Municipio]],Table_4[[CodigoMuni]:[Long_2]],4,0),"")</f>
        <v>-88.114599999999996</v>
      </c>
      <c r="P586" s="34" t="s">
        <v>21</v>
      </c>
    </row>
    <row r="587" spans="1:16" ht="14.25" customHeight="1">
      <c r="A587" s="31" t="str">
        <f t="shared" si="24"/>
        <v>San Pedro Sula43943576</v>
      </c>
      <c r="B587" s="31" t="str">
        <f>+Table_6[[#This Row],[ID_Municipio]]&amp;Table_6[[#This Row],[Fecha]]</f>
        <v>050143943</v>
      </c>
      <c r="C587" s="31" t="str">
        <f t="shared" si="25"/>
        <v>Cortes43943</v>
      </c>
      <c r="D587" s="32">
        <f t="shared" si="26"/>
        <v>576</v>
      </c>
      <c r="E587" s="24">
        <v>43943</v>
      </c>
      <c r="F587" s="32">
        <f>+VLOOKUP(Table_6[[#This Row],[Departamento]],Table_5[],2,0)</f>
        <v>5</v>
      </c>
      <c r="G587" s="3" t="s">
        <v>22</v>
      </c>
      <c r="H587" s="9" t="s">
        <v>23</v>
      </c>
      <c r="I587" s="32" t="str">
        <f>+IFERROR(VLOOKUP(Table_6[[#This Row],[Municipio]],'LOCALIZA HN'!$B$9:$O$306,8,0),99999)</f>
        <v>0501</v>
      </c>
      <c r="J587" s="5" t="s">
        <v>18</v>
      </c>
      <c r="K587" s="5">
        <v>29</v>
      </c>
      <c r="L587" s="8" t="s">
        <v>19</v>
      </c>
      <c r="M587" s="34" t="s">
        <v>20</v>
      </c>
      <c r="N587" s="36">
        <f>+IFERROR(VLOOKUP(Table_6[[#This Row],[ID_Municipio]],Table_4[[CodigoMuni]:[Long_2]],3,0),"")</f>
        <v>15.5151</v>
      </c>
      <c r="O587" s="36">
        <f>+IFERROR(VLOOKUP(Table_6[[#This Row],[ID_Municipio]],Table_4[[CodigoMuni]:[Long_2]],4,0),"")</f>
        <v>-88.114599999999996</v>
      </c>
      <c r="P587" s="34" t="s">
        <v>21</v>
      </c>
    </row>
    <row r="588" spans="1:16" ht="14.25" customHeight="1">
      <c r="A588" s="31" t="str">
        <f t="shared" si="24"/>
        <v>San Pedro Sula43943577</v>
      </c>
      <c r="B588" s="31" t="str">
        <f>+Table_6[[#This Row],[ID_Municipio]]&amp;Table_6[[#This Row],[Fecha]]</f>
        <v>050143943</v>
      </c>
      <c r="C588" s="31" t="str">
        <f t="shared" si="25"/>
        <v>Cortes43943</v>
      </c>
      <c r="D588" s="32">
        <f t="shared" si="26"/>
        <v>577</v>
      </c>
      <c r="E588" s="24">
        <v>43943</v>
      </c>
      <c r="F588" s="32">
        <f>+VLOOKUP(Table_6[[#This Row],[Departamento]],Table_5[],2,0)</f>
        <v>5</v>
      </c>
      <c r="G588" s="3" t="s">
        <v>22</v>
      </c>
      <c r="H588" s="9" t="s">
        <v>23</v>
      </c>
      <c r="I588" s="32" t="str">
        <f>+IFERROR(VLOOKUP(Table_6[[#This Row],[Municipio]],'LOCALIZA HN'!$B$9:$O$306,8,0),99999)</f>
        <v>0501</v>
      </c>
      <c r="J588" s="5" t="s">
        <v>18</v>
      </c>
      <c r="K588" s="5">
        <v>67</v>
      </c>
      <c r="L588" s="8" t="s">
        <v>19</v>
      </c>
      <c r="M588" s="34" t="s">
        <v>20</v>
      </c>
      <c r="N588" s="36">
        <f>+IFERROR(VLOOKUP(Table_6[[#This Row],[ID_Municipio]],Table_4[[CodigoMuni]:[Long_2]],3,0),"")</f>
        <v>15.5151</v>
      </c>
      <c r="O588" s="36">
        <f>+IFERROR(VLOOKUP(Table_6[[#This Row],[ID_Municipio]],Table_4[[CodigoMuni]:[Long_2]],4,0),"")</f>
        <v>-88.114599999999996</v>
      </c>
      <c r="P588" s="34" t="s">
        <v>21</v>
      </c>
    </row>
    <row r="589" spans="1:16" ht="14.25" customHeight="1">
      <c r="A589" s="31" t="str">
        <f t="shared" ref="A589:A652" si="27">+H589&amp;E589&amp;D589</f>
        <v>San Pedro Sula43943578</v>
      </c>
      <c r="B589" s="31" t="str">
        <f>+Table_6[[#This Row],[ID_Municipio]]&amp;Table_6[[#This Row],[Fecha]]</f>
        <v>050143943</v>
      </c>
      <c r="C589" s="31" t="str">
        <f t="shared" ref="C589:C652" si="28">+G589&amp;E589</f>
        <v>Cortes43943</v>
      </c>
      <c r="D589" s="32">
        <f t="shared" ref="D589:D652" si="29">+D588+1</f>
        <v>578</v>
      </c>
      <c r="E589" s="24">
        <v>43943</v>
      </c>
      <c r="F589" s="32">
        <f>+VLOOKUP(Table_6[[#This Row],[Departamento]],Table_5[],2,0)</f>
        <v>5</v>
      </c>
      <c r="G589" s="3" t="s">
        <v>22</v>
      </c>
      <c r="H589" s="9" t="s">
        <v>23</v>
      </c>
      <c r="I589" s="32" t="str">
        <f>+IFERROR(VLOOKUP(Table_6[[#This Row],[Municipio]],'LOCALIZA HN'!$B$9:$O$306,8,0),99999)</f>
        <v>0501</v>
      </c>
      <c r="J589" s="5" t="s">
        <v>26</v>
      </c>
      <c r="K589" s="5">
        <v>34</v>
      </c>
      <c r="L589" s="8" t="s">
        <v>19</v>
      </c>
      <c r="M589" s="34" t="s">
        <v>20</v>
      </c>
      <c r="N589" s="36">
        <f>+IFERROR(VLOOKUP(Table_6[[#This Row],[ID_Municipio]],Table_4[[CodigoMuni]:[Long_2]],3,0),"")</f>
        <v>15.5151</v>
      </c>
      <c r="O589" s="36">
        <f>+IFERROR(VLOOKUP(Table_6[[#This Row],[ID_Municipio]],Table_4[[CodigoMuni]:[Long_2]],4,0),"")</f>
        <v>-88.114599999999996</v>
      </c>
      <c r="P589" s="34" t="s">
        <v>21</v>
      </c>
    </row>
    <row r="590" spans="1:16" ht="14.25" customHeight="1">
      <c r="A590" s="31" t="str">
        <f t="shared" si="27"/>
        <v>San Pedro Sula43944579</v>
      </c>
      <c r="B590" s="31" t="str">
        <f>+Table_6[[#This Row],[ID_Municipio]]&amp;Table_6[[#This Row],[Fecha]]</f>
        <v>050143944</v>
      </c>
      <c r="C590" s="31" t="str">
        <f t="shared" si="28"/>
        <v>Cortes43944</v>
      </c>
      <c r="D590" s="32">
        <f t="shared" si="29"/>
        <v>579</v>
      </c>
      <c r="E590" s="24">
        <v>43944</v>
      </c>
      <c r="F590" s="32">
        <f>+VLOOKUP(Table_6[[#This Row],[Departamento]],Table_5[],2,0)</f>
        <v>5</v>
      </c>
      <c r="G590" s="3" t="s">
        <v>22</v>
      </c>
      <c r="H590" s="9" t="s">
        <v>23</v>
      </c>
      <c r="I590" s="32" t="str">
        <f>+IFERROR(VLOOKUP(Table_6[[#This Row],[Municipio]],'LOCALIZA HN'!$B$9:$O$306,8,0),99999)</f>
        <v>0501</v>
      </c>
      <c r="J590" s="5" t="s">
        <v>18</v>
      </c>
      <c r="K590" s="5">
        <v>41</v>
      </c>
      <c r="L590" s="8" t="s">
        <v>19</v>
      </c>
      <c r="M590" s="34" t="s">
        <v>20</v>
      </c>
      <c r="N590" s="36">
        <f>+IFERROR(VLOOKUP(Table_6[[#This Row],[ID_Municipio]],Table_4[[CodigoMuni]:[Long_2]],3,0),"")</f>
        <v>15.5151</v>
      </c>
      <c r="O590" s="36">
        <f>+IFERROR(VLOOKUP(Table_6[[#This Row],[ID_Municipio]],Table_4[[CodigoMuni]:[Long_2]],4,0),"")</f>
        <v>-88.114599999999996</v>
      </c>
      <c r="P590" s="34" t="s">
        <v>21</v>
      </c>
    </row>
    <row r="591" spans="1:16" ht="14.25" customHeight="1">
      <c r="A591" s="31" t="str">
        <f t="shared" si="27"/>
        <v>San Pedro Sula43944580</v>
      </c>
      <c r="B591" s="31" t="str">
        <f>+Table_6[[#This Row],[ID_Municipio]]&amp;Table_6[[#This Row],[Fecha]]</f>
        <v>050143944</v>
      </c>
      <c r="C591" s="31" t="str">
        <f t="shared" si="28"/>
        <v>Cortes43944</v>
      </c>
      <c r="D591" s="32">
        <f t="shared" si="29"/>
        <v>580</v>
      </c>
      <c r="E591" s="24">
        <v>43944</v>
      </c>
      <c r="F591" s="32">
        <f>+VLOOKUP(Table_6[[#This Row],[Departamento]],Table_5[],2,0)</f>
        <v>5</v>
      </c>
      <c r="G591" s="3" t="s">
        <v>22</v>
      </c>
      <c r="H591" s="9" t="s">
        <v>23</v>
      </c>
      <c r="I591" s="32" t="str">
        <f>+IFERROR(VLOOKUP(Table_6[[#This Row],[Municipio]],'LOCALIZA HN'!$B$9:$O$306,8,0),99999)</f>
        <v>0501</v>
      </c>
      <c r="J591" s="5" t="s">
        <v>18</v>
      </c>
      <c r="K591" s="5">
        <v>56</v>
      </c>
      <c r="L591" s="8" t="s">
        <v>19</v>
      </c>
      <c r="M591" s="34" t="s">
        <v>20</v>
      </c>
      <c r="N591" s="36">
        <f>+IFERROR(VLOOKUP(Table_6[[#This Row],[ID_Municipio]],Table_4[[CodigoMuni]:[Long_2]],3,0),"")</f>
        <v>15.5151</v>
      </c>
      <c r="O591" s="36">
        <f>+IFERROR(VLOOKUP(Table_6[[#This Row],[ID_Municipio]],Table_4[[CodigoMuni]:[Long_2]],4,0),"")</f>
        <v>-88.114599999999996</v>
      </c>
      <c r="P591" s="34" t="s">
        <v>21</v>
      </c>
    </row>
    <row r="592" spans="1:16" ht="14.25" customHeight="1">
      <c r="A592" s="31" t="str">
        <f t="shared" si="27"/>
        <v>San Pedro Sula43944581</v>
      </c>
      <c r="B592" s="31" t="str">
        <f>+Table_6[[#This Row],[ID_Municipio]]&amp;Table_6[[#This Row],[Fecha]]</f>
        <v>050143944</v>
      </c>
      <c r="C592" s="31" t="str">
        <f t="shared" si="28"/>
        <v>Cortes43944</v>
      </c>
      <c r="D592" s="32">
        <f t="shared" si="29"/>
        <v>581</v>
      </c>
      <c r="E592" s="24">
        <v>43944</v>
      </c>
      <c r="F592" s="32">
        <f>+VLOOKUP(Table_6[[#This Row],[Departamento]],Table_5[],2,0)</f>
        <v>5</v>
      </c>
      <c r="G592" s="3" t="s">
        <v>22</v>
      </c>
      <c r="H592" s="9" t="s">
        <v>23</v>
      </c>
      <c r="I592" s="32" t="str">
        <f>+IFERROR(VLOOKUP(Table_6[[#This Row],[Municipio]],'LOCALIZA HN'!$B$9:$O$306,8,0),99999)</f>
        <v>0501</v>
      </c>
      <c r="J592" s="5" t="s">
        <v>18</v>
      </c>
      <c r="K592" s="5">
        <v>64</v>
      </c>
      <c r="L592" s="8" t="s">
        <v>19</v>
      </c>
      <c r="M592" s="34" t="s">
        <v>20</v>
      </c>
      <c r="N592" s="36">
        <f>+IFERROR(VLOOKUP(Table_6[[#This Row],[ID_Municipio]],Table_4[[CodigoMuni]:[Long_2]],3,0),"")</f>
        <v>15.5151</v>
      </c>
      <c r="O592" s="36">
        <f>+IFERROR(VLOOKUP(Table_6[[#This Row],[ID_Municipio]],Table_4[[CodigoMuni]:[Long_2]],4,0),"")</f>
        <v>-88.114599999999996</v>
      </c>
      <c r="P592" s="34" t="s">
        <v>21</v>
      </c>
    </row>
    <row r="593" spans="1:16" ht="14.25" customHeight="1">
      <c r="A593" s="31" t="str">
        <f t="shared" si="27"/>
        <v>San Pedro Sula43944582</v>
      </c>
      <c r="B593" s="31" t="str">
        <f>+Table_6[[#This Row],[ID_Municipio]]&amp;Table_6[[#This Row],[Fecha]]</f>
        <v>050143944</v>
      </c>
      <c r="C593" s="31" t="str">
        <f t="shared" si="28"/>
        <v>Cortes43944</v>
      </c>
      <c r="D593" s="32">
        <f t="shared" si="29"/>
        <v>582</v>
      </c>
      <c r="E593" s="24">
        <v>43944</v>
      </c>
      <c r="F593" s="32">
        <f>+VLOOKUP(Table_6[[#This Row],[Departamento]],Table_5[],2,0)</f>
        <v>5</v>
      </c>
      <c r="G593" s="3" t="s">
        <v>22</v>
      </c>
      <c r="H593" s="9" t="s">
        <v>23</v>
      </c>
      <c r="I593" s="32" t="str">
        <f>+IFERROR(VLOOKUP(Table_6[[#This Row],[Municipio]],'LOCALIZA HN'!$B$9:$O$306,8,0),99999)</f>
        <v>0501</v>
      </c>
      <c r="J593" s="5" t="s">
        <v>18</v>
      </c>
      <c r="K593" s="5">
        <v>55</v>
      </c>
      <c r="L593" s="8" t="s">
        <v>19</v>
      </c>
      <c r="M593" s="34" t="s">
        <v>20</v>
      </c>
      <c r="N593" s="36">
        <f>+IFERROR(VLOOKUP(Table_6[[#This Row],[ID_Municipio]],Table_4[[CodigoMuni]:[Long_2]],3,0),"")</f>
        <v>15.5151</v>
      </c>
      <c r="O593" s="36">
        <f>+IFERROR(VLOOKUP(Table_6[[#This Row],[ID_Municipio]],Table_4[[CodigoMuni]:[Long_2]],4,0),"")</f>
        <v>-88.114599999999996</v>
      </c>
      <c r="P593" s="34" t="s">
        <v>21</v>
      </c>
    </row>
    <row r="594" spans="1:16" ht="14.25" customHeight="1">
      <c r="A594" s="31" t="str">
        <f t="shared" si="27"/>
        <v>San Pedro Sula43944583</v>
      </c>
      <c r="B594" s="31" t="str">
        <f>+Table_6[[#This Row],[ID_Municipio]]&amp;Table_6[[#This Row],[Fecha]]</f>
        <v>050143944</v>
      </c>
      <c r="C594" s="31" t="str">
        <f t="shared" si="28"/>
        <v>Cortes43944</v>
      </c>
      <c r="D594" s="32">
        <f t="shared" si="29"/>
        <v>583</v>
      </c>
      <c r="E594" s="24">
        <v>43944</v>
      </c>
      <c r="F594" s="32">
        <f>+VLOOKUP(Table_6[[#This Row],[Departamento]],Table_5[],2,0)</f>
        <v>5</v>
      </c>
      <c r="G594" s="3" t="s">
        <v>22</v>
      </c>
      <c r="H594" s="9" t="s">
        <v>23</v>
      </c>
      <c r="I594" s="32" t="str">
        <f>+IFERROR(VLOOKUP(Table_6[[#This Row],[Municipio]],'LOCALIZA HN'!$B$9:$O$306,8,0),99999)</f>
        <v>0501</v>
      </c>
      <c r="J594" s="5" t="s">
        <v>18</v>
      </c>
      <c r="K594" s="5">
        <v>70</v>
      </c>
      <c r="L594" s="8" t="s">
        <v>19</v>
      </c>
      <c r="M594" s="34" t="s">
        <v>20</v>
      </c>
      <c r="N594" s="36">
        <f>+IFERROR(VLOOKUP(Table_6[[#This Row],[ID_Municipio]],Table_4[[CodigoMuni]:[Long_2]],3,0),"")</f>
        <v>15.5151</v>
      </c>
      <c r="O594" s="36">
        <f>+IFERROR(VLOOKUP(Table_6[[#This Row],[ID_Municipio]],Table_4[[CodigoMuni]:[Long_2]],4,0),"")</f>
        <v>-88.114599999999996</v>
      </c>
      <c r="P594" s="34" t="s">
        <v>21</v>
      </c>
    </row>
    <row r="595" spans="1:16" ht="14.25" customHeight="1">
      <c r="A595" s="31" t="str">
        <f t="shared" si="27"/>
        <v>San Pedro Sula43944584</v>
      </c>
      <c r="B595" s="31" t="str">
        <f>+Table_6[[#This Row],[ID_Municipio]]&amp;Table_6[[#This Row],[Fecha]]</f>
        <v>050143944</v>
      </c>
      <c r="C595" s="31" t="str">
        <f t="shared" si="28"/>
        <v>Cortes43944</v>
      </c>
      <c r="D595" s="32">
        <f t="shared" si="29"/>
        <v>584</v>
      </c>
      <c r="E595" s="24">
        <v>43944</v>
      </c>
      <c r="F595" s="32">
        <f>+VLOOKUP(Table_6[[#This Row],[Departamento]],Table_5[],2,0)</f>
        <v>5</v>
      </c>
      <c r="G595" s="3" t="s">
        <v>22</v>
      </c>
      <c r="H595" s="9" t="s">
        <v>23</v>
      </c>
      <c r="I595" s="32" t="str">
        <f>+IFERROR(VLOOKUP(Table_6[[#This Row],[Municipio]],'LOCALIZA HN'!$B$9:$O$306,8,0),99999)</f>
        <v>0501</v>
      </c>
      <c r="J595" s="5" t="s">
        <v>26</v>
      </c>
      <c r="K595" s="5">
        <v>55</v>
      </c>
      <c r="L595" s="8" t="s">
        <v>19</v>
      </c>
      <c r="M595" s="34" t="s">
        <v>20</v>
      </c>
      <c r="N595" s="36">
        <f>+IFERROR(VLOOKUP(Table_6[[#This Row],[ID_Municipio]],Table_4[[CodigoMuni]:[Long_2]],3,0),"")</f>
        <v>15.5151</v>
      </c>
      <c r="O595" s="36">
        <f>+IFERROR(VLOOKUP(Table_6[[#This Row],[ID_Municipio]],Table_4[[CodigoMuni]:[Long_2]],4,0),"")</f>
        <v>-88.114599999999996</v>
      </c>
      <c r="P595" s="34" t="s">
        <v>21</v>
      </c>
    </row>
    <row r="596" spans="1:16" ht="14.25" customHeight="1">
      <c r="A596" s="31" t="str">
        <f t="shared" si="27"/>
        <v>San Pedro Sula43944585</v>
      </c>
      <c r="B596" s="31" t="str">
        <f>+Table_6[[#This Row],[ID_Municipio]]&amp;Table_6[[#This Row],[Fecha]]</f>
        <v>050143944</v>
      </c>
      <c r="C596" s="31" t="str">
        <f t="shared" si="28"/>
        <v>Cortes43944</v>
      </c>
      <c r="D596" s="32">
        <f t="shared" si="29"/>
        <v>585</v>
      </c>
      <c r="E596" s="24">
        <v>43944</v>
      </c>
      <c r="F596" s="32">
        <f>+VLOOKUP(Table_6[[#This Row],[Departamento]],Table_5[],2,0)</f>
        <v>5</v>
      </c>
      <c r="G596" s="3" t="s">
        <v>22</v>
      </c>
      <c r="H596" s="9" t="s">
        <v>23</v>
      </c>
      <c r="I596" s="32" t="str">
        <f>+IFERROR(VLOOKUP(Table_6[[#This Row],[Municipio]],'LOCALIZA HN'!$B$9:$O$306,8,0),99999)</f>
        <v>0501</v>
      </c>
      <c r="J596" s="5" t="s">
        <v>18</v>
      </c>
      <c r="K596" s="5">
        <v>33</v>
      </c>
      <c r="L596" s="8" t="s">
        <v>19</v>
      </c>
      <c r="M596" s="34" t="s">
        <v>20</v>
      </c>
      <c r="N596" s="36">
        <f>+IFERROR(VLOOKUP(Table_6[[#This Row],[ID_Municipio]],Table_4[[CodigoMuni]:[Long_2]],3,0),"")</f>
        <v>15.5151</v>
      </c>
      <c r="O596" s="36">
        <f>+IFERROR(VLOOKUP(Table_6[[#This Row],[ID_Municipio]],Table_4[[CodigoMuni]:[Long_2]],4,0),"")</f>
        <v>-88.114599999999996</v>
      </c>
      <c r="P596" s="34" t="s">
        <v>21</v>
      </c>
    </row>
    <row r="597" spans="1:16" ht="14.25" customHeight="1">
      <c r="A597" s="31" t="str">
        <f t="shared" si="27"/>
        <v>San Pedro Sula43944586</v>
      </c>
      <c r="B597" s="31" t="str">
        <f>+Table_6[[#This Row],[ID_Municipio]]&amp;Table_6[[#This Row],[Fecha]]</f>
        <v>050143944</v>
      </c>
      <c r="C597" s="31" t="str">
        <f t="shared" si="28"/>
        <v>Cortes43944</v>
      </c>
      <c r="D597" s="32">
        <f t="shared" si="29"/>
        <v>586</v>
      </c>
      <c r="E597" s="24">
        <v>43944</v>
      </c>
      <c r="F597" s="32">
        <f>+VLOOKUP(Table_6[[#This Row],[Departamento]],Table_5[],2,0)</f>
        <v>5</v>
      </c>
      <c r="G597" s="3" t="s">
        <v>22</v>
      </c>
      <c r="H597" s="9" t="s">
        <v>23</v>
      </c>
      <c r="I597" s="32" t="str">
        <f>+IFERROR(VLOOKUP(Table_6[[#This Row],[Municipio]],'LOCALIZA HN'!$B$9:$O$306,8,0),99999)</f>
        <v>0501</v>
      </c>
      <c r="J597" s="5" t="s">
        <v>26</v>
      </c>
      <c r="K597" s="5">
        <v>22</v>
      </c>
      <c r="L597" s="8" t="s">
        <v>19</v>
      </c>
      <c r="M597" s="34" t="s">
        <v>20</v>
      </c>
      <c r="N597" s="36">
        <f>+IFERROR(VLOOKUP(Table_6[[#This Row],[ID_Municipio]],Table_4[[CodigoMuni]:[Long_2]],3,0),"")</f>
        <v>15.5151</v>
      </c>
      <c r="O597" s="36">
        <f>+IFERROR(VLOOKUP(Table_6[[#This Row],[ID_Municipio]],Table_4[[CodigoMuni]:[Long_2]],4,0),"")</f>
        <v>-88.114599999999996</v>
      </c>
      <c r="P597" s="34" t="s">
        <v>21</v>
      </c>
    </row>
    <row r="598" spans="1:16" ht="14.25" customHeight="1">
      <c r="A598" s="31" t="str">
        <f t="shared" si="27"/>
        <v>San Pedro Sula43944587</v>
      </c>
      <c r="B598" s="31" t="str">
        <f>+Table_6[[#This Row],[ID_Municipio]]&amp;Table_6[[#This Row],[Fecha]]</f>
        <v>050143944</v>
      </c>
      <c r="C598" s="31" t="str">
        <f t="shared" si="28"/>
        <v>Cortes43944</v>
      </c>
      <c r="D598" s="32">
        <f t="shared" si="29"/>
        <v>587</v>
      </c>
      <c r="E598" s="24">
        <v>43944</v>
      </c>
      <c r="F598" s="32">
        <f>+VLOOKUP(Table_6[[#This Row],[Departamento]],Table_5[],2,0)</f>
        <v>5</v>
      </c>
      <c r="G598" s="3" t="s">
        <v>22</v>
      </c>
      <c r="H598" s="9" t="s">
        <v>23</v>
      </c>
      <c r="I598" s="32" t="str">
        <f>+IFERROR(VLOOKUP(Table_6[[#This Row],[Municipio]],'LOCALIZA HN'!$B$9:$O$306,8,0),99999)</f>
        <v>0501</v>
      </c>
      <c r="J598" s="5" t="s">
        <v>26</v>
      </c>
      <c r="K598" s="5">
        <v>8</v>
      </c>
      <c r="L598" s="8" t="s">
        <v>19</v>
      </c>
      <c r="M598" s="34" t="s">
        <v>20</v>
      </c>
      <c r="N598" s="36">
        <f>+IFERROR(VLOOKUP(Table_6[[#This Row],[ID_Municipio]],Table_4[[CodigoMuni]:[Long_2]],3,0),"")</f>
        <v>15.5151</v>
      </c>
      <c r="O598" s="36">
        <f>+IFERROR(VLOOKUP(Table_6[[#This Row],[ID_Municipio]],Table_4[[CodigoMuni]:[Long_2]],4,0),"")</f>
        <v>-88.114599999999996</v>
      </c>
      <c r="P598" s="34" t="s">
        <v>21</v>
      </c>
    </row>
    <row r="599" spans="1:16" ht="14.25" customHeight="1">
      <c r="A599" s="31" t="str">
        <f t="shared" si="27"/>
        <v>San Pedro Sula43944588</v>
      </c>
      <c r="B599" s="31" t="str">
        <f>+Table_6[[#This Row],[ID_Municipio]]&amp;Table_6[[#This Row],[Fecha]]</f>
        <v>050143944</v>
      </c>
      <c r="C599" s="31" t="str">
        <f t="shared" si="28"/>
        <v>Cortes43944</v>
      </c>
      <c r="D599" s="32">
        <f t="shared" si="29"/>
        <v>588</v>
      </c>
      <c r="E599" s="24">
        <v>43944</v>
      </c>
      <c r="F599" s="32">
        <f>+VLOOKUP(Table_6[[#This Row],[Departamento]],Table_5[],2,0)</f>
        <v>5</v>
      </c>
      <c r="G599" s="3" t="s">
        <v>22</v>
      </c>
      <c r="H599" s="9" t="s">
        <v>23</v>
      </c>
      <c r="I599" s="32" t="str">
        <f>+IFERROR(VLOOKUP(Table_6[[#This Row],[Municipio]],'LOCALIZA HN'!$B$9:$O$306,8,0),99999)</f>
        <v>0501</v>
      </c>
      <c r="J599" s="5" t="s">
        <v>26</v>
      </c>
      <c r="K599" s="5">
        <v>25</v>
      </c>
      <c r="L599" s="8" t="s">
        <v>19</v>
      </c>
      <c r="M599" s="34" t="s">
        <v>20</v>
      </c>
      <c r="N599" s="36">
        <f>+IFERROR(VLOOKUP(Table_6[[#This Row],[ID_Municipio]],Table_4[[CodigoMuni]:[Long_2]],3,0),"")</f>
        <v>15.5151</v>
      </c>
      <c r="O599" s="36">
        <f>+IFERROR(VLOOKUP(Table_6[[#This Row],[ID_Municipio]],Table_4[[CodigoMuni]:[Long_2]],4,0),"")</f>
        <v>-88.114599999999996</v>
      </c>
      <c r="P599" s="34" t="s">
        <v>21</v>
      </c>
    </row>
    <row r="600" spans="1:16" ht="14.25" customHeight="1">
      <c r="A600" s="31" t="str">
        <f t="shared" si="27"/>
        <v>San Pedro Sula43944589</v>
      </c>
      <c r="B600" s="31" t="str">
        <f>+Table_6[[#This Row],[ID_Municipio]]&amp;Table_6[[#This Row],[Fecha]]</f>
        <v>050143944</v>
      </c>
      <c r="C600" s="31" t="str">
        <f t="shared" si="28"/>
        <v>Cortes43944</v>
      </c>
      <c r="D600" s="32">
        <f t="shared" si="29"/>
        <v>589</v>
      </c>
      <c r="E600" s="24">
        <v>43944</v>
      </c>
      <c r="F600" s="32">
        <f>+VLOOKUP(Table_6[[#This Row],[Departamento]],Table_5[],2,0)</f>
        <v>5</v>
      </c>
      <c r="G600" s="3" t="s">
        <v>22</v>
      </c>
      <c r="H600" s="9" t="s">
        <v>23</v>
      </c>
      <c r="I600" s="32" t="str">
        <f>+IFERROR(VLOOKUP(Table_6[[#This Row],[Municipio]],'LOCALIZA HN'!$B$9:$O$306,8,0),99999)</f>
        <v>0501</v>
      </c>
      <c r="J600" s="5" t="s">
        <v>26</v>
      </c>
      <c r="K600" s="5">
        <v>44</v>
      </c>
      <c r="L600" s="8" t="s">
        <v>19</v>
      </c>
      <c r="M600" s="34" t="s">
        <v>20</v>
      </c>
      <c r="N600" s="36">
        <f>+IFERROR(VLOOKUP(Table_6[[#This Row],[ID_Municipio]],Table_4[[CodigoMuni]:[Long_2]],3,0),"")</f>
        <v>15.5151</v>
      </c>
      <c r="O600" s="36">
        <f>+IFERROR(VLOOKUP(Table_6[[#This Row],[ID_Municipio]],Table_4[[CodigoMuni]:[Long_2]],4,0),"")</f>
        <v>-88.114599999999996</v>
      </c>
      <c r="P600" s="34" t="s">
        <v>21</v>
      </c>
    </row>
    <row r="601" spans="1:16" ht="14.25" customHeight="1">
      <c r="A601" s="31" t="str">
        <f t="shared" si="27"/>
        <v>San Pedro Sula43944590</v>
      </c>
      <c r="B601" s="31" t="str">
        <f>+Table_6[[#This Row],[ID_Municipio]]&amp;Table_6[[#This Row],[Fecha]]</f>
        <v>050143944</v>
      </c>
      <c r="C601" s="31" t="str">
        <f t="shared" si="28"/>
        <v>Cortes43944</v>
      </c>
      <c r="D601" s="32">
        <f t="shared" si="29"/>
        <v>590</v>
      </c>
      <c r="E601" s="24">
        <v>43944</v>
      </c>
      <c r="F601" s="32">
        <f>+VLOOKUP(Table_6[[#This Row],[Departamento]],Table_5[],2,0)</f>
        <v>5</v>
      </c>
      <c r="G601" s="3" t="s">
        <v>22</v>
      </c>
      <c r="H601" s="9" t="s">
        <v>23</v>
      </c>
      <c r="I601" s="32" t="str">
        <f>+IFERROR(VLOOKUP(Table_6[[#This Row],[Municipio]],'LOCALIZA HN'!$B$9:$O$306,8,0),99999)</f>
        <v>0501</v>
      </c>
      <c r="J601" s="5" t="s">
        <v>18</v>
      </c>
      <c r="K601" s="5">
        <v>20</v>
      </c>
      <c r="L601" s="8" t="s">
        <v>19</v>
      </c>
      <c r="M601" s="34" t="s">
        <v>20</v>
      </c>
      <c r="N601" s="36">
        <f>+IFERROR(VLOOKUP(Table_6[[#This Row],[ID_Municipio]],Table_4[[CodigoMuni]:[Long_2]],3,0),"")</f>
        <v>15.5151</v>
      </c>
      <c r="O601" s="36">
        <f>+IFERROR(VLOOKUP(Table_6[[#This Row],[ID_Municipio]],Table_4[[CodigoMuni]:[Long_2]],4,0),"")</f>
        <v>-88.114599999999996</v>
      </c>
      <c r="P601" s="34" t="s">
        <v>21</v>
      </c>
    </row>
    <row r="602" spans="1:16" ht="14.25" customHeight="1">
      <c r="A602" s="31" t="str">
        <f t="shared" si="27"/>
        <v>San Pedro Sula43944591</v>
      </c>
      <c r="B602" s="31" t="str">
        <f>+Table_6[[#This Row],[ID_Municipio]]&amp;Table_6[[#This Row],[Fecha]]</f>
        <v>050143944</v>
      </c>
      <c r="C602" s="31" t="str">
        <f t="shared" si="28"/>
        <v>Cortes43944</v>
      </c>
      <c r="D602" s="32">
        <f t="shared" si="29"/>
        <v>591</v>
      </c>
      <c r="E602" s="24">
        <v>43944</v>
      </c>
      <c r="F602" s="32">
        <f>+VLOOKUP(Table_6[[#This Row],[Departamento]],Table_5[],2,0)</f>
        <v>5</v>
      </c>
      <c r="G602" s="3" t="s">
        <v>22</v>
      </c>
      <c r="H602" s="9" t="s">
        <v>23</v>
      </c>
      <c r="I602" s="32" t="str">
        <f>+IFERROR(VLOOKUP(Table_6[[#This Row],[Municipio]],'LOCALIZA HN'!$B$9:$O$306,8,0),99999)</f>
        <v>0501</v>
      </c>
      <c r="J602" s="5" t="s">
        <v>18</v>
      </c>
      <c r="K602" s="5">
        <v>22</v>
      </c>
      <c r="L602" s="8" t="s">
        <v>19</v>
      </c>
      <c r="M602" s="34" t="s">
        <v>20</v>
      </c>
      <c r="N602" s="36">
        <f>+IFERROR(VLOOKUP(Table_6[[#This Row],[ID_Municipio]],Table_4[[CodigoMuni]:[Long_2]],3,0),"")</f>
        <v>15.5151</v>
      </c>
      <c r="O602" s="36">
        <f>+IFERROR(VLOOKUP(Table_6[[#This Row],[ID_Municipio]],Table_4[[CodigoMuni]:[Long_2]],4,0),"")</f>
        <v>-88.114599999999996</v>
      </c>
      <c r="P602" s="34" t="s">
        <v>21</v>
      </c>
    </row>
    <row r="603" spans="1:16" ht="14.25" customHeight="1">
      <c r="A603" s="31" t="str">
        <f t="shared" si="27"/>
        <v>San Pedro Sula43944592</v>
      </c>
      <c r="B603" s="31" t="str">
        <f>+Table_6[[#This Row],[ID_Municipio]]&amp;Table_6[[#This Row],[Fecha]]</f>
        <v>050143944</v>
      </c>
      <c r="C603" s="31" t="str">
        <f t="shared" si="28"/>
        <v>Cortes43944</v>
      </c>
      <c r="D603" s="32">
        <f t="shared" si="29"/>
        <v>592</v>
      </c>
      <c r="E603" s="24">
        <v>43944</v>
      </c>
      <c r="F603" s="32">
        <f>+VLOOKUP(Table_6[[#This Row],[Departamento]],Table_5[],2,0)</f>
        <v>5</v>
      </c>
      <c r="G603" s="3" t="s">
        <v>22</v>
      </c>
      <c r="H603" s="9" t="s">
        <v>23</v>
      </c>
      <c r="I603" s="32" t="str">
        <f>+IFERROR(VLOOKUP(Table_6[[#This Row],[Municipio]],'LOCALIZA HN'!$B$9:$O$306,8,0),99999)</f>
        <v>0501</v>
      </c>
      <c r="J603" s="5" t="s">
        <v>18</v>
      </c>
      <c r="K603" s="5">
        <v>42</v>
      </c>
      <c r="L603" s="8" t="s">
        <v>19</v>
      </c>
      <c r="M603" s="34" t="s">
        <v>20</v>
      </c>
      <c r="N603" s="36">
        <f>+IFERROR(VLOOKUP(Table_6[[#This Row],[ID_Municipio]],Table_4[[CodigoMuni]:[Long_2]],3,0),"")</f>
        <v>15.5151</v>
      </c>
      <c r="O603" s="36">
        <f>+IFERROR(VLOOKUP(Table_6[[#This Row],[ID_Municipio]],Table_4[[CodigoMuni]:[Long_2]],4,0),"")</f>
        <v>-88.114599999999996</v>
      </c>
      <c r="P603" s="34" t="s">
        <v>21</v>
      </c>
    </row>
    <row r="604" spans="1:16" ht="14.25" customHeight="1">
      <c r="A604" s="31" t="str">
        <f t="shared" si="27"/>
        <v>San Pedro Sula43944593</v>
      </c>
      <c r="B604" s="31" t="str">
        <f>+Table_6[[#This Row],[ID_Municipio]]&amp;Table_6[[#This Row],[Fecha]]</f>
        <v>050143944</v>
      </c>
      <c r="C604" s="31" t="str">
        <f t="shared" si="28"/>
        <v>Cortes43944</v>
      </c>
      <c r="D604" s="32">
        <f t="shared" si="29"/>
        <v>593</v>
      </c>
      <c r="E604" s="24">
        <v>43944</v>
      </c>
      <c r="F604" s="32">
        <f>+VLOOKUP(Table_6[[#This Row],[Departamento]],Table_5[],2,0)</f>
        <v>5</v>
      </c>
      <c r="G604" s="3" t="s">
        <v>22</v>
      </c>
      <c r="H604" s="9" t="s">
        <v>23</v>
      </c>
      <c r="I604" s="32" t="str">
        <f>+IFERROR(VLOOKUP(Table_6[[#This Row],[Municipio]],'LOCALIZA HN'!$B$9:$O$306,8,0),99999)</f>
        <v>0501</v>
      </c>
      <c r="J604" s="5" t="s">
        <v>18</v>
      </c>
      <c r="K604" s="5">
        <v>26</v>
      </c>
      <c r="L604" s="8" t="s">
        <v>19</v>
      </c>
      <c r="M604" s="34" t="s">
        <v>20</v>
      </c>
      <c r="N604" s="36">
        <f>+IFERROR(VLOOKUP(Table_6[[#This Row],[ID_Municipio]],Table_4[[CodigoMuni]:[Long_2]],3,0),"")</f>
        <v>15.5151</v>
      </c>
      <c r="O604" s="36">
        <f>+IFERROR(VLOOKUP(Table_6[[#This Row],[ID_Municipio]],Table_4[[CodigoMuni]:[Long_2]],4,0),"")</f>
        <v>-88.114599999999996</v>
      </c>
      <c r="P604" s="34" t="s">
        <v>21</v>
      </c>
    </row>
    <row r="605" spans="1:16" ht="14.25" customHeight="1">
      <c r="A605" s="31" t="str">
        <f t="shared" si="27"/>
        <v>San Pedro Sula43944594</v>
      </c>
      <c r="B605" s="31" t="str">
        <f>+Table_6[[#This Row],[ID_Municipio]]&amp;Table_6[[#This Row],[Fecha]]</f>
        <v>050143944</v>
      </c>
      <c r="C605" s="31" t="str">
        <f t="shared" si="28"/>
        <v>Cortes43944</v>
      </c>
      <c r="D605" s="32">
        <f t="shared" si="29"/>
        <v>594</v>
      </c>
      <c r="E605" s="24">
        <v>43944</v>
      </c>
      <c r="F605" s="32">
        <f>+VLOOKUP(Table_6[[#This Row],[Departamento]],Table_5[],2,0)</f>
        <v>5</v>
      </c>
      <c r="G605" s="3" t="s">
        <v>22</v>
      </c>
      <c r="H605" s="9" t="s">
        <v>23</v>
      </c>
      <c r="I605" s="32" t="str">
        <f>+IFERROR(VLOOKUP(Table_6[[#This Row],[Municipio]],'LOCALIZA HN'!$B$9:$O$306,8,0),99999)</f>
        <v>0501</v>
      </c>
      <c r="J605" s="5" t="s">
        <v>18</v>
      </c>
      <c r="K605" s="5">
        <v>59</v>
      </c>
      <c r="L605" s="8" t="s">
        <v>19</v>
      </c>
      <c r="M605" s="34" t="s">
        <v>20</v>
      </c>
      <c r="N605" s="36">
        <f>+IFERROR(VLOOKUP(Table_6[[#This Row],[ID_Municipio]],Table_4[[CodigoMuni]:[Long_2]],3,0),"")</f>
        <v>15.5151</v>
      </c>
      <c r="O605" s="36">
        <f>+IFERROR(VLOOKUP(Table_6[[#This Row],[ID_Municipio]],Table_4[[CodigoMuni]:[Long_2]],4,0),"")</f>
        <v>-88.114599999999996</v>
      </c>
      <c r="P605" s="34" t="s">
        <v>21</v>
      </c>
    </row>
    <row r="606" spans="1:16" ht="14.25" customHeight="1">
      <c r="A606" s="31" t="str">
        <f t="shared" si="27"/>
        <v>San Pedro Sula43944595</v>
      </c>
      <c r="B606" s="31" t="str">
        <f>+Table_6[[#This Row],[ID_Municipio]]&amp;Table_6[[#This Row],[Fecha]]</f>
        <v>050143944</v>
      </c>
      <c r="C606" s="31" t="str">
        <f t="shared" si="28"/>
        <v>Cortes43944</v>
      </c>
      <c r="D606" s="32">
        <f t="shared" si="29"/>
        <v>595</v>
      </c>
      <c r="E606" s="24">
        <v>43944</v>
      </c>
      <c r="F606" s="32">
        <f>+VLOOKUP(Table_6[[#This Row],[Departamento]],Table_5[],2,0)</f>
        <v>5</v>
      </c>
      <c r="G606" s="3" t="s">
        <v>22</v>
      </c>
      <c r="H606" s="9" t="s">
        <v>23</v>
      </c>
      <c r="I606" s="32" t="str">
        <f>+IFERROR(VLOOKUP(Table_6[[#This Row],[Municipio]],'LOCALIZA HN'!$B$9:$O$306,8,0),99999)</f>
        <v>0501</v>
      </c>
      <c r="J606" s="5" t="s">
        <v>26</v>
      </c>
      <c r="K606" s="5">
        <v>64</v>
      </c>
      <c r="L606" s="8" t="s">
        <v>19</v>
      </c>
      <c r="M606" s="34" t="s">
        <v>20</v>
      </c>
      <c r="N606" s="36">
        <f>+IFERROR(VLOOKUP(Table_6[[#This Row],[ID_Municipio]],Table_4[[CodigoMuni]:[Long_2]],3,0),"")</f>
        <v>15.5151</v>
      </c>
      <c r="O606" s="36">
        <f>+IFERROR(VLOOKUP(Table_6[[#This Row],[ID_Municipio]],Table_4[[CodigoMuni]:[Long_2]],4,0),"")</f>
        <v>-88.114599999999996</v>
      </c>
      <c r="P606" s="34" t="s">
        <v>21</v>
      </c>
    </row>
    <row r="607" spans="1:16" ht="14.25" customHeight="1">
      <c r="A607" s="31" t="str">
        <f t="shared" si="27"/>
        <v>San Pedro Sula43944596</v>
      </c>
      <c r="B607" s="31" t="str">
        <f>+Table_6[[#This Row],[ID_Municipio]]&amp;Table_6[[#This Row],[Fecha]]</f>
        <v>050143944</v>
      </c>
      <c r="C607" s="31" t="str">
        <f t="shared" si="28"/>
        <v>Cortes43944</v>
      </c>
      <c r="D607" s="32">
        <f t="shared" si="29"/>
        <v>596</v>
      </c>
      <c r="E607" s="24">
        <v>43944</v>
      </c>
      <c r="F607" s="32">
        <f>+VLOOKUP(Table_6[[#This Row],[Departamento]],Table_5[],2,0)</f>
        <v>5</v>
      </c>
      <c r="G607" s="3" t="s">
        <v>22</v>
      </c>
      <c r="H607" s="9" t="s">
        <v>23</v>
      </c>
      <c r="I607" s="32" t="str">
        <f>+IFERROR(VLOOKUP(Table_6[[#This Row],[Municipio]],'LOCALIZA HN'!$B$9:$O$306,8,0),99999)</f>
        <v>0501</v>
      </c>
      <c r="J607" s="5" t="s">
        <v>18</v>
      </c>
      <c r="K607" s="5">
        <v>63</v>
      </c>
      <c r="L607" s="8" t="s">
        <v>19</v>
      </c>
      <c r="M607" s="34" t="s">
        <v>20</v>
      </c>
      <c r="N607" s="36">
        <f>+IFERROR(VLOOKUP(Table_6[[#This Row],[ID_Municipio]],Table_4[[CodigoMuni]:[Long_2]],3,0),"")</f>
        <v>15.5151</v>
      </c>
      <c r="O607" s="36">
        <f>+IFERROR(VLOOKUP(Table_6[[#This Row],[ID_Municipio]],Table_4[[CodigoMuni]:[Long_2]],4,0),"")</f>
        <v>-88.114599999999996</v>
      </c>
      <c r="P607" s="34" t="s">
        <v>21</v>
      </c>
    </row>
    <row r="608" spans="1:16" ht="14.25" customHeight="1">
      <c r="A608" s="31" t="str">
        <f t="shared" si="27"/>
        <v>San Pedro Sula43944597</v>
      </c>
      <c r="B608" s="31" t="str">
        <f>+Table_6[[#This Row],[ID_Municipio]]&amp;Table_6[[#This Row],[Fecha]]</f>
        <v>050143944</v>
      </c>
      <c r="C608" s="31" t="str">
        <f t="shared" si="28"/>
        <v>Cortes43944</v>
      </c>
      <c r="D608" s="32">
        <f t="shared" si="29"/>
        <v>597</v>
      </c>
      <c r="E608" s="24">
        <v>43944</v>
      </c>
      <c r="F608" s="32">
        <f>+VLOOKUP(Table_6[[#This Row],[Departamento]],Table_5[],2,0)</f>
        <v>5</v>
      </c>
      <c r="G608" s="3" t="s">
        <v>22</v>
      </c>
      <c r="H608" s="9" t="s">
        <v>23</v>
      </c>
      <c r="I608" s="32" t="str">
        <f>+IFERROR(VLOOKUP(Table_6[[#This Row],[Municipio]],'LOCALIZA HN'!$B$9:$O$306,8,0),99999)</f>
        <v>0501</v>
      </c>
      <c r="J608" s="5" t="s">
        <v>26</v>
      </c>
      <c r="K608" s="5">
        <v>77</v>
      </c>
      <c r="L608" s="8" t="s">
        <v>19</v>
      </c>
      <c r="M608" s="34" t="s">
        <v>20</v>
      </c>
      <c r="N608" s="36">
        <f>+IFERROR(VLOOKUP(Table_6[[#This Row],[ID_Municipio]],Table_4[[CodigoMuni]:[Long_2]],3,0),"")</f>
        <v>15.5151</v>
      </c>
      <c r="O608" s="36">
        <f>+IFERROR(VLOOKUP(Table_6[[#This Row],[ID_Municipio]],Table_4[[CodigoMuni]:[Long_2]],4,0),"")</f>
        <v>-88.114599999999996</v>
      </c>
      <c r="P608" s="34" t="s">
        <v>21</v>
      </c>
    </row>
    <row r="609" spans="1:16" ht="14.25" customHeight="1">
      <c r="A609" s="31" t="str">
        <f t="shared" si="27"/>
        <v>San Pedro Sula43944598</v>
      </c>
      <c r="B609" s="31" t="str">
        <f>+Table_6[[#This Row],[ID_Municipio]]&amp;Table_6[[#This Row],[Fecha]]</f>
        <v>050143944</v>
      </c>
      <c r="C609" s="31" t="str">
        <f t="shared" si="28"/>
        <v>Cortes43944</v>
      </c>
      <c r="D609" s="32">
        <f t="shared" si="29"/>
        <v>598</v>
      </c>
      <c r="E609" s="24">
        <v>43944</v>
      </c>
      <c r="F609" s="32">
        <f>+VLOOKUP(Table_6[[#This Row],[Departamento]],Table_5[],2,0)</f>
        <v>5</v>
      </c>
      <c r="G609" s="3" t="s">
        <v>22</v>
      </c>
      <c r="H609" s="9" t="s">
        <v>23</v>
      </c>
      <c r="I609" s="32" t="str">
        <f>+IFERROR(VLOOKUP(Table_6[[#This Row],[Municipio]],'LOCALIZA HN'!$B$9:$O$306,8,0),99999)</f>
        <v>0501</v>
      </c>
      <c r="J609" s="5" t="s">
        <v>26</v>
      </c>
      <c r="K609" s="5">
        <v>68</v>
      </c>
      <c r="L609" s="8" t="s">
        <v>19</v>
      </c>
      <c r="M609" s="34" t="s">
        <v>20</v>
      </c>
      <c r="N609" s="36">
        <f>+IFERROR(VLOOKUP(Table_6[[#This Row],[ID_Municipio]],Table_4[[CodigoMuni]:[Long_2]],3,0),"")</f>
        <v>15.5151</v>
      </c>
      <c r="O609" s="36">
        <f>+IFERROR(VLOOKUP(Table_6[[#This Row],[ID_Municipio]],Table_4[[CodigoMuni]:[Long_2]],4,0),"")</f>
        <v>-88.114599999999996</v>
      </c>
      <c r="P609" s="34" t="s">
        <v>21</v>
      </c>
    </row>
    <row r="610" spans="1:16" ht="14.25" customHeight="1">
      <c r="A610" s="31" t="str">
        <f t="shared" si="27"/>
        <v>San Pedro Sula43944599</v>
      </c>
      <c r="B610" s="31" t="str">
        <f>+Table_6[[#This Row],[ID_Municipio]]&amp;Table_6[[#This Row],[Fecha]]</f>
        <v>050143944</v>
      </c>
      <c r="C610" s="31" t="str">
        <f t="shared" si="28"/>
        <v>Cortes43944</v>
      </c>
      <c r="D610" s="32">
        <f t="shared" si="29"/>
        <v>599</v>
      </c>
      <c r="E610" s="24">
        <v>43944</v>
      </c>
      <c r="F610" s="32">
        <f>+VLOOKUP(Table_6[[#This Row],[Departamento]],Table_5[],2,0)</f>
        <v>5</v>
      </c>
      <c r="G610" s="3" t="s">
        <v>22</v>
      </c>
      <c r="H610" s="9" t="s">
        <v>23</v>
      </c>
      <c r="I610" s="32" t="str">
        <f>+IFERROR(VLOOKUP(Table_6[[#This Row],[Municipio]],'LOCALIZA HN'!$B$9:$O$306,8,0),99999)</f>
        <v>0501</v>
      </c>
      <c r="J610" s="5" t="s">
        <v>26</v>
      </c>
      <c r="K610" s="5">
        <v>37</v>
      </c>
      <c r="L610" s="8" t="s">
        <v>19</v>
      </c>
      <c r="M610" s="34" t="s">
        <v>20</v>
      </c>
      <c r="N610" s="36">
        <f>+IFERROR(VLOOKUP(Table_6[[#This Row],[ID_Municipio]],Table_4[[CodigoMuni]:[Long_2]],3,0),"")</f>
        <v>15.5151</v>
      </c>
      <c r="O610" s="36">
        <f>+IFERROR(VLOOKUP(Table_6[[#This Row],[ID_Municipio]],Table_4[[CodigoMuni]:[Long_2]],4,0),"")</f>
        <v>-88.114599999999996</v>
      </c>
      <c r="P610" s="34" t="s">
        <v>21</v>
      </c>
    </row>
    <row r="611" spans="1:16" ht="14.25" customHeight="1">
      <c r="A611" s="31" t="str">
        <f t="shared" si="27"/>
        <v>San Pedro Sula43944600</v>
      </c>
      <c r="B611" s="31" t="str">
        <f>+Table_6[[#This Row],[ID_Municipio]]&amp;Table_6[[#This Row],[Fecha]]</f>
        <v>050143944</v>
      </c>
      <c r="C611" s="31" t="str">
        <f t="shared" si="28"/>
        <v>Cortes43944</v>
      </c>
      <c r="D611" s="32">
        <f t="shared" si="29"/>
        <v>600</v>
      </c>
      <c r="E611" s="24">
        <v>43944</v>
      </c>
      <c r="F611" s="32">
        <f>+VLOOKUP(Table_6[[#This Row],[Departamento]],Table_5[],2,0)</f>
        <v>5</v>
      </c>
      <c r="G611" s="3" t="s">
        <v>22</v>
      </c>
      <c r="H611" s="9" t="s">
        <v>23</v>
      </c>
      <c r="I611" s="32" t="str">
        <f>+IFERROR(VLOOKUP(Table_6[[#This Row],[Municipio]],'LOCALIZA HN'!$B$9:$O$306,8,0),99999)</f>
        <v>0501</v>
      </c>
      <c r="J611" s="5" t="s">
        <v>26</v>
      </c>
      <c r="K611" s="5">
        <v>44</v>
      </c>
      <c r="L611" s="8" t="s">
        <v>19</v>
      </c>
      <c r="M611" s="34" t="s">
        <v>20</v>
      </c>
      <c r="N611" s="36">
        <f>+IFERROR(VLOOKUP(Table_6[[#This Row],[ID_Municipio]],Table_4[[CodigoMuni]:[Long_2]],3,0),"")</f>
        <v>15.5151</v>
      </c>
      <c r="O611" s="36">
        <f>+IFERROR(VLOOKUP(Table_6[[#This Row],[ID_Municipio]],Table_4[[CodigoMuni]:[Long_2]],4,0),"")</f>
        <v>-88.114599999999996</v>
      </c>
      <c r="P611" s="34" t="s">
        <v>21</v>
      </c>
    </row>
    <row r="612" spans="1:16" ht="14.25" customHeight="1">
      <c r="A612" s="31" t="str">
        <f t="shared" si="27"/>
        <v>San Pedro Sula43944601</v>
      </c>
      <c r="B612" s="31" t="str">
        <f>+Table_6[[#This Row],[ID_Municipio]]&amp;Table_6[[#This Row],[Fecha]]</f>
        <v>050143944</v>
      </c>
      <c r="C612" s="31" t="str">
        <f t="shared" si="28"/>
        <v>Cortes43944</v>
      </c>
      <c r="D612" s="32">
        <f t="shared" si="29"/>
        <v>601</v>
      </c>
      <c r="E612" s="24">
        <v>43944</v>
      </c>
      <c r="F612" s="32">
        <f>+VLOOKUP(Table_6[[#This Row],[Departamento]],Table_5[],2,0)</f>
        <v>5</v>
      </c>
      <c r="G612" s="3" t="s">
        <v>22</v>
      </c>
      <c r="H612" s="9" t="s">
        <v>23</v>
      </c>
      <c r="I612" s="32" t="str">
        <f>+IFERROR(VLOOKUP(Table_6[[#This Row],[Municipio]],'LOCALIZA HN'!$B$9:$O$306,8,0),99999)</f>
        <v>0501</v>
      </c>
      <c r="J612" s="5" t="s">
        <v>26</v>
      </c>
      <c r="K612" s="5">
        <v>74</v>
      </c>
      <c r="L612" s="8" t="s">
        <v>19</v>
      </c>
      <c r="M612" s="34" t="s">
        <v>20</v>
      </c>
      <c r="N612" s="36">
        <f>+IFERROR(VLOOKUP(Table_6[[#This Row],[ID_Municipio]],Table_4[[CodigoMuni]:[Long_2]],3,0),"")</f>
        <v>15.5151</v>
      </c>
      <c r="O612" s="36">
        <f>+IFERROR(VLOOKUP(Table_6[[#This Row],[ID_Municipio]],Table_4[[CodigoMuni]:[Long_2]],4,0),"")</f>
        <v>-88.114599999999996</v>
      </c>
      <c r="P612" s="34" t="s">
        <v>21</v>
      </c>
    </row>
    <row r="613" spans="1:16" ht="14.25" customHeight="1">
      <c r="A613" s="31" t="str">
        <f t="shared" si="27"/>
        <v>San Pedro Sula43944602</v>
      </c>
      <c r="B613" s="31" t="str">
        <f>+Table_6[[#This Row],[ID_Municipio]]&amp;Table_6[[#This Row],[Fecha]]</f>
        <v>050143944</v>
      </c>
      <c r="C613" s="31" t="str">
        <f t="shared" si="28"/>
        <v>Cortes43944</v>
      </c>
      <c r="D613" s="32">
        <f t="shared" si="29"/>
        <v>602</v>
      </c>
      <c r="E613" s="24">
        <v>43944</v>
      </c>
      <c r="F613" s="32">
        <f>+VLOOKUP(Table_6[[#This Row],[Departamento]],Table_5[],2,0)</f>
        <v>5</v>
      </c>
      <c r="G613" s="3" t="s">
        <v>22</v>
      </c>
      <c r="H613" s="9" t="s">
        <v>23</v>
      </c>
      <c r="I613" s="32" t="str">
        <f>+IFERROR(VLOOKUP(Table_6[[#This Row],[Municipio]],'LOCALIZA HN'!$B$9:$O$306,8,0),99999)</f>
        <v>0501</v>
      </c>
      <c r="J613" s="5" t="s">
        <v>18</v>
      </c>
      <c r="K613" s="5">
        <v>36</v>
      </c>
      <c r="L613" s="8" t="s">
        <v>19</v>
      </c>
      <c r="M613" s="34" t="s">
        <v>20</v>
      </c>
      <c r="N613" s="36">
        <f>+IFERROR(VLOOKUP(Table_6[[#This Row],[ID_Municipio]],Table_4[[CodigoMuni]:[Long_2]],3,0),"")</f>
        <v>15.5151</v>
      </c>
      <c r="O613" s="36">
        <f>+IFERROR(VLOOKUP(Table_6[[#This Row],[ID_Municipio]],Table_4[[CodigoMuni]:[Long_2]],4,0),"")</f>
        <v>-88.114599999999996</v>
      </c>
      <c r="P613" s="34" t="s">
        <v>21</v>
      </c>
    </row>
    <row r="614" spans="1:16" ht="14.25" customHeight="1">
      <c r="A614" s="31" t="str">
        <f t="shared" si="27"/>
        <v>San Pedro Sula43944603</v>
      </c>
      <c r="B614" s="31" t="str">
        <f>+Table_6[[#This Row],[ID_Municipio]]&amp;Table_6[[#This Row],[Fecha]]</f>
        <v>050143944</v>
      </c>
      <c r="C614" s="31" t="str">
        <f t="shared" si="28"/>
        <v>Cortes43944</v>
      </c>
      <c r="D614" s="32">
        <f t="shared" si="29"/>
        <v>603</v>
      </c>
      <c r="E614" s="24">
        <v>43944</v>
      </c>
      <c r="F614" s="32">
        <f>+VLOOKUP(Table_6[[#This Row],[Departamento]],Table_5[],2,0)</f>
        <v>5</v>
      </c>
      <c r="G614" s="3" t="s">
        <v>22</v>
      </c>
      <c r="H614" s="9" t="s">
        <v>23</v>
      </c>
      <c r="I614" s="32" t="str">
        <f>+IFERROR(VLOOKUP(Table_6[[#This Row],[Municipio]],'LOCALIZA HN'!$B$9:$O$306,8,0),99999)</f>
        <v>0501</v>
      </c>
      <c r="J614" s="5" t="s">
        <v>18</v>
      </c>
      <c r="K614" s="5">
        <v>53</v>
      </c>
      <c r="L614" s="8" t="s">
        <v>19</v>
      </c>
      <c r="M614" s="34" t="s">
        <v>20</v>
      </c>
      <c r="N614" s="36">
        <f>+IFERROR(VLOOKUP(Table_6[[#This Row],[ID_Municipio]],Table_4[[CodigoMuni]:[Long_2]],3,0),"")</f>
        <v>15.5151</v>
      </c>
      <c r="O614" s="36">
        <f>+IFERROR(VLOOKUP(Table_6[[#This Row],[ID_Municipio]],Table_4[[CodigoMuni]:[Long_2]],4,0),"")</f>
        <v>-88.114599999999996</v>
      </c>
      <c r="P614" s="34" t="s">
        <v>21</v>
      </c>
    </row>
    <row r="615" spans="1:16" ht="14.25" customHeight="1">
      <c r="A615" s="31" t="str">
        <f t="shared" si="27"/>
        <v>San Pedro Sula43944604</v>
      </c>
      <c r="B615" s="31" t="str">
        <f>+Table_6[[#This Row],[ID_Municipio]]&amp;Table_6[[#This Row],[Fecha]]</f>
        <v>050143944</v>
      </c>
      <c r="C615" s="31" t="str">
        <f t="shared" si="28"/>
        <v>Cortes43944</v>
      </c>
      <c r="D615" s="32">
        <f t="shared" si="29"/>
        <v>604</v>
      </c>
      <c r="E615" s="24">
        <v>43944</v>
      </c>
      <c r="F615" s="32">
        <f>+VLOOKUP(Table_6[[#This Row],[Departamento]],Table_5[],2,0)</f>
        <v>5</v>
      </c>
      <c r="G615" s="3" t="s">
        <v>22</v>
      </c>
      <c r="H615" s="9" t="s">
        <v>23</v>
      </c>
      <c r="I615" s="32" t="str">
        <f>+IFERROR(VLOOKUP(Table_6[[#This Row],[Municipio]],'LOCALIZA HN'!$B$9:$O$306,8,0),99999)</f>
        <v>0501</v>
      </c>
      <c r="J615" s="5" t="s">
        <v>18</v>
      </c>
      <c r="K615" s="5">
        <v>50</v>
      </c>
      <c r="L615" s="8" t="s">
        <v>19</v>
      </c>
      <c r="M615" s="34" t="s">
        <v>20</v>
      </c>
      <c r="N615" s="36">
        <f>+IFERROR(VLOOKUP(Table_6[[#This Row],[ID_Municipio]],Table_4[[CodigoMuni]:[Long_2]],3,0),"")</f>
        <v>15.5151</v>
      </c>
      <c r="O615" s="36">
        <f>+IFERROR(VLOOKUP(Table_6[[#This Row],[ID_Municipio]],Table_4[[CodigoMuni]:[Long_2]],4,0),"")</f>
        <v>-88.114599999999996</v>
      </c>
      <c r="P615" s="34" t="s">
        <v>21</v>
      </c>
    </row>
    <row r="616" spans="1:16" ht="14.25" customHeight="1">
      <c r="A616" s="31" t="str">
        <f t="shared" si="27"/>
        <v>San Pedro Sula43944605</v>
      </c>
      <c r="B616" s="31" t="str">
        <f>+Table_6[[#This Row],[ID_Municipio]]&amp;Table_6[[#This Row],[Fecha]]</f>
        <v>050143944</v>
      </c>
      <c r="C616" s="31" t="str">
        <f t="shared" si="28"/>
        <v>Cortes43944</v>
      </c>
      <c r="D616" s="32">
        <f t="shared" si="29"/>
        <v>605</v>
      </c>
      <c r="E616" s="24">
        <v>43944</v>
      </c>
      <c r="F616" s="32">
        <f>+VLOOKUP(Table_6[[#This Row],[Departamento]],Table_5[],2,0)</f>
        <v>5</v>
      </c>
      <c r="G616" s="3" t="s">
        <v>22</v>
      </c>
      <c r="H616" s="9" t="s">
        <v>23</v>
      </c>
      <c r="I616" s="32" t="str">
        <f>+IFERROR(VLOOKUP(Table_6[[#This Row],[Municipio]],'LOCALIZA HN'!$B$9:$O$306,8,0),99999)</f>
        <v>0501</v>
      </c>
      <c r="J616" s="5" t="s">
        <v>26</v>
      </c>
      <c r="K616" s="5">
        <v>27</v>
      </c>
      <c r="L616" s="8" t="s">
        <v>19</v>
      </c>
      <c r="M616" s="34" t="s">
        <v>20</v>
      </c>
      <c r="N616" s="36">
        <f>+IFERROR(VLOOKUP(Table_6[[#This Row],[ID_Municipio]],Table_4[[CodigoMuni]:[Long_2]],3,0),"")</f>
        <v>15.5151</v>
      </c>
      <c r="O616" s="36">
        <f>+IFERROR(VLOOKUP(Table_6[[#This Row],[ID_Municipio]],Table_4[[CodigoMuni]:[Long_2]],4,0),"")</f>
        <v>-88.114599999999996</v>
      </c>
      <c r="P616" s="34" t="s">
        <v>21</v>
      </c>
    </row>
    <row r="617" spans="1:16" ht="14.25" customHeight="1">
      <c r="A617" s="31" t="str">
        <f t="shared" si="27"/>
        <v>San Pedro Sula43945606</v>
      </c>
      <c r="B617" s="31" t="str">
        <f>+Table_6[[#This Row],[ID_Municipio]]&amp;Table_6[[#This Row],[Fecha]]</f>
        <v>050143945</v>
      </c>
      <c r="C617" s="31" t="str">
        <f t="shared" si="28"/>
        <v>Cortes43945</v>
      </c>
      <c r="D617" s="32">
        <f t="shared" si="29"/>
        <v>606</v>
      </c>
      <c r="E617" s="24">
        <v>43945</v>
      </c>
      <c r="F617" s="32">
        <f>+VLOOKUP(Table_6[[#This Row],[Departamento]],Table_5[],2,0)</f>
        <v>5</v>
      </c>
      <c r="G617" s="3" t="s">
        <v>22</v>
      </c>
      <c r="H617" s="9" t="s">
        <v>23</v>
      </c>
      <c r="I617" s="32" t="str">
        <f>+IFERROR(VLOOKUP(Table_6[[#This Row],[Municipio]],'LOCALIZA HN'!$B$9:$O$306,8,0),99999)</f>
        <v>0501</v>
      </c>
      <c r="J617" s="5" t="s">
        <v>26</v>
      </c>
      <c r="K617" s="5">
        <v>51</v>
      </c>
      <c r="L617" s="8" t="s">
        <v>19</v>
      </c>
      <c r="M617" s="34" t="s">
        <v>20</v>
      </c>
      <c r="N617" s="36">
        <f>+IFERROR(VLOOKUP(Table_6[[#This Row],[ID_Municipio]],Table_4[[CodigoMuni]:[Long_2]],3,0),"")</f>
        <v>15.5151</v>
      </c>
      <c r="O617" s="36">
        <f>+IFERROR(VLOOKUP(Table_6[[#This Row],[ID_Municipio]],Table_4[[CodigoMuni]:[Long_2]],4,0),"")</f>
        <v>-88.114599999999996</v>
      </c>
      <c r="P617" s="34" t="s">
        <v>21</v>
      </c>
    </row>
    <row r="618" spans="1:16" ht="14.25" customHeight="1">
      <c r="A618" s="31" t="str">
        <f t="shared" si="27"/>
        <v>San Pedro Sula43945607</v>
      </c>
      <c r="B618" s="31" t="str">
        <f>+Table_6[[#This Row],[ID_Municipio]]&amp;Table_6[[#This Row],[Fecha]]</f>
        <v>050143945</v>
      </c>
      <c r="C618" s="31" t="str">
        <f t="shared" si="28"/>
        <v>Cortes43945</v>
      </c>
      <c r="D618" s="32">
        <f t="shared" si="29"/>
        <v>607</v>
      </c>
      <c r="E618" s="24">
        <v>43945</v>
      </c>
      <c r="F618" s="32">
        <f>+VLOOKUP(Table_6[[#This Row],[Departamento]],Table_5[],2,0)</f>
        <v>5</v>
      </c>
      <c r="G618" s="3" t="s">
        <v>22</v>
      </c>
      <c r="H618" s="9" t="s">
        <v>23</v>
      </c>
      <c r="I618" s="32" t="str">
        <f>+IFERROR(VLOOKUP(Table_6[[#This Row],[Municipio]],'LOCALIZA HN'!$B$9:$O$306,8,0),99999)</f>
        <v>0501</v>
      </c>
      <c r="J618" s="5" t="s">
        <v>18</v>
      </c>
      <c r="K618" s="5">
        <v>36</v>
      </c>
      <c r="L618" s="8" t="s">
        <v>19</v>
      </c>
      <c r="M618" s="34" t="s">
        <v>20</v>
      </c>
      <c r="N618" s="36">
        <f>+IFERROR(VLOOKUP(Table_6[[#This Row],[ID_Municipio]],Table_4[[CodigoMuni]:[Long_2]],3,0),"")</f>
        <v>15.5151</v>
      </c>
      <c r="O618" s="36">
        <f>+IFERROR(VLOOKUP(Table_6[[#This Row],[ID_Municipio]],Table_4[[CodigoMuni]:[Long_2]],4,0),"")</f>
        <v>-88.114599999999996</v>
      </c>
      <c r="P618" s="34" t="s">
        <v>21</v>
      </c>
    </row>
    <row r="619" spans="1:16" ht="14.25" customHeight="1">
      <c r="A619" s="31" t="str">
        <f t="shared" si="27"/>
        <v>San Pedro Sula43945608</v>
      </c>
      <c r="B619" s="31" t="str">
        <f>+Table_6[[#This Row],[ID_Municipio]]&amp;Table_6[[#This Row],[Fecha]]</f>
        <v>050143945</v>
      </c>
      <c r="C619" s="31" t="str">
        <f t="shared" si="28"/>
        <v>Cortes43945</v>
      </c>
      <c r="D619" s="32">
        <f t="shared" si="29"/>
        <v>608</v>
      </c>
      <c r="E619" s="24">
        <v>43945</v>
      </c>
      <c r="F619" s="32">
        <f>+VLOOKUP(Table_6[[#This Row],[Departamento]],Table_5[],2,0)</f>
        <v>5</v>
      </c>
      <c r="G619" s="3" t="s">
        <v>22</v>
      </c>
      <c r="H619" s="9" t="s">
        <v>23</v>
      </c>
      <c r="I619" s="32" t="str">
        <f>+IFERROR(VLOOKUP(Table_6[[#This Row],[Municipio]],'LOCALIZA HN'!$B$9:$O$306,8,0),99999)</f>
        <v>0501</v>
      </c>
      <c r="J619" s="5" t="s">
        <v>18</v>
      </c>
      <c r="K619" s="5">
        <v>26</v>
      </c>
      <c r="L619" s="8" t="s">
        <v>19</v>
      </c>
      <c r="M619" s="34" t="s">
        <v>20</v>
      </c>
      <c r="N619" s="36">
        <f>+IFERROR(VLOOKUP(Table_6[[#This Row],[ID_Municipio]],Table_4[[CodigoMuni]:[Long_2]],3,0),"")</f>
        <v>15.5151</v>
      </c>
      <c r="O619" s="36">
        <f>+IFERROR(VLOOKUP(Table_6[[#This Row],[ID_Municipio]],Table_4[[CodigoMuni]:[Long_2]],4,0),"")</f>
        <v>-88.114599999999996</v>
      </c>
      <c r="P619" s="34" t="s">
        <v>21</v>
      </c>
    </row>
    <row r="620" spans="1:16" ht="14.25" customHeight="1">
      <c r="A620" s="31" t="str">
        <f t="shared" si="27"/>
        <v>San Pedro Sula43945609</v>
      </c>
      <c r="B620" s="31" t="str">
        <f>+Table_6[[#This Row],[ID_Municipio]]&amp;Table_6[[#This Row],[Fecha]]</f>
        <v>050143945</v>
      </c>
      <c r="C620" s="31" t="str">
        <f t="shared" si="28"/>
        <v>Cortes43945</v>
      </c>
      <c r="D620" s="32">
        <f t="shared" si="29"/>
        <v>609</v>
      </c>
      <c r="E620" s="24">
        <v>43945</v>
      </c>
      <c r="F620" s="32">
        <f>+VLOOKUP(Table_6[[#This Row],[Departamento]],Table_5[],2,0)</f>
        <v>5</v>
      </c>
      <c r="G620" s="3" t="s">
        <v>22</v>
      </c>
      <c r="H620" s="9" t="s">
        <v>23</v>
      </c>
      <c r="I620" s="32" t="str">
        <f>+IFERROR(VLOOKUP(Table_6[[#This Row],[Municipio]],'LOCALIZA HN'!$B$9:$O$306,8,0),99999)</f>
        <v>0501</v>
      </c>
      <c r="J620" s="5" t="s">
        <v>26</v>
      </c>
      <c r="K620" s="5">
        <v>65</v>
      </c>
      <c r="L620" s="8" t="s">
        <v>19</v>
      </c>
      <c r="M620" s="34" t="s">
        <v>20</v>
      </c>
      <c r="N620" s="36">
        <f>+IFERROR(VLOOKUP(Table_6[[#This Row],[ID_Municipio]],Table_4[[CodigoMuni]:[Long_2]],3,0),"")</f>
        <v>15.5151</v>
      </c>
      <c r="O620" s="36">
        <f>+IFERROR(VLOOKUP(Table_6[[#This Row],[ID_Municipio]],Table_4[[CodigoMuni]:[Long_2]],4,0),"")</f>
        <v>-88.114599999999996</v>
      </c>
      <c r="P620" s="34" t="s">
        <v>21</v>
      </c>
    </row>
    <row r="621" spans="1:16" ht="14.25" customHeight="1">
      <c r="A621" s="31" t="str">
        <f t="shared" si="27"/>
        <v>San Pedro Sula43945610</v>
      </c>
      <c r="B621" s="31" t="str">
        <f>+Table_6[[#This Row],[ID_Municipio]]&amp;Table_6[[#This Row],[Fecha]]</f>
        <v>050143945</v>
      </c>
      <c r="C621" s="31" t="str">
        <f t="shared" si="28"/>
        <v>Cortes43945</v>
      </c>
      <c r="D621" s="32">
        <f t="shared" si="29"/>
        <v>610</v>
      </c>
      <c r="E621" s="24">
        <v>43945</v>
      </c>
      <c r="F621" s="32">
        <f>+VLOOKUP(Table_6[[#This Row],[Departamento]],Table_5[],2,0)</f>
        <v>5</v>
      </c>
      <c r="G621" s="3" t="s">
        <v>22</v>
      </c>
      <c r="H621" s="9" t="s">
        <v>23</v>
      </c>
      <c r="I621" s="32" t="str">
        <f>+IFERROR(VLOOKUP(Table_6[[#This Row],[Municipio]],'LOCALIZA HN'!$B$9:$O$306,8,0),99999)</f>
        <v>0501</v>
      </c>
      <c r="J621" s="5" t="s">
        <v>18</v>
      </c>
      <c r="K621" s="5">
        <v>46</v>
      </c>
      <c r="L621" s="8" t="s">
        <v>19</v>
      </c>
      <c r="M621" s="34" t="s">
        <v>20</v>
      </c>
      <c r="N621" s="36">
        <f>+IFERROR(VLOOKUP(Table_6[[#This Row],[ID_Municipio]],Table_4[[CodigoMuni]:[Long_2]],3,0),"")</f>
        <v>15.5151</v>
      </c>
      <c r="O621" s="36">
        <f>+IFERROR(VLOOKUP(Table_6[[#This Row],[ID_Municipio]],Table_4[[CodigoMuni]:[Long_2]],4,0),"")</f>
        <v>-88.114599999999996</v>
      </c>
      <c r="P621" s="34" t="s">
        <v>21</v>
      </c>
    </row>
    <row r="622" spans="1:16" ht="14.25" customHeight="1">
      <c r="A622" s="31" t="str">
        <f t="shared" si="27"/>
        <v>San Pedro Sula43945611</v>
      </c>
      <c r="B622" s="31" t="str">
        <f>+Table_6[[#This Row],[ID_Municipio]]&amp;Table_6[[#This Row],[Fecha]]</f>
        <v>050143945</v>
      </c>
      <c r="C622" s="31" t="str">
        <f t="shared" si="28"/>
        <v>Cortes43945</v>
      </c>
      <c r="D622" s="32">
        <f t="shared" si="29"/>
        <v>611</v>
      </c>
      <c r="E622" s="24">
        <v>43945</v>
      </c>
      <c r="F622" s="32">
        <f>+VLOOKUP(Table_6[[#This Row],[Departamento]],Table_5[],2,0)</f>
        <v>5</v>
      </c>
      <c r="G622" s="3" t="s">
        <v>22</v>
      </c>
      <c r="H622" s="9" t="s">
        <v>23</v>
      </c>
      <c r="I622" s="32" t="str">
        <f>+IFERROR(VLOOKUP(Table_6[[#This Row],[Municipio]],'LOCALIZA HN'!$B$9:$O$306,8,0),99999)</f>
        <v>0501</v>
      </c>
      <c r="J622" s="5" t="s">
        <v>26</v>
      </c>
      <c r="K622" s="5">
        <v>38</v>
      </c>
      <c r="L622" s="8" t="s">
        <v>19</v>
      </c>
      <c r="M622" s="34" t="s">
        <v>20</v>
      </c>
      <c r="N622" s="36">
        <f>+IFERROR(VLOOKUP(Table_6[[#This Row],[ID_Municipio]],Table_4[[CodigoMuni]:[Long_2]],3,0),"")</f>
        <v>15.5151</v>
      </c>
      <c r="O622" s="36">
        <f>+IFERROR(VLOOKUP(Table_6[[#This Row],[ID_Municipio]],Table_4[[CodigoMuni]:[Long_2]],4,0),"")</f>
        <v>-88.114599999999996</v>
      </c>
      <c r="P622" s="34" t="s">
        <v>21</v>
      </c>
    </row>
    <row r="623" spans="1:16" ht="14.25" customHeight="1">
      <c r="A623" s="31" t="str">
        <f t="shared" si="27"/>
        <v>San Pedro Sula43945612</v>
      </c>
      <c r="B623" s="31" t="str">
        <f>+Table_6[[#This Row],[ID_Municipio]]&amp;Table_6[[#This Row],[Fecha]]</f>
        <v>050143945</v>
      </c>
      <c r="C623" s="31" t="str">
        <f t="shared" si="28"/>
        <v>Cortes43945</v>
      </c>
      <c r="D623" s="32">
        <f t="shared" si="29"/>
        <v>612</v>
      </c>
      <c r="E623" s="24">
        <v>43945</v>
      </c>
      <c r="F623" s="32">
        <f>+VLOOKUP(Table_6[[#This Row],[Departamento]],Table_5[],2,0)</f>
        <v>5</v>
      </c>
      <c r="G623" s="3" t="s">
        <v>22</v>
      </c>
      <c r="H623" s="9" t="s">
        <v>23</v>
      </c>
      <c r="I623" s="32" t="str">
        <f>+IFERROR(VLOOKUP(Table_6[[#This Row],[Municipio]],'LOCALIZA HN'!$B$9:$O$306,8,0),99999)</f>
        <v>0501</v>
      </c>
      <c r="J623" s="5" t="s">
        <v>18</v>
      </c>
      <c r="K623" s="5">
        <v>41</v>
      </c>
      <c r="L623" s="8" t="s">
        <v>19</v>
      </c>
      <c r="M623" s="34" t="s">
        <v>20</v>
      </c>
      <c r="N623" s="36">
        <f>+IFERROR(VLOOKUP(Table_6[[#This Row],[ID_Municipio]],Table_4[[CodigoMuni]:[Long_2]],3,0),"")</f>
        <v>15.5151</v>
      </c>
      <c r="O623" s="36">
        <f>+IFERROR(VLOOKUP(Table_6[[#This Row],[ID_Municipio]],Table_4[[CodigoMuni]:[Long_2]],4,0),"")</f>
        <v>-88.114599999999996</v>
      </c>
      <c r="P623" s="34" t="s">
        <v>21</v>
      </c>
    </row>
    <row r="624" spans="1:16" ht="14.25" customHeight="1">
      <c r="A624" s="31" t="str">
        <f t="shared" si="27"/>
        <v>San Pedro Sula43945613</v>
      </c>
      <c r="B624" s="31" t="str">
        <f>+Table_6[[#This Row],[ID_Municipio]]&amp;Table_6[[#This Row],[Fecha]]</f>
        <v>050143945</v>
      </c>
      <c r="C624" s="31" t="str">
        <f t="shared" si="28"/>
        <v>Cortes43945</v>
      </c>
      <c r="D624" s="32">
        <f t="shared" si="29"/>
        <v>613</v>
      </c>
      <c r="E624" s="24">
        <v>43945</v>
      </c>
      <c r="F624" s="32">
        <f>+VLOOKUP(Table_6[[#This Row],[Departamento]],Table_5[],2,0)</f>
        <v>5</v>
      </c>
      <c r="G624" s="3" t="s">
        <v>22</v>
      </c>
      <c r="H624" s="9" t="s">
        <v>23</v>
      </c>
      <c r="I624" s="32" t="str">
        <f>+IFERROR(VLOOKUP(Table_6[[#This Row],[Municipio]],'LOCALIZA HN'!$B$9:$O$306,8,0),99999)</f>
        <v>0501</v>
      </c>
      <c r="J624" s="5" t="s">
        <v>18</v>
      </c>
      <c r="K624" s="5">
        <v>63</v>
      </c>
      <c r="L624" s="8" t="s">
        <v>19</v>
      </c>
      <c r="M624" s="34" t="s">
        <v>20</v>
      </c>
      <c r="N624" s="36">
        <f>+IFERROR(VLOOKUP(Table_6[[#This Row],[ID_Municipio]],Table_4[[CodigoMuni]:[Long_2]],3,0),"")</f>
        <v>15.5151</v>
      </c>
      <c r="O624" s="36">
        <f>+IFERROR(VLOOKUP(Table_6[[#This Row],[ID_Municipio]],Table_4[[CodigoMuni]:[Long_2]],4,0),"")</f>
        <v>-88.114599999999996</v>
      </c>
      <c r="P624" s="34" t="s">
        <v>21</v>
      </c>
    </row>
    <row r="625" spans="1:16" ht="14.25" customHeight="1">
      <c r="A625" s="31" t="str">
        <f t="shared" si="27"/>
        <v>San Pedro Sula43945614</v>
      </c>
      <c r="B625" s="31" t="str">
        <f>+Table_6[[#This Row],[ID_Municipio]]&amp;Table_6[[#This Row],[Fecha]]</f>
        <v>050143945</v>
      </c>
      <c r="C625" s="31" t="str">
        <f t="shared" si="28"/>
        <v>Cortes43945</v>
      </c>
      <c r="D625" s="32">
        <f t="shared" si="29"/>
        <v>614</v>
      </c>
      <c r="E625" s="24">
        <v>43945</v>
      </c>
      <c r="F625" s="32">
        <f>+VLOOKUP(Table_6[[#This Row],[Departamento]],Table_5[],2,0)</f>
        <v>5</v>
      </c>
      <c r="G625" s="3" t="s">
        <v>22</v>
      </c>
      <c r="H625" s="9" t="s">
        <v>23</v>
      </c>
      <c r="I625" s="32" t="str">
        <f>+IFERROR(VLOOKUP(Table_6[[#This Row],[Municipio]],'LOCALIZA HN'!$B$9:$O$306,8,0),99999)</f>
        <v>0501</v>
      </c>
      <c r="J625" s="5" t="s">
        <v>18</v>
      </c>
      <c r="K625" s="5">
        <v>28</v>
      </c>
      <c r="L625" s="8" t="s">
        <v>19</v>
      </c>
      <c r="M625" s="34" t="s">
        <v>20</v>
      </c>
      <c r="N625" s="36">
        <f>+IFERROR(VLOOKUP(Table_6[[#This Row],[ID_Municipio]],Table_4[[CodigoMuni]:[Long_2]],3,0),"")</f>
        <v>15.5151</v>
      </c>
      <c r="O625" s="36">
        <f>+IFERROR(VLOOKUP(Table_6[[#This Row],[ID_Municipio]],Table_4[[CodigoMuni]:[Long_2]],4,0),"")</f>
        <v>-88.114599999999996</v>
      </c>
      <c r="P625" s="34" t="s">
        <v>21</v>
      </c>
    </row>
    <row r="626" spans="1:16" ht="14.25" customHeight="1">
      <c r="A626" s="31" t="str">
        <f t="shared" si="27"/>
        <v>San Pedro Sula43945615</v>
      </c>
      <c r="B626" s="31" t="str">
        <f>+Table_6[[#This Row],[ID_Municipio]]&amp;Table_6[[#This Row],[Fecha]]</f>
        <v>050143945</v>
      </c>
      <c r="C626" s="31" t="str">
        <f t="shared" si="28"/>
        <v>Cortes43945</v>
      </c>
      <c r="D626" s="32">
        <f t="shared" si="29"/>
        <v>615</v>
      </c>
      <c r="E626" s="24">
        <v>43945</v>
      </c>
      <c r="F626" s="32">
        <f>+VLOOKUP(Table_6[[#This Row],[Departamento]],Table_5[],2,0)</f>
        <v>5</v>
      </c>
      <c r="G626" s="3" t="s">
        <v>22</v>
      </c>
      <c r="H626" s="9" t="s">
        <v>23</v>
      </c>
      <c r="I626" s="32" t="str">
        <f>+IFERROR(VLOOKUP(Table_6[[#This Row],[Municipio]],'LOCALIZA HN'!$B$9:$O$306,8,0),99999)</f>
        <v>0501</v>
      </c>
      <c r="J626" s="5" t="s">
        <v>26</v>
      </c>
      <c r="K626" s="5">
        <v>72</v>
      </c>
      <c r="L626" s="8" t="s">
        <v>19</v>
      </c>
      <c r="M626" s="34" t="s">
        <v>20</v>
      </c>
      <c r="N626" s="36">
        <f>+IFERROR(VLOOKUP(Table_6[[#This Row],[ID_Municipio]],Table_4[[CodigoMuni]:[Long_2]],3,0),"")</f>
        <v>15.5151</v>
      </c>
      <c r="O626" s="36">
        <f>+IFERROR(VLOOKUP(Table_6[[#This Row],[ID_Municipio]],Table_4[[CodigoMuni]:[Long_2]],4,0),"")</f>
        <v>-88.114599999999996</v>
      </c>
      <c r="P626" s="34" t="s">
        <v>21</v>
      </c>
    </row>
    <row r="627" spans="1:16" ht="14.25" customHeight="1">
      <c r="A627" s="31" t="str">
        <f t="shared" si="27"/>
        <v>San Pedro Sula43945616</v>
      </c>
      <c r="B627" s="31" t="str">
        <f>+Table_6[[#This Row],[ID_Municipio]]&amp;Table_6[[#This Row],[Fecha]]</f>
        <v>050143945</v>
      </c>
      <c r="C627" s="31" t="str">
        <f t="shared" si="28"/>
        <v>Cortes43945</v>
      </c>
      <c r="D627" s="32">
        <f t="shared" si="29"/>
        <v>616</v>
      </c>
      <c r="E627" s="24">
        <v>43945</v>
      </c>
      <c r="F627" s="32">
        <f>+VLOOKUP(Table_6[[#This Row],[Departamento]],Table_5[],2,0)</f>
        <v>5</v>
      </c>
      <c r="G627" s="3" t="s">
        <v>22</v>
      </c>
      <c r="H627" s="9" t="s">
        <v>23</v>
      </c>
      <c r="I627" s="32" t="str">
        <f>+IFERROR(VLOOKUP(Table_6[[#This Row],[Municipio]],'LOCALIZA HN'!$B$9:$O$306,8,0),99999)</f>
        <v>0501</v>
      </c>
      <c r="J627" s="5" t="s">
        <v>18</v>
      </c>
      <c r="K627" s="5">
        <v>55</v>
      </c>
      <c r="L627" s="8" t="s">
        <v>19</v>
      </c>
      <c r="M627" s="34" t="s">
        <v>20</v>
      </c>
      <c r="N627" s="36">
        <f>+IFERROR(VLOOKUP(Table_6[[#This Row],[ID_Municipio]],Table_4[[CodigoMuni]:[Long_2]],3,0),"")</f>
        <v>15.5151</v>
      </c>
      <c r="O627" s="36">
        <f>+IFERROR(VLOOKUP(Table_6[[#This Row],[ID_Municipio]],Table_4[[CodigoMuni]:[Long_2]],4,0),"")</f>
        <v>-88.114599999999996</v>
      </c>
      <c r="P627" s="34" t="s">
        <v>21</v>
      </c>
    </row>
    <row r="628" spans="1:16" ht="14.25" customHeight="1">
      <c r="A628" s="31" t="str">
        <f t="shared" si="27"/>
        <v>San Pedro Sula43945617</v>
      </c>
      <c r="B628" s="31" t="str">
        <f>+Table_6[[#This Row],[ID_Municipio]]&amp;Table_6[[#This Row],[Fecha]]</f>
        <v>050143945</v>
      </c>
      <c r="C628" s="31" t="str">
        <f t="shared" si="28"/>
        <v>Cortes43945</v>
      </c>
      <c r="D628" s="32">
        <f t="shared" si="29"/>
        <v>617</v>
      </c>
      <c r="E628" s="24">
        <v>43945</v>
      </c>
      <c r="F628" s="32">
        <f>+VLOOKUP(Table_6[[#This Row],[Departamento]],Table_5[],2,0)</f>
        <v>5</v>
      </c>
      <c r="G628" s="3" t="s">
        <v>22</v>
      </c>
      <c r="H628" s="9" t="s">
        <v>23</v>
      </c>
      <c r="I628" s="32" t="str">
        <f>+IFERROR(VLOOKUP(Table_6[[#This Row],[Municipio]],'LOCALIZA HN'!$B$9:$O$306,8,0),99999)</f>
        <v>0501</v>
      </c>
      <c r="J628" s="5" t="s">
        <v>18</v>
      </c>
      <c r="K628" s="5">
        <v>79</v>
      </c>
      <c r="L628" s="8" t="s">
        <v>19</v>
      </c>
      <c r="M628" s="34" t="s">
        <v>20</v>
      </c>
      <c r="N628" s="36">
        <f>+IFERROR(VLOOKUP(Table_6[[#This Row],[ID_Municipio]],Table_4[[CodigoMuni]:[Long_2]],3,0),"")</f>
        <v>15.5151</v>
      </c>
      <c r="O628" s="36">
        <f>+IFERROR(VLOOKUP(Table_6[[#This Row],[ID_Municipio]],Table_4[[CodigoMuni]:[Long_2]],4,0),"")</f>
        <v>-88.114599999999996</v>
      </c>
      <c r="P628" s="34" t="s">
        <v>21</v>
      </c>
    </row>
    <row r="629" spans="1:16" ht="14.25" customHeight="1">
      <c r="A629" s="31" t="str">
        <f t="shared" si="27"/>
        <v>San Pedro Sula43945618</v>
      </c>
      <c r="B629" s="31" t="str">
        <f>+Table_6[[#This Row],[ID_Municipio]]&amp;Table_6[[#This Row],[Fecha]]</f>
        <v>050143945</v>
      </c>
      <c r="C629" s="31" t="str">
        <f t="shared" si="28"/>
        <v>Cortes43945</v>
      </c>
      <c r="D629" s="32">
        <f t="shared" si="29"/>
        <v>618</v>
      </c>
      <c r="E629" s="24">
        <v>43945</v>
      </c>
      <c r="F629" s="32">
        <f>+VLOOKUP(Table_6[[#This Row],[Departamento]],Table_5[],2,0)</f>
        <v>5</v>
      </c>
      <c r="G629" s="3" t="s">
        <v>22</v>
      </c>
      <c r="H629" s="9" t="s">
        <v>23</v>
      </c>
      <c r="I629" s="32" t="str">
        <f>+IFERROR(VLOOKUP(Table_6[[#This Row],[Municipio]],'LOCALIZA HN'!$B$9:$O$306,8,0),99999)</f>
        <v>0501</v>
      </c>
      <c r="J629" s="5" t="s">
        <v>26</v>
      </c>
      <c r="K629" s="5">
        <v>32</v>
      </c>
      <c r="L629" s="8" t="s">
        <v>19</v>
      </c>
      <c r="M629" s="34" t="s">
        <v>20</v>
      </c>
      <c r="N629" s="36">
        <f>+IFERROR(VLOOKUP(Table_6[[#This Row],[ID_Municipio]],Table_4[[CodigoMuni]:[Long_2]],3,0),"")</f>
        <v>15.5151</v>
      </c>
      <c r="O629" s="36">
        <f>+IFERROR(VLOOKUP(Table_6[[#This Row],[ID_Municipio]],Table_4[[CodigoMuni]:[Long_2]],4,0),"")</f>
        <v>-88.114599999999996</v>
      </c>
      <c r="P629" s="34" t="s">
        <v>21</v>
      </c>
    </row>
    <row r="630" spans="1:16" ht="14.25" customHeight="1">
      <c r="A630" s="31" t="str">
        <f t="shared" si="27"/>
        <v>San Pedro Sula43945619</v>
      </c>
      <c r="B630" s="31" t="str">
        <f>+Table_6[[#This Row],[ID_Municipio]]&amp;Table_6[[#This Row],[Fecha]]</f>
        <v>050143945</v>
      </c>
      <c r="C630" s="31" t="str">
        <f t="shared" si="28"/>
        <v>Cortes43945</v>
      </c>
      <c r="D630" s="32">
        <f t="shared" si="29"/>
        <v>619</v>
      </c>
      <c r="E630" s="24">
        <v>43945</v>
      </c>
      <c r="F630" s="32">
        <f>+VLOOKUP(Table_6[[#This Row],[Departamento]],Table_5[],2,0)</f>
        <v>5</v>
      </c>
      <c r="G630" s="3" t="s">
        <v>22</v>
      </c>
      <c r="H630" s="9" t="s">
        <v>23</v>
      </c>
      <c r="I630" s="32" t="str">
        <f>+IFERROR(VLOOKUP(Table_6[[#This Row],[Municipio]],'LOCALIZA HN'!$B$9:$O$306,8,0),99999)</f>
        <v>0501</v>
      </c>
      <c r="J630" s="5" t="s">
        <v>26</v>
      </c>
      <c r="K630" s="5">
        <v>46</v>
      </c>
      <c r="L630" s="8" t="s">
        <v>19</v>
      </c>
      <c r="M630" s="34" t="s">
        <v>20</v>
      </c>
      <c r="N630" s="36">
        <f>+IFERROR(VLOOKUP(Table_6[[#This Row],[ID_Municipio]],Table_4[[CodigoMuni]:[Long_2]],3,0),"")</f>
        <v>15.5151</v>
      </c>
      <c r="O630" s="36">
        <f>+IFERROR(VLOOKUP(Table_6[[#This Row],[ID_Municipio]],Table_4[[CodigoMuni]:[Long_2]],4,0),"")</f>
        <v>-88.114599999999996</v>
      </c>
      <c r="P630" s="34" t="s">
        <v>21</v>
      </c>
    </row>
    <row r="631" spans="1:16" ht="14.25" customHeight="1">
      <c r="A631" s="31" t="str">
        <f t="shared" si="27"/>
        <v>San Pedro Sula43945620</v>
      </c>
      <c r="B631" s="31" t="str">
        <f>+Table_6[[#This Row],[ID_Municipio]]&amp;Table_6[[#This Row],[Fecha]]</f>
        <v>050143945</v>
      </c>
      <c r="C631" s="31" t="str">
        <f t="shared" si="28"/>
        <v>Cortes43945</v>
      </c>
      <c r="D631" s="32">
        <f t="shared" si="29"/>
        <v>620</v>
      </c>
      <c r="E631" s="24">
        <v>43945</v>
      </c>
      <c r="F631" s="32">
        <f>+VLOOKUP(Table_6[[#This Row],[Departamento]],Table_5[],2,0)</f>
        <v>5</v>
      </c>
      <c r="G631" s="3" t="s">
        <v>22</v>
      </c>
      <c r="H631" s="9" t="s">
        <v>23</v>
      </c>
      <c r="I631" s="32" t="str">
        <f>+IFERROR(VLOOKUP(Table_6[[#This Row],[Municipio]],'LOCALIZA HN'!$B$9:$O$306,8,0),99999)</f>
        <v>0501</v>
      </c>
      <c r="J631" s="5" t="s">
        <v>18</v>
      </c>
      <c r="K631" s="5">
        <v>94</v>
      </c>
      <c r="L631" s="8" t="s">
        <v>19</v>
      </c>
      <c r="M631" s="34" t="s">
        <v>20</v>
      </c>
      <c r="N631" s="36">
        <f>+IFERROR(VLOOKUP(Table_6[[#This Row],[ID_Municipio]],Table_4[[CodigoMuni]:[Long_2]],3,0),"")</f>
        <v>15.5151</v>
      </c>
      <c r="O631" s="36">
        <f>+IFERROR(VLOOKUP(Table_6[[#This Row],[ID_Municipio]],Table_4[[CodigoMuni]:[Long_2]],4,0),"")</f>
        <v>-88.114599999999996</v>
      </c>
      <c r="P631" s="34" t="s">
        <v>21</v>
      </c>
    </row>
    <row r="632" spans="1:16" ht="14.25" customHeight="1">
      <c r="A632" s="31" t="str">
        <f t="shared" si="27"/>
        <v>San Pedro Sula43947621</v>
      </c>
      <c r="B632" s="31" t="str">
        <f>+Table_6[[#This Row],[ID_Municipio]]&amp;Table_6[[#This Row],[Fecha]]</f>
        <v>050143947</v>
      </c>
      <c r="C632" s="31" t="str">
        <f t="shared" si="28"/>
        <v>Cortes43947</v>
      </c>
      <c r="D632" s="32">
        <f t="shared" si="29"/>
        <v>621</v>
      </c>
      <c r="E632" s="24">
        <v>43947</v>
      </c>
      <c r="F632" s="32">
        <f>+VLOOKUP(Table_6[[#This Row],[Departamento]],Table_5[],2,0)</f>
        <v>5</v>
      </c>
      <c r="G632" s="3" t="s">
        <v>22</v>
      </c>
      <c r="H632" s="9" t="s">
        <v>23</v>
      </c>
      <c r="I632" s="32" t="str">
        <f>+IFERROR(VLOOKUP(Table_6[[#This Row],[Municipio]],'LOCALIZA HN'!$B$9:$O$306,8,0),99999)</f>
        <v>0501</v>
      </c>
      <c r="J632" s="5" t="s">
        <v>18</v>
      </c>
      <c r="K632" s="5">
        <v>62</v>
      </c>
      <c r="L632" s="8" t="s">
        <v>19</v>
      </c>
      <c r="M632" s="34" t="s">
        <v>20</v>
      </c>
      <c r="N632" s="36">
        <f>+IFERROR(VLOOKUP(Table_6[[#This Row],[ID_Municipio]],Table_4[[CodigoMuni]:[Long_2]],3,0),"")</f>
        <v>15.5151</v>
      </c>
      <c r="O632" s="36">
        <f>+IFERROR(VLOOKUP(Table_6[[#This Row],[ID_Municipio]],Table_4[[CodigoMuni]:[Long_2]],4,0),"")</f>
        <v>-88.114599999999996</v>
      </c>
      <c r="P632" s="34" t="s">
        <v>21</v>
      </c>
    </row>
    <row r="633" spans="1:16" ht="14.25" customHeight="1">
      <c r="A633" s="31" t="str">
        <f t="shared" si="27"/>
        <v>San Pedro Sula43947622</v>
      </c>
      <c r="B633" s="31" t="str">
        <f>+Table_6[[#This Row],[ID_Municipio]]&amp;Table_6[[#This Row],[Fecha]]</f>
        <v>050143947</v>
      </c>
      <c r="C633" s="31" t="str">
        <f t="shared" si="28"/>
        <v>Cortes43947</v>
      </c>
      <c r="D633" s="32">
        <f t="shared" si="29"/>
        <v>622</v>
      </c>
      <c r="E633" s="24">
        <v>43947</v>
      </c>
      <c r="F633" s="32">
        <f>+VLOOKUP(Table_6[[#This Row],[Departamento]],Table_5[],2,0)</f>
        <v>5</v>
      </c>
      <c r="G633" s="3" t="s">
        <v>22</v>
      </c>
      <c r="H633" s="9" t="s">
        <v>23</v>
      </c>
      <c r="I633" s="32" t="str">
        <f>+IFERROR(VLOOKUP(Table_6[[#This Row],[Municipio]],'LOCALIZA HN'!$B$9:$O$306,8,0),99999)</f>
        <v>0501</v>
      </c>
      <c r="J633" s="5" t="s">
        <v>18</v>
      </c>
      <c r="K633" s="5">
        <v>47</v>
      </c>
      <c r="L633" s="8" t="s">
        <v>19</v>
      </c>
      <c r="M633" s="34" t="s">
        <v>20</v>
      </c>
      <c r="N633" s="36">
        <f>+IFERROR(VLOOKUP(Table_6[[#This Row],[ID_Municipio]],Table_4[[CodigoMuni]:[Long_2]],3,0),"")</f>
        <v>15.5151</v>
      </c>
      <c r="O633" s="36">
        <f>+IFERROR(VLOOKUP(Table_6[[#This Row],[ID_Municipio]],Table_4[[CodigoMuni]:[Long_2]],4,0),"")</f>
        <v>-88.114599999999996</v>
      </c>
      <c r="P633" s="34" t="s">
        <v>21</v>
      </c>
    </row>
    <row r="634" spans="1:16" ht="14.25" customHeight="1">
      <c r="A634" s="31" t="str">
        <f t="shared" si="27"/>
        <v>San Pedro Sula43947623</v>
      </c>
      <c r="B634" s="31" t="str">
        <f>+Table_6[[#This Row],[ID_Municipio]]&amp;Table_6[[#This Row],[Fecha]]</f>
        <v>050143947</v>
      </c>
      <c r="C634" s="31" t="str">
        <f t="shared" si="28"/>
        <v>Cortes43947</v>
      </c>
      <c r="D634" s="32">
        <f t="shared" si="29"/>
        <v>623</v>
      </c>
      <c r="E634" s="24">
        <v>43947</v>
      </c>
      <c r="F634" s="32">
        <f>+VLOOKUP(Table_6[[#This Row],[Departamento]],Table_5[],2,0)</f>
        <v>5</v>
      </c>
      <c r="G634" s="3" t="s">
        <v>22</v>
      </c>
      <c r="H634" s="9" t="s">
        <v>23</v>
      </c>
      <c r="I634" s="32" t="str">
        <f>+IFERROR(VLOOKUP(Table_6[[#This Row],[Municipio]],'LOCALIZA HN'!$B$9:$O$306,8,0),99999)</f>
        <v>0501</v>
      </c>
      <c r="J634" s="5" t="s">
        <v>26</v>
      </c>
      <c r="K634" s="5">
        <v>27</v>
      </c>
      <c r="L634" s="8" t="s">
        <v>19</v>
      </c>
      <c r="M634" s="34" t="s">
        <v>20</v>
      </c>
      <c r="N634" s="36">
        <f>+IFERROR(VLOOKUP(Table_6[[#This Row],[ID_Municipio]],Table_4[[CodigoMuni]:[Long_2]],3,0),"")</f>
        <v>15.5151</v>
      </c>
      <c r="O634" s="36">
        <f>+IFERROR(VLOOKUP(Table_6[[#This Row],[ID_Municipio]],Table_4[[CodigoMuni]:[Long_2]],4,0),"")</f>
        <v>-88.114599999999996</v>
      </c>
      <c r="P634" s="34" t="s">
        <v>21</v>
      </c>
    </row>
    <row r="635" spans="1:16" ht="14.25" customHeight="1">
      <c r="A635" s="31" t="str">
        <f t="shared" si="27"/>
        <v>San Pedro Sula43947624</v>
      </c>
      <c r="B635" s="31" t="str">
        <f>+Table_6[[#This Row],[ID_Municipio]]&amp;Table_6[[#This Row],[Fecha]]</f>
        <v>050143947</v>
      </c>
      <c r="C635" s="31" t="str">
        <f t="shared" si="28"/>
        <v>Cortes43947</v>
      </c>
      <c r="D635" s="32">
        <f t="shared" si="29"/>
        <v>624</v>
      </c>
      <c r="E635" s="24">
        <v>43947</v>
      </c>
      <c r="F635" s="32">
        <f>+VLOOKUP(Table_6[[#This Row],[Departamento]],Table_5[],2,0)</f>
        <v>5</v>
      </c>
      <c r="G635" s="3" t="s">
        <v>22</v>
      </c>
      <c r="H635" s="9" t="s">
        <v>23</v>
      </c>
      <c r="I635" s="32" t="str">
        <f>+IFERROR(VLOOKUP(Table_6[[#This Row],[Municipio]],'LOCALIZA HN'!$B$9:$O$306,8,0),99999)</f>
        <v>0501</v>
      </c>
      <c r="J635" s="5" t="s">
        <v>18</v>
      </c>
      <c r="K635" s="5">
        <v>34</v>
      </c>
      <c r="L635" s="8" t="s">
        <v>19</v>
      </c>
      <c r="M635" s="34" t="s">
        <v>20</v>
      </c>
      <c r="N635" s="36">
        <f>+IFERROR(VLOOKUP(Table_6[[#This Row],[ID_Municipio]],Table_4[[CodigoMuni]:[Long_2]],3,0),"")</f>
        <v>15.5151</v>
      </c>
      <c r="O635" s="36">
        <f>+IFERROR(VLOOKUP(Table_6[[#This Row],[ID_Municipio]],Table_4[[CodigoMuni]:[Long_2]],4,0),"")</f>
        <v>-88.114599999999996</v>
      </c>
      <c r="P635" s="34" t="s">
        <v>21</v>
      </c>
    </row>
    <row r="636" spans="1:16" ht="14.25" customHeight="1">
      <c r="A636" s="31" t="str">
        <f t="shared" si="27"/>
        <v>San Pedro Sula43947625</v>
      </c>
      <c r="B636" s="31" t="str">
        <f>+Table_6[[#This Row],[ID_Municipio]]&amp;Table_6[[#This Row],[Fecha]]</f>
        <v>050143947</v>
      </c>
      <c r="C636" s="31" t="str">
        <f t="shared" si="28"/>
        <v>Cortes43947</v>
      </c>
      <c r="D636" s="32">
        <f t="shared" si="29"/>
        <v>625</v>
      </c>
      <c r="E636" s="24">
        <v>43947</v>
      </c>
      <c r="F636" s="32">
        <f>+VLOOKUP(Table_6[[#This Row],[Departamento]],Table_5[],2,0)</f>
        <v>5</v>
      </c>
      <c r="G636" s="3" t="s">
        <v>22</v>
      </c>
      <c r="H636" s="9" t="s">
        <v>23</v>
      </c>
      <c r="I636" s="32" t="str">
        <f>+IFERROR(VLOOKUP(Table_6[[#This Row],[Municipio]],'LOCALIZA HN'!$B$9:$O$306,8,0),99999)</f>
        <v>0501</v>
      </c>
      <c r="J636" s="5" t="s">
        <v>18</v>
      </c>
      <c r="K636" s="5">
        <v>40</v>
      </c>
      <c r="L636" s="8" t="s">
        <v>19</v>
      </c>
      <c r="M636" s="34" t="s">
        <v>20</v>
      </c>
      <c r="N636" s="36">
        <f>+IFERROR(VLOOKUP(Table_6[[#This Row],[ID_Municipio]],Table_4[[CodigoMuni]:[Long_2]],3,0),"")</f>
        <v>15.5151</v>
      </c>
      <c r="O636" s="36">
        <f>+IFERROR(VLOOKUP(Table_6[[#This Row],[ID_Municipio]],Table_4[[CodigoMuni]:[Long_2]],4,0),"")</f>
        <v>-88.114599999999996</v>
      </c>
      <c r="P636" s="34" t="s">
        <v>21</v>
      </c>
    </row>
    <row r="637" spans="1:16" ht="14.25" customHeight="1">
      <c r="A637" s="31" t="str">
        <f t="shared" si="27"/>
        <v>San Pedro Sula43947626</v>
      </c>
      <c r="B637" s="31" t="str">
        <f>+Table_6[[#This Row],[ID_Municipio]]&amp;Table_6[[#This Row],[Fecha]]</f>
        <v>050143947</v>
      </c>
      <c r="C637" s="31" t="str">
        <f t="shared" si="28"/>
        <v>Cortes43947</v>
      </c>
      <c r="D637" s="32">
        <f t="shared" si="29"/>
        <v>626</v>
      </c>
      <c r="E637" s="24">
        <v>43947</v>
      </c>
      <c r="F637" s="32">
        <f>+VLOOKUP(Table_6[[#This Row],[Departamento]],Table_5[],2,0)</f>
        <v>5</v>
      </c>
      <c r="G637" s="3" t="s">
        <v>22</v>
      </c>
      <c r="H637" s="9" t="s">
        <v>23</v>
      </c>
      <c r="I637" s="32" t="str">
        <f>+IFERROR(VLOOKUP(Table_6[[#This Row],[Municipio]],'LOCALIZA HN'!$B$9:$O$306,8,0),99999)</f>
        <v>0501</v>
      </c>
      <c r="J637" s="5" t="s">
        <v>18</v>
      </c>
      <c r="K637" s="5">
        <v>24</v>
      </c>
      <c r="L637" s="8" t="s">
        <v>19</v>
      </c>
      <c r="M637" s="34" t="s">
        <v>20</v>
      </c>
      <c r="N637" s="36">
        <f>+IFERROR(VLOOKUP(Table_6[[#This Row],[ID_Municipio]],Table_4[[CodigoMuni]:[Long_2]],3,0),"")</f>
        <v>15.5151</v>
      </c>
      <c r="O637" s="36">
        <f>+IFERROR(VLOOKUP(Table_6[[#This Row],[ID_Municipio]],Table_4[[CodigoMuni]:[Long_2]],4,0),"")</f>
        <v>-88.114599999999996</v>
      </c>
      <c r="P637" s="34" t="s">
        <v>21</v>
      </c>
    </row>
    <row r="638" spans="1:16" ht="14.25" customHeight="1">
      <c r="A638" s="31" t="str">
        <f t="shared" si="27"/>
        <v>San Pedro Sula43947627</v>
      </c>
      <c r="B638" s="31" t="str">
        <f>+Table_6[[#This Row],[ID_Municipio]]&amp;Table_6[[#This Row],[Fecha]]</f>
        <v>050143947</v>
      </c>
      <c r="C638" s="31" t="str">
        <f t="shared" si="28"/>
        <v>Cortes43947</v>
      </c>
      <c r="D638" s="32">
        <f t="shared" si="29"/>
        <v>627</v>
      </c>
      <c r="E638" s="24">
        <v>43947</v>
      </c>
      <c r="F638" s="32">
        <f>+VLOOKUP(Table_6[[#This Row],[Departamento]],Table_5[],2,0)</f>
        <v>5</v>
      </c>
      <c r="G638" s="3" t="s">
        <v>22</v>
      </c>
      <c r="H638" s="9" t="s">
        <v>23</v>
      </c>
      <c r="I638" s="32" t="str">
        <f>+IFERROR(VLOOKUP(Table_6[[#This Row],[Municipio]],'LOCALIZA HN'!$B$9:$O$306,8,0),99999)</f>
        <v>0501</v>
      </c>
      <c r="J638" s="5" t="s">
        <v>18</v>
      </c>
      <c r="K638" s="5">
        <v>25</v>
      </c>
      <c r="L638" s="8" t="s">
        <v>19</v>
      </c>
      <c r="M638" s="34" t="s">
        <v>20</v>
      </c>
      <c r="N638" s="36">
        <f>+IFERROR(VLOOKUP(Table_6[[#This Row],[ID_Municipio]],Table_4[[CodigoMuni]:[Long_2]],3,0),"")</f>
        <v>15.5151</v>
      </c>
      <c r="O638" s="36">
        <f>+IFERROR(VLOOKUP(Table_6[[#This Row],[ID_Municipio]],Table_4[[CodigoMuni]:[Long_2]],4,0),"")</f>
        <v>-88.114599999999996</v>
      </c>
      <c r="P638" s="34" t="s">
        <v>21</v>
      </c>
    </row>
    <row r="639" spans="1:16" ht="14.25" customHeight="1">
      <c r="A639" s="31" t="str">
        <f t="shared" si="27"/>
        <v>San Pedro Sula43947628</v>
      </c>
      <c r="B639" s="31" t="str">
        <f>+Table_6[[#This Row],[ID_Municipio]]&amp;Table_6[[#This Row],[Fecha]]</f>
        <v>050143947</v>
      </c>
      <c r="C639" s="31" t="str">
        <f t="shared" si="28"/>
        <v>Cortes43947</v>
      </c>
      <c r="D639" s="32">
        <f t="shared" si="29"/>
        <v>628</v>
      </c>
      <c r="E639" s="24">
        <v>43947</v>
      </c>
      <c r="F639" s="32">
        <f>+VLOOKUP(Table_6[[#This Row],[Departamento]],Table_5[],2,0)</f>
        <v>5</v>
      </c>
      <c r="G639" s="3" t="s">
        <v>22</v>
      </c>
      <c r="H639" s="9" t="s">
        <v>23</v>
      </c>
      <c r="I639" s="32" t="str">
        <f>+IFERROR(VLOOKUP(Table_6[[#This Row],[Municipio]],'LOCALIZA HN'!$B$9:$O$306,8,0),99999)</f>
        <v>0501</v>
      </c>
      <c r="J639" s="5" t="s">
        <v>18</v>
      </c>
      <c r="K639" s="5">
        <v>28</v>
      </c>
      <c r="L639" s="8" t="s">
        <v>19</v>
      </c>
      <c r="M639" s="34" t="s">
        <v>20</v>
      </c>
      <c r="N639" s="36">
        <f>+IFERROR(VLOOKUP(Table_6[[#This Row],[ID_Municipio]],Table_4[[CodigoMuni]:[Long_2]],3,0),"")</f>
        <v>15.5151</v>
      </c>
      <c r="O639" s="36">
        <f>+IFERROR(VLOOKUP(Table_6[[#This Row],[ID_Municipio]],Table_4[[CodigoMuni]:[Long_2]],4,0),"")</f>
        <v>-88.114599999999996</v>
      </c>
      <c r="P639" s="34" t="s">
        <v>21</v>
      </c>
    </row>
    <row r="640" spans="1:16" ht="14.25" customHeight="1">
      <c r="A640" s="31" t="str">
        <f t="shared" si="27"/>
        <v>San Pedro Sula43947629</v>
      </c>
      <c r="B640" s="31" t="str">
        <f>+Table_6[[#This Row],[ID_Municipio]]&amp;Table_6[[#This Row],[Fecha]]</f>
        <v>050143947</v>
      </c>
      <c r="C640" s="31" t="str">
        <f t="shared" si="28"/>
        <v>Cortes43947</v>
      </c>
      <c r="D640" s="32">
        <f t="shared" si="29"/>
        <v>629</v>
      </c>
      <c r="E640" s="24">
        <v>43947</v>
      </c>
      <c r="F640" s="32">
        <f>+VLOOKUP(Table_6[[#This Row],[Departamento]],Table_5[],2,0)</f>
        <v>5</v>
      </c>
      <c r="G640" s="3" t="s">
        <v>22</v>
      </c>
      <c r="H640" s="9" t="s">
        <v>23</v>
      </c>
      <c r="I640" s="32" t="str">
        <f>+IFERROR(VLOOKUP(Table_6[[#This Row],[Municipio]],'LOCALIZA HN'!$B$9:$O$306,8,0),99999)</f>
        <v>0501</v>
      </c>
      <c r="J640" s="5" t="s">
        <v>18</v>
      </c>
      <c r="K640" s="5">
        <v>42</v>
      </c>
      <c r="L640" s="8" t="s">
        <v>19</v>
      </c>
      <c r="M640" s="34" t="s">
        <v>20</v>
      </c>
      <c r="N640" s="36">
        <f>+IFERROR(VLOOKUP(Table_6[[#This Row],[ID_Municipio]],Table_4[[CodigoMuni]:[Long_2]],3,0),"")</f>
        <v>15.5151</v>
      </c>
      <c r="O640" s="36">
        <f>+IFERROR(VLOOKUP(Table_6[[#This Row],[ID_Municipio]],Table_4[[CodigoMuni]:[Long_2]],4,0),"")</f>
        <v>-88.114599999999996</v>
      </c>
      <c r="P640" s="34" t="s">
        <v>21</v>
      </c>
    </row>
    <row r="641" spans="1:16" ht="14.25" customHeight="1">
      <c r="A641" s="31" t="str">
        <f t="shared" si="27"/>
        <v>San Pedro Sula43947630</v>
      </c>
      <c r="B641" s="31" t="str">
        <f>+Table_6[[#This Row],[ID_Municipio]]&amp;Table_6[[#This Row],[Fecha]]</f>
        <v>050143947</v>
      </c>
      <c r="C641" s="31" t="str">
        <f t="shared" si="28"/>
        <v>Cortes43947</v>
      </c>
      <c r="D641" s="32">
        <f t="shared" si="29"/>
        <v>630</v>
      </c>
      <c r="E641" s="24">
        <v>43947</v>
      </c>
      <c r="F641" s="32">
        <f>+VLOOKUP(Table_6[[#This Row],[Departamento]],Table_5[],2,0)</f>
        <v>5</v>
      </c>
      <c r="G641" s="3" t="s">
        <v>22</v>
      </c>
      <c r="H641" s="9" t="s">
        <v>23</v>
      </c>
      <c r="I641" s="32" t="str">
        <f>+IFERROR(VLOOKUP(Table_6[[#This Row],[Municipio]],'LOCALIZA HN'!$B$9:$O$306,8,0),99999)</f>
        <v>0501</v>
      </c>
      <c r="J641" s="5" t="s">
        <v>18</v>
      </c>
      <c r="K641" s="5">
        <v>11</v>
      </c>
      <c r="L641" s="8" t="s">
        <v>19</v>
      </c>
      <c r="M641" s="34" t="s">
        <v>20</v>
      </c>
      <c r="N641" s="36">
        <f>+IFERROR(VLOOKUP(Table_6[[#This Row],[ID_Municipio]],Table_4[[CodigoMuni]:[Long_2]],3,0),"")</f>
        <v>15.5151</v>
      </c>
      <c r="O641" s="36">
        <f>+IFERROR(VLOOKUP(Table_6[[#This Row],[ID_Municipio]],Table_4[[CodigoMuni]:[Long_2]],4,0),"")</f>
        <v>-88.114599999999996</v>
      </c>
      <c r="P641" s="34" t="s">
        <v>21</v>
      </c>
    </row>
    <row r="642" spans="1:16" ht="14.25" customHeight="1">
      <c r="A642" s="31" t="str">
        <f t="shared" si="27"/>
        <v>San Pedro Sula43947631</v>
      </c>
      <c r="B642" s="31" t="str">
        <f>+Table_6[[#This Row],[ID_Municipio]]&amp;Table_6[[#This Row],[Fecha]]</f>
        <v>050143947</v>
      </c>
      <c r="C642" s="31" t="str">
        <f t="shared" si="28"/>
        <v>Cortes43947</v>
      </c>
      <c r="D642" s="32">
        <f t="shared" si="29"/>
        <v>631</v>
      </c>
      <c r="E642" s="24">
        <v>43947</v>
      </c>
      <c r="F642" s="32">
        <f>+VLOOKUP(Table_6[[#This Row],[Departamento]],Table_5[],2,0)</f>
        <v>5</v>
      </c>
      <c r="G642" s="3" t="s">
        <v>22</v>
      </c>
      <c r="H642" s="9" t="s">
        <v>23</v>
      </c>
      <c r="I642" s="32" t="str">
        <f>+IFERROR(VLOOKUP(Table_6[[#This Row],[Municipio]],'LOCALIZA HN'!$B$9:$O$306,8,0),99999)</f>
        <v>0501</v>
      </c>
      <c r="J642" s="5" t="s">
        <v>18</v>
      </c>
      <c r="K642" s="5">
        <v>3</v>
      </c>
      <c r="L642" s="8" t="s">
        <v>19</v>
      </c>
      <c r="M642" s="34" t="s">
        <v>20</v>
      </c>
      <c r="N642" s="36">
        <f>+IFERROR(VLOOKUP(Table_6[[#This Row],[ID_Municipio]],Table_4[[CodigoMuni]:[Long_2]],3,0),"")</f>
        <v>15.5151</v>
      </c>
      <c r="O642" s="36">
        <f>+IFERROR(VLOOKUP(Table_6[[#This Row],[ID_Municipio]],Table_4[[CodigoMuni]:[Long_2]],4,0),"")</f>
        <v>-88.114599999999996</v>
      </c>
      <c r="P642" s="34" t="s">
        <v>21</v>
      </c>
    </row>
    <row r="643" spans="1:16" ht="14.25" customHeight="1">
      <c r="A643" s="31" t="str">
        <f t="shared" si="27"/>
        <v>San Pedro Sula43947632</v>
      </c>
      <c r="B643" s="31" t="str">
        <f>+Table_6[[#This Row],[ID_Municipio]]&amp;Table_6[[#This Row],[Fecha]]</f>
        <v>050143947</v>
      </c>
      <c r="C643" s="31" t="str">
        <f t="shared" si="28"/>
        <v>Cortes43947</v>
      </c>
      <c r="D643" s="32">
        <f t="shared" si="29"/>
        <v>632</v>
      </c>
      <c r="E643" s="24">
        <v>43947</v>
      </c>
      <c r="F643" s="32">
        <f>+VLOOKUP(Table_6[[#This Row],[Departamento]],Table_5[],2,0)</f>
        <v>5</v>
      </c>
      <c r="G643" s="3" t="s">
        <v>22</v>
      </c>
      <c r="H643" s="9" t="s">
        <v>23</v>
      </c>
      <c r="I643" s="32" t="str">
        <f>+IFERROR(VLOOKUP(Table_6[[#This Row],[Municipio]],'LOCALIZA HN'!$B$9:$O$306,8,0),99999)</f>
        <v>0501</v>
      </c>
      <c r="J643" s="5" t="s">
        <v>26</v>
      </c>
      <c r="K643" s="5">
        <v>23</v>
      </c>
      <c r="L643" s="8" t="s">
        <v>19</v>
      </c>
      <c r="M643" s="34" t="s">
        <v>20</v>
      </c>
      <c r="N643" s="36">
        <f>+IFERROR(VLOOKUP(Table_6[[#This Row],[ID_Municipio]],Table_4[[CodigoMuni]:[Long_2]],3,0),"")</f>
        <v>15.5151</v>
      </c>
      <c r="O643" s="36">
        <f>+IFERROR(VLOOKUP(Table_6[[#This Row],[ID_Municipio]],Table_4[[CodigoMuni]:[Long_2]],4,0),"")</f>
        <v>-88.114599999999996</v>
      </c>
      <c r="P643" s="34" t="s">
        <v>21</v>
      </c>
    </row>
    <row r="644" spans="1:16" ht="14.25" customHeight="1">
      <c r="A644" s="31" t="str">
        <f t="shared" si="27"/>
        <v>San Pedro Sula43947633</v>
      </c>
      <c r="B644" s="31" t="str">
        <f>+Table_6[[#This Row],[ID_Municipio]]&amp;Table_6[[#This Row],[Fecha]]</f>
        <v>050143947</v>
      </c>
      <c r="C644" s="31" t="str">
        <f t="shared" si="28"/>
        <v>Cortes43947</v>
      </c>
      <c r="D644" s="32">
        <f t="shared" si="29"/>
        <v>633</v>
      </c>
      <c r="E644" s="24">
        <v>43947</v>
      </c>
      <c r="F644" s="32">
        <f>+VLOOKUP(Table_6[[#This Row],[Departamento]],Table_5[],2,0)</f>
        <v>5</v>
      </c>
      <c r="G644" s="3" t="s">
        <v>22</v>
      </c>
      <c r="H644" s="9" t="s">
        <v>23</v>
      </c>
      <c r="I644" s="32" t="str">
        <f>+IFERROR(VLOOKUP(Table_6[[#This Row],[Municipio]],'LOCALIZA HN'!$B$9:$O$306,8,0),99999)</f>
        <v>0501</v>
      </c>
      <c r="J644" s="5" t="s">
        <v>26</v>
      </c>
      <c r="K644" s="5">
        <v>19</v>
      </c>
      <c r="L644" s="8" t="s">
        <v>19</v>
      </c>
      <c r="M644" s="34" t="s">
        <v>20</v>
      </c>
      <c r="N644" s="36">
        <f>+IFERROR(VLOOKUP(Table_6[[#This Row],[ID_Municipio]],Table_4[[CodigoMuni]:[Long_2]],3,0),"")</f>
        <v>15.5151</v>
      </c>
      <c r="O644" s="36">
        <f>+IFERROR(VLOOKUP(Table_6[[#This Row],[ID_Municipio]],Table_4[[CodigoMuni]:[Long_2]],4,0),"")</f>
        <v>-88.114599999999996</v>
      </c>
      <c r="P644" s="34" t="s">
        <v>21</v>
      </c>
    </row>
    <row r="645" spans="1:16" ht="14.25" customHeight="1">
      <c r="A645" s="31" t="str">
        <f t="shared" si="27"/>
        <v>San Pedro Sula43947634</v>
      </c>
      <c r="B645" s="31" t="str">
        <f>+Table_6[[#This Row],[ID_Municipio]]&amp;Table_6[[#This Row],[Fecha]]</f>
        <v>050143947</v>
      </c>
      <c r="C645" s="31" t="str">
        <f t="shared" si="28"/>
        <v>Cortes43947</v>
      </c>
      <c r="D645" s="32">
        <f t="shared" si="29"/>
        <v>634</v>
      </c>
      <c r="E645" s="24">
        <v>43947</v>
      </c>
      <c r="F645" s="32">
        <f>+VLOOKUP(Table_6[[#This Row],[Departamento]],Table_5[],2,0)</f>
        <v>5</v>
      </c>
      <c r="G645" s="3" t="s">
        <v>22</v>
      </c>
      <c r="H645" s="9" t="s">
        <v>23</v>
      </c>
      <c r="I645" s="32" t="str">
        <f>+IFERROR(VLOOKUP(Table_6[[#This Row],[Municipio]],'LOCALIZA HN'!$B$9:$O$306,8,0),99999)</f>
        <v>0501</v>
      </c>
      <c r="J645" s="5" t="s">
        <v>26</v>
      </c>
      <c r="K645" s="5">
        <v>28</v>
      </c>
      <c r="L645" s="8" t="s">
        <v>19</v>
      </c>
      <c r="M645" s="34" t="s">
        <v>20</v>
      </c>
      <c r="N645" s="36">
        <f>+IFERROR(VLOOKUP(Table_6[[#This Row],[ID_Municipio]],Table_4[[CodigoMuni]:[Long_2]],3,0),"")</f>
        <v>15.5151</v>
      </c>
      <c r="O645" s="36">
        <f>+IFERROR(VLOOKUP(Table_6[[#This Row],[ID_Municipio]],Table_4[[CodigoMuni]:[Long_2]],4,0),"")</f>
        <v>-88.114599999999996</v>
      </c>
      <c r="P645" s="34" t="s">
        <v>21</v>
      </c>
    </row>
    <row r="646" spans="1:16" ht="14.25" customHeight="1">
      <c r="A646" s="31" t="str">
        <f t="shared" si="27"/>
        <v>San Pedro Sula43947635</v>
      </c>
      <c r="B646" s="31" t="str">
        <f>+Table_6[[#This Row],[ID_Municipio]]&amp;Table_6[[#This Row],[Fecha]]</f>
        <v>050143947</v>
      </c>
      <c r="C646" s="31" t="str">
        <f t="shared" si="28"/>
        <v>Cortes43947</v>
      </c>
      <c r="D646" s="32">
        <f t="shared" si="29"/>
        <v>635</v>
      </c>
      <c r="E646" s="24">
        <v>43947</v>
      </c>
      <c r="F646" s="32">
        <f>+VLOOKUP(Table_6[[#This Row],[Departamento]],Table_5[],2,0)</f>
        <v>5</v>
      </c>
      <c r="G646" s="3" t="s">
        <v>22</v>
      </c>
      <c r="H646" s="9" t="s">
        <v>23</v>
      </c>
      <c r="I646" s="32" t="str">
        <f>+IFERROR(VLOOKUP(Table_6[[#This Row],[Municipio]],'LOCALIZA HN'!$B$9:$O$306,8,0),99999)</f>
        <v>0501</v>
      </c>
      <c r="J646" s="5" t="s">
        <v>26</v>
      </c>
      <c r="K646" s="5">
        <v>41</v>
      </c>
      <c r="L646" s="8" t="s">
        <v>19</v>
      </c>
      <c r="M646" s="34" t="s">
        <v>20</v>
      </c>
      <c r="N646" s="36">
        <f>+IFERROR(VLOOKUP(Table_6[[#This Row],[ID_Municipio]],Table_4[[CodigoMuni]:[Long_2]],3,0),"")</f>
        <v>15.5151</v>
      </c>
      <c r="O646" s="36">
        <f>+IFERROR(VLOOKUP(Table_6[[#This Row],[ID_Municipio]],Table_4[[CodigoMuni]:[Long_2]],4,0),"")</f>
        <v>-88.114599999999996</v>
      </c>
      <c r="P646" s="34" t="s">
        <v>21</v>
      </c>
    </row>
    <row r="647" spans="1:16" ht="14.25" customHeight="1">
      <c r="A647" s="31" t="str">
        <f t="shared" si="27"/>
        <v>San Pedro Sula43947636</v>
      </c>
      <c r="B647" s="31" t="str">
        <f>+Table_6[[#This Row],[ID_Municipio]]&amp;Table_6[[#This Row],[Fecha]]</f>
        <v>050143947</v>
      </c>
      <c r="C647" s="31" t="str">
        <f t="shared" si="28"/>
        <v>Cortes43947</v>
      </c>
      <c r="D647" s="32">
        <f t="shared" si="29"/>
        <v>636</v>
      </c>
      <c r="E647" s="24">
        <v>43947</v>
      </c>
      <c r="F647" s="32">
        <f>+VLOOKUP(Table_6[[#This Row],[Departamento]],Table_5[],2,0)</f>
        <v>5</v>
      </c>
      <c r="G647" s="3" t="s">
        <v>22</v>
      </c>
      <c r="H647" s="9" t="s">
        <v>23</v>
      </c>
      <c r="I647" s="32" t="str">
        <f>+IFERROR(VLOOKUP(Table_6[[#This Row],[Municipio]],'LOCALIZA HN'!$B$9:$O$306,8,0),99999)</f>
        <v>0501</v>
      </c>
      <c r="J647" s="5" t="s">
        <v>26</v>
      </c>
      <c r="K647" s="5">
        <v>33</v>
      </c>
      <c r="L647" s="8" t="s">
        <v>19</v>
      </c>
      <c r="M647" s="34" t="s">
        <v>20</v>
      </c>
      <c r="N647" s="36">
        <f>+IFERROR(VLOOKUP(Table_6[[#This Row],[ID_Municipio]],Table_4[[CodigoMuni]:[Long_2]],3,0),"")</f>
        <v>15.5151</v>
      </c>
      <c r="O647" s="36">
        <f>+IFERROR(VLOOKUP(Table_6[[#This Row],[ID_Municipio]],Table_4[[CodigoMuni]:[Long_2]],4,0),"")</f>
        <v>-88.114599999999996</v>
      </c>
      <c r="P647" s="34" t="s">
        <v>21</v>
      </c>
    </row>
    <row r="648" spans="1:16" ht="14.25" customHeight="1">
      <c r="A648" s="31" t="str">
        <f t="shared" si="27"/>
        <v>San Pedro Sula43947637</v>
      </c>
      <c r="B648" s="31" t="str">
        <f>+Table_6[[#This Row],[ID_Municipio]]&amp;Table_6[[#This Row],[Fecha]]</f>
        <v>050143947</v>
      </c>
      <c r="C648" s="31" t="str">
        <f t="shared" si="28"/>
        <v>Cortes43947</v>
      </c>
      <c r="D648" s="32">
        <f t="shared" si="29"/>
        <v>637</v>
      </c>
      <c r="E648" s="24">
        <v>43947</v>
      </c>
      <c r="F648" s="32">
        <f>+VLOOKUP(Table_6[[#This Row],[Departamento]],Table_5[],2,0)</f>
        <v>5</v>
      </c>
      <c r="G648" s="3" t="s">
        <v>22</v>
      </c>
      <c r="H648" s="9" t="s">
        <v>23</v>
      </c>
      <c r="I648" s="32" t="str">
        <f>+IFERROR(VLOOKUP(Table_6[[#This Row],[Municipio]],'LOCALIZA HN'!$B$9:$O$306,8,0),99999)</f>
        <v>0501</v>
      </c>
      <c r="J648" s="5" t="s">
        <v>18</v>
      </c>
      <c r="K648" s="5">
        <v>29</v>
      </c>
      <c r="L648" s="8" t="s">
        <v>19</v>
      </c>
      <c r="M648" s="34" t="s">
        <v>20</v>
      </c>
      <c r="N648" s="36">
        <f>+IFERROR(VLOOKUP(Table_6[[#This Row],[ID_Municipio]],Table_4[[CodigoMuni]:[Long_2]],3,0),"")</f>
        <v>15.5151</v>
      </c>
      <c r="O648" s="36">
        <f>+IFERROR(VLOOKUP(Table_6[[#This Row],[ID_Municipio]],Table_4[[CodigoMuni]:[Long_2]],4,0),"")</f>
        <v>-88.114599999999996</v>
      </c>
      <c r="P648" s="34" t="s">
        <v>21</v>
      </c>
    </row>
    <row r="649" spans="1:16" ht="14.25" customHeight="1">
      <c r="A649" s="31" t="str">
        <f t="shared" si="27"/>
        <v>San Pedro Sula43947638</v>
      </c>
      <c r="B649" s="31" t="str">
        <f>+Table_6[[#This Row],[ID_Municipio]]&amp;Table_6[[#This Row],[Fecha]]</f>
        <v>050143947</v>
      </c>
      <c r="C649" s="31" t="str">
        <f t="shared" si="28"/>
        <v>Cortes43947</v>
      </c>
      <c r="D649" s="32">
        <f t="shared" si="29"/>
        <v>638</v>
      </c>
      <c r="E649" s="24">
        <v>43947</v>
      </c>
      <c r="F649" s="32">
        <f>+VLOOKUP(Table_6[[#This Row],[Departamento]],Table_5[],2,0)</f>
        <v>5</v>
      </c>
      <c r="G649" s="3" t="s">
        <v>22</v>
      </c>
      <c r="H649" s="9" t="s">
        <v>23</v>
      </c>
      <c r="I649" s="32" t="str">
        <f>+IFERROR(VLOOKUP(Table_6[[#This Row],[Municipio]],'LOCALIZA HN'!$B$9:$O$306,8,0),99999)</f>
        <v>0501</v>
      </c>
      <c r="J649" s="5" t="s">
        <v>18</v>
      </c>
      <c r="K649" s="5">
        <v>61</v>
      </c>
      <c r="L649" s="8" t="s">
        <v>19</v>
      </c>
      <c r="M649" s="34" t="s">
        <v>20</v>
      </c>
      <c r="N649" s="36">
        <f>+IFERROR(VLOOKUP(Table_6[[#This Row],[ID_Municipio]],Table_4[[CodigoMuni]:[Long_2]],3,0),"")</f>
        <v>15.5151</v>
      </c>
      <c r="O649" s="36">
        <f>+IFERROR(VLOOKUP(Table_6[[#This Row],[ID_Municipio]],Table_4[[CodigoMuni]:[Long_2]],4,0),"")</f>
        <v>-88.114599999999996</v>
      </c>
      <c r="P649" s="34" t="s">
        <v>21</v>
      </c>
    </row>
    <row r="650" spans="1:16" ht="14.25" customHeight="1">
      <c r="A650" s="31" t="str">
        <f t="shared" si="27"/>
        <v>San Pedro Sula43947639</v>
      </c>
      <c r="B650" s="31" t="str">
        <f>+Table_6[[#This Row],[ID_Municipio]]&amp;Table_6[[#This Row],[Fecha]]</f>
        <v>050143947</v>
      </c>
      <c r="C650" s="31" t="str">
        <f t="shared" si="28"/>
        <v>Cortes43947</v>
      </c>
      <c r="D650" s="32">
        <f t="shared" si="29"/>
        <v>639</v>
      </c>
      <c r="E650" s="24">
        <v>43947</v>
      </c>
      <c r="F650" s="32">
        <f>+VLOOKUP(Table_6[[#This Row],[Departamento]],Table_5[],2,0)</f>
        <v>5</v>
      </c>
      <c r="G650" s="3" t="s">
        <v>22</v>
      </c>
      <c r="H650" s="9" t="s">
        <v>23</v>
      </c>
      <c r="I650" s="32" t="str">
        <f>+IFERROR(VLOOKUP(Table_6[[#This Row],[Municipio]],'LOCALIZA HN'!$B$9:$O$306,8,0),99999)</f>
        <v>0501</v>
      </c>
      <c r="J650" s="5" t="s">
        <v>26</v>
      </c>
      <c r="K650" s="5">
        <v>43</v>
      </c>
      <c r="L650" s="8" t="s">
        <v>19</v>
      </c>
      <c r="M650" s="34" t="s">
        <v>20</v>
      </c>
      <c r="N650" s="36">
        <f>+IFERROR(VLOOKUP(Table_6[[#This Row],[ID_Municipio]],Table_4[[CodigoMuni]:[Long_2]],3,0),"")</f>
        <v>15.5151</v>
      </c>
      <c r="O650" s="36">
        <f>+IFERROR(VLOOKUP(Table_6[[#This Row],[ID_Municipio]],Table_4[[CodigoMuni]:[Long_2]],4,0),"")</f>
        <v>-88.114599999999996</v>
      </c>
      <c r="P650" s="34" t="s">
        <v>21</v>
      </c>
    </row>
    <row r="651" spans="1:16" ht="14.25" customHeight="1">
      <c r="A651" s="31" t="str">
        <f t="shared" si="27"/>
        <v>San Pedro Sula43947640</v>
      </c>
      <c r="B651" s="31" t="str">
        <f>+Table_6[[#This Row],[ID_Municipio]]&amp;Table_6[[#This Row],[Fecha]]</f>
        <v>050143947</v>
      </c>
      <c r="C651" s="31" t="str">
        <f t="shared" si="28"/>
        <v>Cortes43947</v>
      </c>
      <c r="D651" s="32">
        <f t="shared" si="29"/>
        <v>640</v>
      </c>
      <c r="E651" s="24">
        <v>43947</v>
      </c>
      <c r="F651" s="32">
        <f>+VLOOKUP(Table_6[[#This Row],[Departamento]],Table_5[],2,0)</f>
        <v>5</v>
      </c>
      <c r="G651" s="3" t="s">
        <v>22</v>
      </c>
      <c r="H651" s="9" t="s">
        <v>23</v>
      </c>
      <c r="I651" s="32" t="str">
        <f>+IFERROR(VLOOKUP(Table_6[[#This Row],[Municipio]],'LOCALIZA HN'!$B$9:$O$306,8,0),99999)</f>
        <v>0501</v>
      </c>
      <c r="J651" s="5" t="s">
        <v>26</v>
      </c>
      <c r="K651" s="5">
        <v>37</v>
      </c>
      <c r="L651" s="8" t="s">
        <v>19</v>
      </c>
      <c r="M651" s="34" t="s">
        <v>20</v>
      </c>
      <c r="N651" s="36">
        <f>+IFERROR(VLOOKUP(Table_6[[#This Row],[ID_Municipio]],Table_4[[CodigoMuni]:[Long_2]],3,0),"")</f>
        <v>15.5151</v>
      </c>
      <c r="O651" s="36">
        <f>+IFERROR(VLOOKUP(Table_6[[#This Row],[ID_Municipio]],Table_4[[CodigoMuni]:[Long_2]],4,0),"")</f>
        <v>-88.114599999999996</v>
      </c>
      <c r="P651" s="34" t="s">
        <v>21</v>
      </c>
    </row>
    <row r="652" spans="1:16" ht="14.25" customHeight="1">
      <c r="A652" s="31" t="str">
        <f t="shared" si="27"/>
        <v>San Pedro Sula43947641</v>
      </c>
      <c r="B652" s="31" t="str">
        <f>+Table_6[[#This Row],[ID_Municipio]]&amp;Table_6[[#This Row],[Fecha]]</f>
        <v>050143947</v>
      </c>
      <c r="C652" s="31" t="str">
        <f t="shared" si="28"/>
        <v>Cortes43947</v>
      </c>
      <c r="D652" s="32">
        <f t="shared" si="29"/>
        <v>641</v>
      </c>
      <c r="E652" s="24">
        <v>43947</v>
      </c>
      <c r="F652" s="32">
        <f>+VLOOKUP(Table_6[[#This Row],[Departamento]],Table_5[],2,0)</f>
        <v>5</v>
      </c>
      <c r="G652" s="3" t="s">
        <v>22</v>
      </c>
      <c r="H652" s="9" t="s">
        <v>23</v>
      </c>
      <c r="I652" s="32" t="str">
        <f>+IFERROR(VLOOKUP(Table_6[[#This Row],[Municipio]],'LOCALIZA HN'!$B$9:$O$306,8,0),99999)</f>
        <v>0501</v>
      </c>
      <c r="J652" s="5" t="s">
        <v>18</v>
      </c>
      <c r="K652" s="5">
        <v>34</v>
      </c>
      <c r="L652" s="8" t="s">
        <v>19</v>
      </c>
      <c r="M652" s="34" t="s">
        <v>20</v>
      </c>
      <c r="N652" s="36">
        <f>+IFERROR(VLOOKUP(Table_6[[#This Row],[ID_Municipio]],Table_4[[CodigoMuni]:[Long_2]],3,0),"")</f>
        <v>15.5151</v>
      </c>
      <c r="O652" s="36">
        <f>+IFERROR(VLOOKUP(Table_6[[#This Row],[ID_Municipio]],Table_4[[CodigoMuni]:[Long_2]],4,0),"")</f>
        <v>-88.114599999999996</v>
      </c>
      <c r="P652" s="34" t="s">
        <v>21</v>
      </c>
    </row>
    <row r="653" spans="1:16" ht="14.25" customHeight="1">
      <c r="A653" s="31" t="str">
        <f t="shared" ref="A653:A716" si="30">+H653&amp;E653&amp;D653</f>
        <v>San Pedro Sula43947642</v>
      </c>
      <c r="B653" s="31" t="str">
        <f>+Table_6[[#This Row],[ID_Municipio]]&amp;Table_6[[#This Row],[Fecha]]</f>
        <v>050143947</v>
      </c>
      <c r="C653" s="31" t="str">
        <f t="shared" ref="C653:C716" si="31">+G653&amp;E653</f>
        <v>Cortes43947</v>
      </c>
      <c r="D653" s="32">
        <f t="shared" ref="D653:D716" si="32">+D652+1</f>
        <v>642</v>
      </c>
      <c r="E653" s="24">
        <v>43947</v>
      </c>
      <c r="F653" s="32">
        <f>+VLOOKUP(Table_6[[#This Row],[Departamento]],Table_5[],2,0)</f>
        <v>5</v>
      </c>
      <c r="G653" s="3" t="s">
        <v>22</v>
      </c>
      <c r="H653" s="9" t="s">
        <v>23</v>
      </c>
      <c r="I653" s="32" t="str">
        <f>+IFERROR(VLOOKUP(Table_6[[#This Row],[Municipio]],'LOCALIZA HN'!$B$9:$O$306,8,0),99999)</f>
        <v>0501</v>
      </c>
      <c r="J653" s="5" t="s">
        <v>18</v>
      </c>
      <c r="K653" s="5">
        <v>30</v>
      </c>
      <c r="L653" s="8" t="s">
        <v>19</v>
      </c>
      <c r="M653" s="34" t="s">
        <v>20</v>
      </c>
      <c r="N653" s="36">
        <f>+IFERROR(VLOOKUP(Table_6[[#This Row],[ID_Municipio]],Table_4[[CodigoMuni]:[Long_2]],3,0),"")</f>
        <v>15.5151</v>
      </c>
      <c r="O653" s="36">
        <f>+IFERROR(VLOOKUP(Table_6[[#This Row],[ID_Municipio]],Table_4[[CodigoMuni]:[Long_2]],4,0),"")</f>
        <v>-88.114599999999996</v>
      </c>
      <c r="P653" s="34" t="s">
        <v>21</v>
      </c>
    </row>
    <row r="654" spans="1:16" ht="14.25" customHeight="1">
      <c r="A654" s="31" t="str">
        <f t="shared" si="30"/>
        <v>San Pedro Sula43947643</v>
      </c>
      <c r="B654" s="31" t="str">
        <f>+Table_6[[#This Row],[ID_Municipio]]&amp;Table_6[[#This Row],[Fecha]]</f>
        <v>050143947</v>
      </c>
      <c r="C654" s="31" t="str">
        <f t="shared" si="31"/>
        <v>Cortes43947</v>
      </c>
      <c r="D654" s="32">
        <f t="shared" si="32"/>
        <v>643</v>
      </c>
      <c r="E654" s="24">
        <v>43947</v>
      </c>
      <c r="F654" s="32">
        <f>+VLOOKUP(Table_6[[#This Row],[Departamento]],Table_5[],2,0)</f>
        <v>5</v>
      </c>
      <c r="G654" s="3" t="s">
        <v>22</v>
      </c>
      <c r="H654" s="9" t="s">
        <v>23</v>
      </c>
      <c r="I654" s="32" t="str">
        <f>+IFERROR(VLOOKUP(Table_6[[#This Row],[Municipio]],'LOCALIZA HN'!$B$9:$O$306,8,0),99999)</f>
        <v>0501</v>
      </c>
      <c r="J654" s="5" t="s">
        <v>18</v>
      </c>
      <c r="K654" s="5">
        <v>31</v>
      </c>
      <c r="L654" s="8" t="s">
        <v>19</v>
      </c>
      <c r="M654" s="34" t="s">
        <v>20</v>
      </c>
      <c r="N654" s="36">
        <f>+IFERROR(VLOOKUP(Table_6[[#This Row],[ID_Municipio]],Table_4[[CodigoMuni]:[Long_2]],3,0),"")</f>
        <v>15.5151</v>
      </c>
      <c r="O654" s="36">
        <f>+IFERROR(VLOOKUP(Table_6[[#This Row],[ID_Municipio]],Table_4[[CodigoMuni]:[Long_2]],4,0),"")</f>
        <v>-88.114599999999996</v>
      </c>
      <c r="P654" s="34" t="s">
        <v>21</v>
      </c>
    </row>
    <row r="655" spans="1:16" ht="14.25" customHeight="1">
      <c r="A655" s="31" t="str">
        <f t="shared" si="30"/>
        <v>San Pedro Sula43947644</v>
      </c>
      <c r="B655" s="31" t="str">
        <f>+Table_6[[#This Row],[ID_Municipio]]&amp;Table_6[[#This Row],[Fecha]]</f>
        <v>050143947</v>
      </c>
      <c r="C655" s="31" t="str">
        <f t="shared" si="31"/>
        <v>Cortes43947</v>
      </c>
      <c r="D655" s="32">
        <f t="shared" si="32"/>
        <v>644</v>
      </c>
      <c r="E655" s="24">
        <v>43947</v>
      </c>
      <c r="F655" s="32">
        <f>+VLOOKUP(Table_6[[#This Row],[Departamento]],Table_5[],2,0)</f>
        <v>5</v>
      </c>
      <c r="G655" s="3" t="s">
        <v>22</v>
      </c>
      <c r="H655" s="9" t="s">
        <v>23</v>
      </c>
      <c r="I655" s="32" t="str">
        <f>+IFERROR(VLOOKUP(Table_6[[#This Row],[Municipio]],'LOCALIZA HN'!$B$9:$O$306,8,0),99999)</f>
        <v>0501</v>
      </c>
      <c r="J655" s="5" t="s">
        <v>18</v>
      </c>
      <c r="K655" s="5">
        <v>44</v>
      </c>
      <c r="L655" s="8" t="s">
        <v>19</v>
      </c>
      <c r="M655" s="34" t="s">
        <v>20</v>
      </c>
      <c r="N655" s="36">
        <f>+IFERROR(VLOOKUP(Table_6[[#This Row],[ID_Municipio]],Table_4[[CodigoMuni]:[Long_2]],3,0),"")</f>
        <v>15.5151</v>
      </c>
      <c r="O655" s="36">
        <f>+IFERROR(VLOOKUP(Table_6[[#This Row],[ID_Municipio]],Table_4[[CodigoMuni]:[Long_2]],4,0),"")</f>
        <v>-88.114599999999996</v>
      </c>
      <c r="P655" s="34" t="s">
        <v>21</v>
      </c>
    </row>
    <row r="656" spans="1:16" ht="14.25" customHeight="1">
      <c r="A656" s="31" t="str">
        <f t="shared" si="30"/>
        <v>San Pedro Sula43947645</v>
      </c>
      <c r="B656" s="31" t="str">
        <f>+Table_6[[#This Row],[ID_Municipio]]&amp;Table_6[[#This Row],[Fecha]]</f>
        <v>050143947</v>
      </c>
      <c r="C656" s="31" t="str">
        <f t="shared" si="31"/>
        <v>Cortes43947</v>
      </c>
      <c r="D656" s="32">
        <f t="shared" si="32"/>
        <v>645</v>
      </c>
      <c r="E656" s="24">
        <v>43947</v>
      </c>
      <c r="F656" s="32">
        <f>+VLOOKUP(Table_6[[#This Row],[Departamento]],Table_5[],2,0)</f>
        <v>5</v>
      </c>
      <c r="G656" s="3" t="s">
        <v>22</v>
      </c>
      <c r="H656" s="9" t="s">
        <v>23</v>
      </c>
      <c r="I656" s="32" t="str">
        <f>+IFERROR(VLOOKUP(Table_6[[#This Row],[Municipio]],'LOCALIZA HN'!$B$9:$O$306,8,0),99999)</f>
        <v>0501</v>
      </c>
      <c r="J656" s="5" t="s">
        <v>18</v>
      </c>
      <c r="K656" s="5">
        <v>36</v>
      </c>
      <c r="L656" s="8" t="s">
        <v>19</v>
      </c>
      <c r="M656" s="34" t="s">
        <v>20</v>
      </c>
      <c r="N656" s="36">
        <f>+IFERROR(VLOOKUP(Table_6[[#This Row],[ID_Municipio]],Table_4[[CodigoMuni]:[Long_2]],3,0),"")</f>
        <v>15.5151</v>
      </c>
      <c r="O656" s="36">
        <f>+IFERROR(VLOOKUP(Table_6[[#This Row],[ID_Municipio]],Table_4[[CodigoMuni]:[Long_2]],4,0),"")</f>
        <v>-88.114599999999996</v>
      </c>
      <c r="P656" s="34" t="s">
        <v>21</v>
      </c>
    </row>
    <row r="657" spans="1:16" ht="14.25" customHeight="1">
      <c r="A657" s="31" t="str">
        <f t="shared" si="30"/>
        <v>San Pedro Sula43947646</v>
      </c>
      <c r="B657" s="31" t="str">
        <f>+Table_6[[#This Row],[ID_Municipio]]&amp;Table_6[[#This Row],[Fecha]]</f>
        <v>050143947</v>
      </c>
      <c r="C657" s="31" t="str">
        <f t="shared" si="31"/>
        <v>Cortes43947</v>
      </c>
      <c r="D657" s="32">
        <f t="shared" si="32"/>
        <v>646</v>
      </c>
      <c r="E657" s="24">
        <v>43947</v>
      </c>
      <c r="F657" s="32">
        <f>+VLOOKUP(Table_6[[#This Row],[Departamento]],Table_5[],2,0)</f>
        <v>5</v>
      </c>
      <c r="G657" s="3" t="s">
        <v>22</v>
      </c>
      <c r="H657" s="9" t="s">
        <v>23</v>
      </c>
      <c r="I657" s="32" t="str">
        <f>+IFERROR(VLOOKUP(Table_6[[#This Row],[Municipio]],'LOCALIZA HN'!$B$9:$O$306,8,0),99999)</f>
        <v>0501</v>
      </c>
      <c r="J657" s="5" t="s">
        <v>26</v>
      </c>
      <c r="K657" s="5">
        <v>9</v>
      </c>
      <c r="L657" s="8" t="s">
        <v>19</v>
      </c>
      <c r="M657" s="34" t="s">
        <v>20</v>
      </c>
      <c r="N657" s="36">
        <f>+IFERROR(VLOOKUP(Table_6[[#This Row],[ID_Municipio]],Table_4[[CodigoMuni]:[Long_2]],3,0),"")</f>
        <v>15.5151</v>
      </c>
      <c r="O657" s="36">
        <f>+IFERROR(VLOOKUP(Table_6[[#This Row],[ID_Municipio]],Table_4[[CodigoMuni]:[Long_2]],4,0),"")</f>
        <v>-88.114599999999996</v>
      </c>
      <c r="P657" s="34" t="s">
        <v>21</v>
      </c>
    </row>
    <row r="658" spans="1:16" ht="14.25" customHeight="1">
      <c r="A658" s="31" t="str">
        <f t="shared" si="30"/>
        <v>San Pedro Sula43947647</v>
      </c>
      <c r="B658" s="31" t="str">
        <f>+Table_6[[#This Row],[ID_Municipio]]&amp;Table_6[[#This Row],[Fecha]]</f>
        <v>050143947</v>
      </c>
      <c r="C658" s="31" t="str">
        <f t="shared" si="31"/>
        <v>Cortes43947</v>
      </c>
      <c r="D658" s="32">
        <f t="shared" si="32"/>
        <v>647</v>
      </c>
      <c r="E658" s="24">
        <v>43947</v>
      </c>
      <c r="F658" s="32">
        <f>+VLOOKUP(Table_6[[#This Row],[Departamento]],Table_5[],2,0)</f>
        <v>5</v>
      </c>
      <c r="G658" s="3" t="s">
        <v>22</v>
      </c>
      <c r="H658" s="9" t="s">
        <v>23</v>
      </c>
      <c r="I658" s="32" t="str">
        <f>+IFERROR(VLOOKUP(Table_6[[#This Row],[Municipio]],'LOCALIZA HN'!$B$9:$O$306,8,0),99999)</f>
        <v>0501</v>
      </c>
      <c r="J658" s="5" t="s">
        <v>18</v>
      </c>
      <c r="K658" s="5">
        <v>31</v>
      </c>
      <c r="L658" s="8" t="s">
        <v>19</v>
      </c>
      <c r="M658" s="34" t="s">
        <v>20</v>
      </c>
      <c r="N658" s="36">
        <f>+IFERROR(VLOOKUP(Table_6[[#This Row],[ID_Municipio]],Table_4[[CodigoMuni]:[Long_2]],3,0),"")</f>
        <v>15.5151</v>
      </c>
      <c r="O658" s="36">
        <f>+IFERROR(VLOOKUP(Table_6[[#This Row],[ID_Municipio]],Table_4[[CodigoMuni]:[Long_2]],4,0),"")</f>
        <v>-88.114599999999996</v>
      </c>
      <c r="P658" s="34" t="s">
        <v>21</v>
      </c>
    </row>
    <row r="659" spans="1:16" ht="14.25" customHeight="1">
      <c r="A659" s="31" t="str">
        <f t="shared" si="30"/>
        <v>San Pedro Sula43947648</v>
      </c>
      <c r="B659" s="31" t="str">
        <f>+Table_6[[#This Row],[ID_Municipio]]&amp;Table_6[[#This Row],[Fecha]]</f>
        <v>050143947</v>
      </c>
      <c r="C659" s="31" t="str">
        <f t="shared" si="31"/>
        <v>Cortes43947</v>
      </c>
      <c r="D659" s="32">
        <f t="shared" si="32"/>
        <v>648</v>
      </c>
      <c r="E659" s="24">
        <v>43947</v>
      </c>
      <c r="F659" s="32">
        <f>+VLOOKUP(Table_6[[#This Row],[Departamento]],Table_5[],2,0)</f>
        <v>5</v>
      </c>
      <c r="G659" s="3" t="s">
        <v>22</v>
      </c>
      <c r="H659" s="9" t="s">
        <v>23</v>
      </c>
      <c r="I659" s="32" t="str">
        <f>+IFERROR(VLOOKUP(Table_6[[#This Row],[Municipio]],'LOCALIZA HN'!$B$9:$O$306,8,0),99999)</f>
        <v>0501</v>
      </c>
      <c r="J659" s="5" t="s">
        <v>26</v>
      </c>
      <c r="K659" s="5">
        <v>37</v>
      </c>
      <c r="L659" s="8" t="s">
        <v>19</v>
      </c>
      <c r="M659" s="34" t="s">
        <v>20</v>
      </c>
      <c r="N659" s="36">
        <f>+IFERROR(VLOOKUP(Table_6[[#This Row],[ID_Municipio]],Table_4[[CodigoMuni]:[Long_2]],3,0),"")</f>
        <v>15.5151</v>
      </c>
      <c r="O659" s="36">
        <f>+IFERROR(VLOOKUP(Table_6[[#This Row],[ID_Municipio]],Table_4[[CodigoMuni]:[Long_2]],4,0),"")</f>
        <v>-88.114599999999996</v>
      </c>
      <c r="P659" s="34" t="s">
        <v>21</v>
      </c>
    </row>
    <row r="660" spans="1:16" ht="14.25" customHeight="1">
      <c r="A660" s="31" t="str">
        <f t="shared" si="30"/>
        <v>San Pedro Sula43947649</v>
      </c>
      <c r="B660" s="31" t="str">
        <f>+Table_6[[#This Row],[ID_Municipio]]&amp;Table_6[[#This Row],[Fecha]]</f>
        <v>050143947</v>
      </c>
      <c r="C660" s="31" t="str">
        <f t="shared" si="31"/>
        <v>Cortes43947</v>
      </c>
      <c r="D660" s="32">
        <f t="shared" si="32"/>
        <v>649</v>
      </c>
      <c r="E660" s="24">
        <v>43947</v>
      </c>
      <c r="F660" s="32">
        <f>+VLOOKUP(Table_6[[#This Row],[Departamento]],Table_5[],2,0)</f>
        <v>5</v>
      </c>
      <c r="G660" s="3" t="s">
        <v>22</v>
      </c>
      <c r="H660" s="9" t="s">
        <v>23</v>
      </c>
      <c r="I660" s="32" t="str">
        <f>+IFERROR(VLOOKUP(Table_6[[#This Row],[Municipio]],'LOCALIZA HN'!$B$9:$O$306,8,0),99999)</f>
        <v>0501</v>
      </c>
      <c r="J660" s="5" t="s">
        <v>26</v>
      </c>
      <c r="K660" s="5">
        <v>39</v>
      </c>
      <c r="L660" s="8" t="s">
        <v>19</v>
      </c>
      <c r="M660" s="34" t="s">
        <v>20</v>
      </c>
      <c r="N660" s="36">
        <f>+IFERROR(VLOOKUP(Table_6[[#This Row],[ID_Municipio]],Table_4[[CodigoMuni]:[Long_2]],3,0),"")</f>
        <v>15.5151</v>
      </c>
      <c r="O660" s="36">
        <f>+IFERROR(VLOOKUP(Table_6[[#This Row],[ID_Municipio]],Table_4[[CodigoMuni]:[Long_2]],4,0),"")</f>
        <v>-88.114599999999996</v>
      </c>
      <c r="P660" s="34" t="s">
        <v>21</v>
      </c>
    </row>
    <row r="661" spans="1:16" ht="14.25" customHeight="1">
      <c r="A661" s="31" t="str">
        <f t="shared" si="30"/>
        <v>San Pedro Sula43947650</v>
      </c>
      <c r="B661" s="31" t="str">
        <f>+Table_6[[#This Row],[ID_Municipio]]&amp;Table_6[[#This Row],[Fecha]]</f>
        <v>050143947</v>
      </c>
      <c r="C661" s="31" t="str">
        <f t="shared" si="31"/>
        <v>Cortes43947</v>
      </c>
      <c r="D661" s="32">
        <f t="shared" si="32"/>
        <v>650</v>
      </c>
      <c r="E661" s="24">
        <v>43947</v>
      </c>
      <c r="F661" s="32">
        <f>+VLOOKUP(Table_6[[#This Row],[Departamento]],Table_5[],2,0)</f>
        <v>5</v>
      </c>
      <c r="G661" s="3" t="s">
        <v>22</v>
      </c>
      <c r="H661" s="9" t="s">
        <v>23</v>
      </c>
      <c r="I661" s="32" t="str">
        <f>+IFERROR(VLOOKUP(Table_6[[#This Row],[Municipio]],'LOCALIZA HN'!$B$9:$O$306,8,0),99999)</f>
        <v>0501</v>
      </c>
      <c r="J661" s="5" t="s">
        <v>18</v>
      </c>
      <c r="K661" s="5">
        <v>61</v>
      </c>
      <c r="L661" s="8" t="s">
        <v>19</v>
      </c>
      <c r="M661" s="34" t="s">
        <v>20</v>
      </c>
      <c r="N661" s="36">
        <f>+IFERROR(VLOOKUP(Table_6[[#This Row],[ID_Municipio]],Table_4[[CodigoMuni]:[Long_2]],3,0),"")</f>
        <v>15.5151</v>
      </c>
      <c r="O661" s="36">
        <f>+IFERROR(VLOOKUP(Table_6[[#This Row],[ID_Municipio]],Table_4[[CodigoMuni]:[Long_2]],4,0),"")</f>
        <v>-88.114599999999996</v>
      </c>
      <c r="P661" s="34" t="s">
        <v>21</v>
      </c>
    </row>
    <row r="662" spans="1:16" ht="14.25" customHeight="1">
      <c r="A662" s="31" t="str">
        <f t="shared" si="30"/>
        <v>San Pedro Sula43947651</v>
      </c>
      <c r="B662" s="31" t="str">
        <f>+Table_6[[#This Row],[ID_Municipio]]&amp;Table_6[[#This Row],[Fecha]]</f>
        <v>050143947</v>
      </c>
      <c r="C662" s="31" t="str">
        <f t="shared" si="31"/>
        <v>Cortes43947</v>
      </c>
      <c r="D662" s="32">
        <f t="shared" si="32"/>
        <v>651</v>
      </c>
      <c r="E662" s="24">
        <v>43947</v>
      </c>
      <c r="F662" s="32">
        <f>+VLOOKUP(Table_6[[#This Row],[Departamento]],Table_5[],2,0)</f>
        <v>5</v>
      </c>
      <c r="G662" s="3" t="s">
        <v>22</v>
      </c>
      <c r="H662" s="9" t="s">
        <v>23</v>
      </c>
      <c r="I662" s="32" t="str">
        <f>+IFERROR(VLOOKUP(Table_6[[#This Row],[Municipio]],'LOCALIZA HN'!$B$9:$O$306,8,0),99999)</f>
        <v>0501</v>
      </c>
      <c r="J662" s="5" t="s">
        <v>18</v>
      </c>
      <c r="K662" s="5">
        <v>42</v>
      </c>
      <c r="L662" s="8" t="s">
        <v>19</v>
      </c>
      <c r="M662" s="34" t="s">
        <v>20</v>
      </c>
      <c r="N662" s="36">
        <f>+IFERROR(VLOOKUP(Table_6[[#This Row],[ID_Municipio]],Table_4[[CodigoMuni]:[Long_2]],3,0),"")</f>
        <v>15.5151</v>
      </c>
      <c r="O662" s="36">
        <f>+IFERROR(VLOOKUP(Table_6[[#This Row],[ID_Municipio]],Table_4[[CodigoMuni]:[Long_2]],4,0),"")</f>
        <v>-88.114599999999996</v>
      </c>
      <c r="P662" s="34" t="s">
        <v>21</v>
      </c>
    </row>
    <row r="663" spans="1:16" ht="14.25" customHeight="1">
      <c r="A663" s="31" t="str">
        <f t="shared" si="30"/>
        <v>San Pedro Sula43947652</v>
      </c>
      <c r="B663" s="31" t="str">
        <f>+Table_6[[#This Row],[ID_Municipio]]&amp;Table_6[[#This Row],[Fecha]]</f>
        <v>050143947</v>
      </c>
      <c r="C663" s="31" t="str">
        <f t="shared" si="31"/>
        <v>Cortes43947</v>
      </c>
      <c r="D663" s="32">
        <f t="shared" si="32"/>
        <v>652</v>
      </c>
      <c r="E663" s="24">
        <v>43947</v>
      </c>
      <c r="F663" s="32">
        <f>+VLOOKUP(Table_6[[#This Row],[Departamento]],Table_5[],2,0)</f>
        <v>5</v>
      </c>
      <c r="G663" s="3" t="s">
        <v>22</v>
      </c>
      <c r="H663" s="9" t="s">
        <v>23</v>
      </c>
      <c r="I663" s="32" t="str">
        <f>+IFERROR(VLOOKUP(Table_6[[#This Row],[Municipio]],'LOCALIZA HN'!$B$9:$O$306,8,0),99999)</f>
        <v>0501</v>
      </c>
      <c r="J663" s="5" t="s">
        <v>18</v>
      </c>
      <c r="K663" s="5">
        <v>44</v>
      </c>
      <c r="L663" s="8" t="s">
        <v>19</v>
      </c>
      <c r="M663" s="34" t="s">
        <v>20</v>
      </c>
      <c r="N663" s="36">
        <f>+IFERROR(VLOOKUP(Table_6[[#This Row],[ID_Municipio]],Table_4[[CodigoMuni]:[Long_2]],3,0),"")</f>
        <v>15.5151</v>
      </c>
      <c r="O663" s="36">
        <f>+IFERROR(VLOOKUP(Table_6[[#This Row],[ID_Municipio]],Table_4[[CodigoMuni]:[Long_2]],4,0),"")</f>
        <v>-88.114599999999996</v>
      </c>
      <c r="P663" s="34" t="s">
        <v>21</v>
      </c>
    </row>
    <row r="664" spans="1:16" ht="14.25" customHeight="1">
      <c r="A664" s="31" t="str">
        <f t="shared" si="30"/>
        <v>San Pedro Sula43947653</v>
      </c>
      <c r="B664" s="31" t="str">
        <f>+Table_6[[#This Row],[ID_Municipio]]&amp;Table_6[[#This Row],[Fecha]]</f>
        <v>050143947</v>
      </c>
      <c r="C664" s="31" t="str">
        <f t="shared" si="31"/>
        <v>Cortes43947</v>
      </c>
      <c r="D664" s="32">
        <f t="shared" si="32"/>
        <v>653</v>
      </c>
      <c r="E664" s="24">
        <v>43947</v>
      </c>
      <c r="F664" s="32">
        <f>+VLOOKUP(Table_6[[#This Row],[Departamento]],Table_5[],2,0)</f>
        <v>5</v>
      </c>
      <c r="G664" s="3" t="s">
        <v>22</v>
      </c>
      <c r="H664" s="9" t="s">
        <v>23</v>
      </c>
      <c r="I664" s="32" t="str">
        <f>+IFERROR(VLOOKUP(Table_6[[#This Row],[Municipio]],'LOCALIZA HN'!$B$9:$O$306,8,0),99999)</f>
        <v>0501</v>
      </c>
      <c r="J664" s="5" t="s">
        <v>18</v>
      </c>
      <c r="K664" s="5">
        <v>40</v>
      </c>
      <c r="L664" s="8" t="s">
        <v>19</v>
      </c>
      <c r="M664" s="34" t="s">
        <v>20</v>
      </c>
      <c r="N664" s="36">
        <f>+IFERROR(VLOOKUP(Table_6[[#This Row],[ID_Municipio]],Table_4[[CodigoMuni]:[Long_2]],3,0),"")</f>
        <v>15.5151</v>
      </c>
      <c r="O664" s="36">
        <f>+IFERROR(VLOOKUP(Table_6[[#This Row],[ID_Municipio]],Table_4[[CodigoMuni]:[Long_2]],4,0),"")</f>
        <v>-88.114599999999996</v>
      </c>
      <c r="P664" s="34" t="s">
        <v>21</v>
      </c>
    </row>
    <row r="665" spans="1:16" ht="14.25" customHeight="1">
      <c r="A665" s="31" t="str">
        <f t="shared" si="30"/>
        <v>San Pedro Sula43947654</v>
      </c>
      <c r="B665" s="31" t="str">
        <f>+Table_6[[#This Row],[ID_Municipio]]&amp;Table_6[[#This Row],[Fecha]]</f>
        <v>050143947</v>
      </c>
      <c r="C665" s="31" t="str">
        <f t="shared" si="31"/>
        <v>Cortes43947</v>
      </c>
      <c r="D665" s="32">
        <f t="shared" si="32"/>
        <v>654</v>
      </c>
      <c r="E665" s="24">
        <v>43947</v>
      </c>
      <c r="F665" s="32">
        <f>+VLOOKUP(Table_6[[#This Row],[Departamento]],Table_5[],2,0)</f>
        <v>5</v>
      </c>
      <c r="G665" s="3" t="s">
        <v>22</v>
      </c>
      <c r="H665" s="9" t="s">
        <v>23</v>
      </c>
      <c r="I665" s="32" t="str">
        <f>+IFERROR(VLOOKUP(Table_6[[#This Row],[Municipio]],'LOCALIZA HN'!$B$9:$O$306,8,0),99999)</f>
        <v>0501</v>
      </c>
      <c r="J665" s="5" t="s">
        <v>18</v>
      </c>
      <c r="K665" s="5">
        <v>27</v>
      </c>
      <c r="L665" s="8" t="s">
        <v>19</v>
      </c>
      <c r="M665" s="34" t="s">
        <v>20</v>
      </c>
      <c r="N665" s="36">
        <f>+IFERROR(VLOOKUP(Table_6[[#This Row],[ID_Municipio]],Table_4[[CodigoMuni]:[Long_2]],3,0),"")</f>
        <v>15.5151</v>
      </c>
      <c r="O665" s="36">
        <f>+IFERROR(VLOOKUP(Table_6[[#This Row],[ID_Municipio]],Table_4[[CodigoMuni]:[Long_2]],4,0),"")</f>
        <v>-88.114599999999996</v>
      </c>
      <c r="P665" s="34" t="s">
        <v>21</v>
      </c>
    </row>
    <row r="666" spans="1:16" ht="14.25" customHeight="1">
      <c r="A666" s="31" t="str">
        <f t="shared" si="30"/>
        <v>San Pedro Sula43947655</v>
      </c>
      <c r="B666" s="31" t="str">
        <f>+Table_6[[#This Row],[ID_Municipio]]&amp;Table_6[[#This Row],[Fecha]]</f>
        <v>050143947</v>
      </c>
      <c r="C666" s="31" t="str">
        <f t="shared" si="31"/>
        <v>Cortes43947</v>
      </c>
      <c r="D666" s="32">
        <f t="shared" si="32"/>
        <v>655</v>
      </c>
      <c r="E666" s="24">
        <v>43947</v>
      </c>
      <c r="F666" s="32">
        <f>+VLOOKUP(Table_6[[#This Row],[Departamento]],Table_5[],2,0)</f>
        <v>5</v>
      </c>
      <c r="G666" s="3" t="s">
        <v>22</v>
      </c>
      <c r="H666" s="9" t="s">
        <v>23</v>
      </c>
      <c r="I666" s="32" t="str">
        <f>+IFERROR(VLOOKUP(Table_6[[#This Row],[Municipio]],'LOCALIZA HN'!$B$9:$O$306,8,0),99999)</f>
        <v>0501</v>
      </c>
      <c r="J666" s="5" t="s">
        <v>18</v>
      </c>
      <c r="K666" s="5">
        <v>23</v>
      </c>
      <c r="L666" s="8" t="s">
        <v>19</v>
      </c>
      <c r="M666" s="34" t="s">
        <v>20</v>
      </c>
      <c r="N666" s="36">
        <f>+IFERROR(VLOOKUP(Table_6[[#This Row],[ID_Municipio]],Table_4[[CodigoMuni]:[Long_2]],3,0),"")</f>
        <v>15.5151</v>
      </c>
      <c r="O666" s="36">
        <f>+IFERROR(VLOOKUP(Table_6[[#This Row],[ID_Municipio]],Table_4[[CodigoMuni]:[Long_2]],4,0),"")</f>
        <v>-88.114599999999996</v>
      </c>
      <c r="P666" s="34" t="s">
        <v>21</v>
      </c>
    </row>
    <row r="667" spans="1:16" ht="14.25" customHeight="1">
      <c r="A667" s="31" t="str">
        <f t="shared" si="30"/>
        <v>San Pedro Sula43947656</v>
      </c>
      <c r="B667" s="31" t="str">
        <f>+Table_6[[#This Row],[ID_Municipio]]&amp;Table_6[[#This Row],[Fecha]]</f>
        <v>050143947</v>
      </c>
      <c r="C667" s="31" t="str">
        <f t="shared" si="31"/>
        <v>Cortes43947</v>
      </c>
      <c r="D667" s="32">
        <f t="shared" si="32"/>
        <v>656</v>
      </c>
      <c r="E667" s="24">
        <v>43947</v>
      </c>
      <c r="F667" s="32">
        <f>+VLOOKUP(Table_6[[#This Row],[Departamento]],Table_5[],2,0)</f>
        <v>5</v>
      </c>
      <c r="G667" s="3" t="s">
        <v>22</v>
      </c>
      <c r="H667" s="9" t="s">
        <v>23</v>
      </c>
      <c r="I667" s="32" t="str">
        <f>+IFERROR(VLOOKUP(Table_6[[#This Row],[Municipio]],'LOCALIZA HN'!$B$9:$O$306,8,0),99999)</f>
        <v>0501</v>
      </c>
      <c r="J667" s="5" t="s">
        <v>18</v>
      </c>
      <c r="K667" s="5">
        <v>43</v>
      </c>
      <c r="L667" s="8" t="s">
        <v>19</v>
      </c>
      <c r="M667" s="34" t="s">
        <v>20</v>
      </c>
      <c r="N667" s="36">
        <f>+IFERROR(VLOOKUP(Table_6[[#This Row],[ID_Municipio]],Table_4[[CodigoMuni]:[Long_2]],3,0),"")</f>
        <v>15.5151</v>
      </c>
      <c r="O667" s="36">
        <f>+IFERROR(VLOOKUP(Table_6[[#This Row],[ID_Municipio]],Table_4[[CodigoMuni]:[Long_2]],4,0),"")</f>
        <v>-88.114599999999996</v>
      </c>
      <c r="P667" s="34" t="s">
        <v>21</v>
      </c>
    </row>
    <row r="668" spans="1:16" ht="14.25" customHeight="1">
      <c r="A668" s="31" t="str">
        <f t="shared" si="30"/>
        <v>San Pedro Sula43947657</v>
      </c>
      <c r="B668" s="31" t="str">
        <f>+Table_6[[#This Row],[ID_Municipio]]&amp;Table_6[[#This Row],[Fecha]]</f>
        <v>050143947</v>
      </c>
      <c r="C668" s="31" t="str">
        <f t="shared" si="31"/>
        <v>Cortes43947</v>
      </c>
      <c r="D668" s="32">
        <f t="shared" si="32"/>
        <v>657</v>
      </c>
      <c r="E668" s="24">
        <v>43947</v>
      </c>
      <c r="F668" s="32">
        <f>+VLOOKUP(Table_6[[#This Row],[Departamento]],Table_5[],2,0)</f>
        <v>5</v>
      </c>
      <c r="G668" s="3" t="s">
        <v>22</v>
      </c>
      <c r="H668" s="9" t="s">
        <v>23</v>
      </c>
      <c r="I668" s="32" t="str">
        <f>+IFERROR(VLOOKUP(Table_6[[#This Row],[Municipio]],'LOCALIZA HN'!$B$9:$O$306,8,0),99999)</f>
        <v>0501</v>
      </c>
      <c r="J668" s="5" t="s">
        <v>18</v>
      </c>
      <c r="K668" s="5">
        <v>34</v>
      </c>
      <c r="L668" s="8" t="s">
        <v>19</v>
      </c>
      <c r="M668" s="34" t="s">
        <v>20</v>
      </c>
      <c r="N668" s="36">
        <f>+IFERROR(VLOOKUP(Table_6[[#This Row],[ID_Municipio]],Table_4[[CodigoMuni]:[Long_2]],3,0),"")</f>
        <v>15.5151</v>
      </c>
      <c r="O668" s="36">
        <f>+IFERROR(VLOOKUP(Table_6[[#This Row],[ID_Municipio]],Table_4[[CodigoMuni]:[Long_2]],4,0),"")</f>
        <v>-88.114599999999996</v>
      </c>
      <c r="P668" s="34" t="s">
        <v>21</v>
      </c>
    </row>
    <row r="669" spans="1:16" ht="14.25" customHeight="1">
      <c r="A669" s="31" t="str">
        <f t="shared" si="30"/>
        <v>San Pedro Sula43947658</v>
      </c>
      <c r="B669" s="31" t="str">
        <f>+Table_6[[#This Row],[ID_Municipio]]&amp;Table_6[[#This Row],[Fecha]]</f>
        <v>050143947</v>
      </c>
      <c r="C669" s="31" t="str">
        <f t="shared" si="31"/>
        <v>Cortes43947</v>
      </c>
      <c r="D669" s="32">
        <f t="shared" si="32"/>
        <v>658</v>
      </c>
      <c r="E669" s="24">
        <v>43947</v>
      </c>
      <c r="F669" s="32">
        <f>+VLOOKUP(Table_6[[#This Row],[Departamento]],Table_5[],2,0)</f>
        <v>5</v>
      </c>
      <c r="G669" s="3" t="s">
        <v>22</v>
      </c>
      <c r="H669" s="9" t="s">
        <v>23</v>
      </c>
      <c r="I669" s="32" t="str">
        <f>+IFERROR(VLOOKUP(Table_6[[#This Row],[Municipio]],'LOCALIZA HN'!$B$9:$O$306,8,0),99999)</f>
        <v>0501</v>
      </c>
      <c r="J669" s="5" t="s">
        <v>18</v>
      </c>
      <c r="K669" s="5">
        <v>55</v>
      </c>
      <c r="L669" s="8" t="s">
        <v>19</v>
      </c>
      <c r="M669" s="34" t="s">
        <v>20</v>
      </c>
      <c r="N669" s="36">
        <f>+IFERROR(VLOOKUP(Table_6[[#This Row],[ID_Municipio]],Table_4[[CodigoMuni]:[Long_2]],3,0),"")</f>
        <v>15.5151</v>
      </c>
      <c r="O669" s="36">
        <f>+IFERROR(VLOOKUP(Table_6[[#This Row],[ID_Municipio]],Table_4[[CodigoMuni]:[Long_2]],4,0),"")</f>
        <v>-88.114599999999996</v>
      </c>
      <c r="P669" s="34" t="s">
        <v>21</v>
      </c>
    </row>
    <row r="670" spans="1:16" ht="14.25" customHeight="1">
      <c r="A670" s="31" t="str">
        <f t="shared" si="30"/>
        <v>San Pedro Sula43947659</v>
      </c>
      <c r="B670" s="31" t="str">
        <f>+Table_6[[#This Row],[ID_Municipio]]&amp;Table_6[[#This Row],[Fecha]]</f>
        <v>050143947</v>
      </c>
      <c r="C670" s="31" t="str">
        <f t="shared" si="31"/>
        <v>Cortes43947</v>
      </c>
      <c r="D670" s="32">
        <f t="shared" si="32"/>
        <v>659</v>
      </c>
      <c r="E670" s="24">
        <v>43947</v>
      </c>
      <c r="F670" s="32">
        <f>+VLOOKUP(Table_6[[#This Row],[Departamento]],Table_5[],2,0)</f>
        <v>5</v>
      </c>
      <c r="G670" s="3" t="s">
        <v>22</v>
      </c>
      <c r="H670" s="9" t="s">
        <v>23</v>
      </c>
      <c r="I670" s="32" t="str">
        <f>+IFERROR(VLOOKUP(Table_6[[#This Row],[Municipio]],'LOCALIZA HN'!$B$9:$O$306,8,0),99999)</f>
        <v>0501</v>
      </c>
      <c r="J670" s="5" t="s">
        <v>26</v>
      </c>
      <c r="K670" s="5">
        <v>20</v>
      </c>
      <c r="L670" s="8" t="s">
        <v>19</v>
      </c>
      <c r="M670" s="34" t="s">
        <v>20</v>
      </c>
      <c r="N670" s="36">
        <f>+IFERROR(VLOOKUP(Table_6[[#This Row],[ID_Municipio]],Table_4[[CodigoMuni]:[Long_2]],3,0),"")</f>
        <v>15.5151</v>
      </c>
      <c r="O670" s="36">
        <f>+IFERROR(VLOOKUP(Table_6[[#This Row],[ID_Municipio]],Table_4[[CodigoMuni]:[Long_2]],4,0),"")</f>
        <v>-88.114599999999996</v>
      </c>
      <c r="P670" s="34" t="s">
        <v>21</v>
      </c>
    </row>
    <row r="671" spans="1:16" ht="14.25" customHeight="1">
      <c r="A671" s="31" t="str">
        <f t="shared" si="30"/>
        <v>San Pedro Sula43947660</v>
      </c>
      <c r="B671" s="31" t="str">
        <f>+Table_6[[#This Row],[ID_Municipio]]&amp;Table_6[[#This Row],[Fecha]]</f>
        <v>050143947</v>
      </c>
      <c r="C671" s="31" t="str">
        <f t="shared" si="31"/>
        <v>Cortes43947</v>
      </c>
      <c r="D671" s="32">
        <f t="shared" si="32"/>
        <v>660</v>
      </c>
      <c r="E671" s="24">
        <v>43947</v>
      </c>
      <c r="F671" s="32">
        <f>+VLOOKUP(Table_6[[#This Row],[Departamento]],Table_5[],2,0)</f>
        <v>5</v>
      </c>
      <c r="G671" s="3" t="s">
        <v>22</v>
      </c>
      <c r="H671" s="9" t="s">
        <v>23</v>
      </c>
      <c r="I671" s="32" t="str">
        <f>+IFERROR(VLOOKUP(Table_6[[#This Row],[Municipio]],'LOCALIZA HN'!$B$9:$O$306,8,0),99999)</f>
        <v>0501</v>
      </c>
      <c r="J671" s="5" t="s">
        <v>18</v>
      </c>
      <c r="K671" s="5">
        <v>53</v>
      </c>
      <c r="L671" s="8" t="s">
        <v>19</v>
      </c>
      <c r="M671" s="34" t="s">
        <v>20</v>
      </c>
      <c r="N671" s="36">
        <f>+IFERROR(VLOOKUP(Table_6[[#This Row],[ID_Municipio]],Table_4[[CodigoMuni]:[Long_2]],3,0),"")</f>
        <v>15.5151</v>
      </c>
      <c r="O671" s="36">
        <f>+IFERROR(VLOOKUP(Table_6[[#This Row],[ID_Municipio]],Table_4[[CodigoMuni]:[Long_2]],4,0),"")</f>
        <v>-88.114599999999996</v>
      </c>
      <c r="P671" s="34" t="s">
        <v>21</v>
      </c>
    </row>
    <row r="672" spans="1:16" ht="14.25" customHeight="1">
      <c r="A672" s="31" t="str">
        <f t="shared" si="30"/>
        <v>San Pedro Sula43947661</v>
      </c>
      <c r="B672" s="31" t="str">
        <f>+Table_6[[#This Row],[ID_Municipio]]&amp;Table_6[[#This Row],[Fecha]]</f>
        <v>050143947</v>
      </c>
      <c r="C672" s="31" t="str">
        <f t="shared" si="31"/>
        <v>Cortes43947</v>
      </c>
      <c r="D672" s="32">
        <f t="shared" si="32"/>
        <v>661</v>
      </c>
      <c r="E672" s="24">
        <v>43947</v>
      </c>
      <c r="F672" s="32">
        <f>+VLOOKUP(Table_6[[#This Row],[Departamento]],Table_5[],2,0)</f>
        <v>5</v>
      </c>
      <c r="G672" s="3" t="s">
        <v>22</v>
      </c>
      <c r="H672" s="9" t="s">
        <v>23</v>
      </c>
      <c r="I672" s="32" t="str">
        <f>+IFERROR(VLOOKUP(Table_6[[#This Row],[Municipio]],'LOCALIZA HN'!$B$9:$O$306,8,0),99999)</f>
        <v>0501</v>
      </c>
      <c r="J672" s="5" t="s">
        <v>18</v>
      </c>
      <c r="K672" s="5">
        <v>31</v>
      </c>
      <c r="L672" s="8" t="s">
        <v>19</v>
      </c>
      <c r="M672" s="34" t="s">
        <v>20</v>
      </c>
      <c r="N672" s="36">
        <f>+IFERROR(VLOOKUP(Table_6[[#This Row],[ID_Municipio]],Table_4[[CodigoMuni]:[Long_2]],3,0),"")</f>
        <v>15.5151</v>
      </c>
      <c r="O672" s="36">
        <f>+IFERROR(VLOOKUP(Table_6[[#This Row],[ID_Municipio]],Table_4[[CodigoMuni]:[Long_2]],4,0),"")</f>
        <v>-88.114599999999996</v>
      </c>
      <c r="P672" s="34" t="s">
        <v>21</v>
      </c>
    </row>
    <row r="673" spans="1:16" ht="14.25" customHeight="1">
      <c r="A673" s="31" t="str">
        <f t="shared" si="30"/>
        <v>San Pedro Sula43947662</v>
      </c>
      <c r="B673" s="31" t="str">
        <f>+Table_6[[#This Row],[ID_Municipio]]&amp;Table_6[[#This Row],[Fecha]]</f>
        <v>050143947</v>
      </c>
      <c r="C673" s="31" t="str">
        <f t="shared" si="31"/>
        <v>Cortes43947</v>
      </c>
      <c r="D673" s="32">
        <f t="shared" si="32"/>
        <v>662</v>
      </c>
      <c r="E673" s="24">
        <v>43947</v>
      </c>
      <c r="F673" s="32">
        <f>+VLOOKUP(Table_6[[#This Row],[Departamento]],Table_5[],2,0)</f>
        <v>5</v>
      </c>
      <c r="G673" s="3" t="s">
        <v>22</v>
      </c>
      <c r="H673" s="9" t="s">
        <v>23</v>
      </c>
      <c r="I673" s="32" t="str">
        <f>+IFERROR(VLOOKUP(Table_6[[#This Row],[Municipio]],'LOCALIZA HN'!$B$9:$O$306,8,0),99999)</f>
        <v>0501</v>
      </c>
      <c r="J673" s="5" t="s">
        <v>26</v>
      </c>
      <c r="K673" s="5">
        <v>33</v>
      </c>
      <c r="L673" s="8" t="s">
        <v>19</v>
      </c>
      <c r="M673" s="34" t="s">
        <v>20</v>
      </c>
      <c r="N673" s="36">
        <f>+IFERROR(VLOOKUP(Table_6[[#This Row],[ID_Municipio]],Table_4[[CodigoMuni]:[Long_2]],3,0),"")</f>
        <v>15.5151</v>
      </c>
      <c r="O673" s="36">
        <f>+IFERROR(VLOOKUP(Table_6[[#This Row],[ID_Municipio]],Table_4[[CodigoMuni]:[Long_2]],4,0),"")</f>
        <v>-88.114599999999996</v>
      </c>
      <c r="P673" s="34" t="s">
        <v>21</v>
      </c>
    </row>
    <row r="674" spans="1:16" ht="14.25" customHeight="1">
      <c r="A674" s="31" t="str">
        <f t="shared" si="30"/>
        <v>San Pedro Sula43947663</v>
      </c>
      <c r="B674" s="31" t="str">
        <f>+Table_6[[#This Row],[ID_Municipio]]&amp;Table_6[[#This Row],[Fecha]]</f>
        <v>050143947</v>
      </c>
      <c r="C674" s="31" t="str">
        <f t="shared" si="31"/>
        <v>Cortes43947</v>
      </c>
      <c r="D674" s="32">
        <f t="shared" si="32"/>
        <v>663</v>
      </c>
      <c r="E674" s="24">
        <v>43947</v>
      </c>
      <c r="F674" s="32">
        <f>+VLOOKUP(Table_6[[#This Row],[Departamento]],Table_5[],2,0)</f>
        <v>5</v>
      </c>
      <c r="G674" s="3" t="s">
        <v>22</v>
      </c>
      <c r="H674" s="9" t="s">
        <v>23</v>
      </c>
      <c r="I674" s="32" t="str">
        <f>+IFERROR(VLOOKUP(Table_6[[#This Row],[Municipio]],'LOCALIZA HN'!$B$9:$O$306,8,0),99999)</f>
        <v>0501</v>
      </c>
      <c r="J674" s="5" t="s">
        <v>26</v>
      </c>
      <c r="K674" s="5">
        <v>30</v>
      </c>
      <c r="L674" s="8" t="s">
        <v>19</v>
      </c>
      <c r="M674" s="34" t="s">
        <v>20</v>
      </c>
      <c r="N674" s="36">
        <f>+IFERROR(VLOOKUP(Table_6[[#This Row],[ID_Municipio]],Table_4[[CodigoMuni]:[Long_2]],3,0),"")</f>
        <v>15.5151</v>
      </c>
      <c r="O674" s="36">
        <f>+IFERROR(VLOOKUP(Table_6[[#This Row],[ID_Municipio]],Table_4[[CodigoMuni]:[Long_2]],4,0),"")</f>
        <v>-88.114599999999996</v>
      </c>
      <c r="P674" s="34" t="s">
        <v>21</v>
      </c>
    </row>
    <row r="675" spans="1:16" ht="14.25" customHeight="1">
      <c r="A675" s="31" t="str">
        <f t="shared" si="30"/>
        <v>San Pedro Sula43947664</v>
      </c>
      <c r="B675" s="31" t="str">
        <f>+Table_6[[#This Row],[ID_Municipio]]&amp;Table_6[[#This Row],[Fecha]]</f>
        <v>050143947</v>
      </c>
      <c r="C675" s="31" t="str">
        <f t="shared" si="31"/>
        <v>Cortes43947</v>
      </c>
      <c r="D675" s="32">
        <f t="shared" si="32"/>
        <v>664</v>
      </c>
      <c r="E675" s="24">
        <v>43947</v>
      </c>
      <c r="F675" s="32">
        <f>+VLOOKUP(Table_6[[#This Row],[Departamento]],Table_5[],2,0)</f>
        <v>5</v>
      </c>
      <c r="G675" s="3" t="s">
        <v>22</v>
      </c>
      <c r="H675" s="9" t="s">
        <v>23</v>
      </c>
      <c r="I675" s="32" t="str">
        <f>+IFERROR(VLOOKUP(Table_6[[#This Row],[Municipio]],'LOCALIZA HN'!$B$9:$O$306,8,0),99999)</f>
        <v>0501</v>
      </c>
      <c r="J675" s="5" t="s">
        <v>18</v>
      </c>
      <c r="K675" s="5">
        <v>26</v>
      </c>
      <c r="L675" s="8" t="s">
        <v>19</v>
      </c>
      <c r="M675" s="34" t="s">
        <v>20</v>
      </c>
      <c r="N675" s="36">
        <f>+IFERROR(VLOOKUP(Table_6[[#This Row],[ID_Municipio]],Table_4[[CodigoMuni]:[Long_2]],3,0),"")</f>
        <v>15.5151</v>
      </c>
      <c r="O675" s="36">
        <f>+IFERROR(VLOOKUP(Table_6[[#This Row],[ID_Municipio]],Table_4[[CodigoMuni]:[Long_2]],4,0),"")</f>
        <v>-88.114599999999996</v>
      </c>
      <c r="P675" s="34" t="s">
        <v>21</v>
      </c>
    </row>
    <row r="676" spans="1:16" ht="14.25" customHeight="1">
      <c r="A676" s="31" t="str">
        <f t="shared" si="30"/>
        <v>San Pedro Sula43947665</v>
      </c>
      <c r="B676" s="31" t="str">
        <f>+Table_6[[#This Row],[ID_Municipio]]&amp;Table_6[[#This Row],[Fecha]]</f>
        <v>050143947</v>
      </c>
      <c r="C676" s="31" t="str">
        <f t="shared" si="31"/>
        <v>Cortes43947</v>
      </c>
      <c r="D676" s="32">
        <f t="shared" si="32"/>
        <v>665</v>
      </c>
      <c r="E676" s="24">
        <v>43947</v>
      </c>
      <c r="F676" s="32">
        <f>+VLOOKUP(Table_6[[#This Row],[Departamento]],Table_5[],2,0)</f>
        <v>5</v>
      </c>
      <c r="G676" s="3" t="s">
        <v>22</v>
      </c>
      <c r="H676" s="9" t="s">
        <v>23</v>
      </c>
      <c r="I676" s="32" t="str">
        <f>+IFERROR(VLOOKUP(Table_6[[#This Row],[Municipio]],'LOCALIZA HN'!$B$9:$O$306,8,0),99999)</f>
        <v>0501</v>
      </c>
      <c r="J676" s="5" t="s">
        <v>26</v>
      </c>
      <c r="K676" s="5">
        <v>39</v>
      </c>
      <c r="L676" s="8" t="s">
        <v>19</v>
      </c>
      <c r="M676" s="34" t="s">
        <v>20</v>
      </c>
      <c r="N676" s="36">
        <f>+IFERROR(VLOOKUP(Table_6[[#This Row],[ID_Municipio]],Table_4[[CodigoMuni]:[Long_2]],3,0),"")</f>
        <v>15.5151</v>
      </c>
      <c r="O676" s="36">
        <f>+IFERROR(VLOOKUP(Table_6[[#This Row],[ID_Municipio]],Table_4[[CodigoMuni]:[Long_2]],4,0),"")</f>
        <v>-88.114599999999996</v>
      </c>
      <c r="P676" s="34" t="s">
        <v>21</v>
      </c>
    </row>
    <row r="677" spans="1:16" ht="14.25" customHeight="1">
      <c r="A677" s="31" t="str">
        <f t="shared" si="30"/>
        <v>San Pedro Sula43947666</v>
      </c>
      <c r="B677" s="31" t="str">
        <f>+Table_6[[#This Row],[ID_Municipio]]&amp;Table_6[[#This Row],[Fecha]]</f>
        <v>050143947</v>
      </c>
      <c r="C677" s="31" t="str">
        <f t="shared" si="31"/>
        <v>Cortes43947</v>
      </c>
      <c r="D677" s="32">
        <f t="shared" si="32"/>
        <v>666</v>
      </c>
      <c r="E677" s="24">
        <v>43947</v>
      </c>
      <c r="F677" s="32">
        <f>+VLOOKUP(Table_6[[#This Row],[Departamento]],Table_5[],2,0)</f>
        <v>5</v>
      </c>
      <c r="G677" s="3" t="s">
        <v>22</v>
      </c>
      <c r="H677" s="9" t="s">
        <v>23</v>
      </c>
      <c r="I677" s="32" t="str">
        <f>+IFERROR(VLOOKUP(Table_6[[#This Row],[Municipio]],'LOCALIZA HN'!$B$9:$O$306,8,0),99999)</f>
        <v>0501</v>
      </c>
      <c r="J677" s="5" t="s">
        <v>26</v>
      </c>
      <c r="K677" s="5">
        <v>64</v>
      </c>
      <c r="L677" s="8" t="s">
        <v>19</v>
      </c>
      <c r="M677" s="34" t="s">
        <v>20</v>
      </c>
      <c r="N677" s="36">
        <f>+IFERROR(VLOOKUP(Table_6[[#This Row],[ID_Municipio]],Table_4[[CodigoMuni]:[Long_2]],3,0),"")</f>
        <v>15.5151</v>
      </c>
      <c r="O677" s="36">
        <f>+IFERROR(VLOOKUP(Table_6[[#This Row],[ID_Municipio]],Table_4[[CodigoMuni]:[Long_2]],4,0),"")</f>
        <v>-88.114599999999996</v>
      </c>
      <c r="P677" s="34" t="s">
        <v>21</v>
      </c>
    </row>
    <row r="678" spans="1:16" ht="14.25" customHeight="1">
      <c r="A678" s="31" t="str">
        <f t="shared" si="30"/>
        <v>San Pedro Sula43947667</v>
      </c>
      <c r="B678" s="31" t="str">
        <f>+Table_6[[#This Row],[ID_Municipio]]&amp;Table_6[[#This Row],[Fecha]]</f>
        <v>050143947</v>
      </c>
      <c r="C678" s="31" t="str">
        <f t="shared" si="31"/>
        <v>Cortes43947</v>
      </c>
      <c r="D678" s="32">
        <f t="shared" si="32"/>
        <v>667</v>
      </c>
      <c r="E678" s="24">
        <v>43947</v>
      </c>
      <c r="F678" s="32">
        <f>+VLOOKUP(Table_6[[#This Row],[Departamento]],Table_5[],2,0)</f>
        <v>5</v>
      </c>
      <c r="G678" s="3" t="s">
        <v>22</v>
      </c>
      <c r="H678" s="9" t="s">
        <v>23</v>
      </c>
      <c r="I678" s="32" t="str">
        <f>+IFERROR(VLOOKUP(Table_6[[#This Row],[Municipio]],'LOCALIZA HN'!$B$9:$O$306,8,0),99999)</f>
        <v>0501</v>
      </c>
      <c r="J678" s="5" t="s">
        <v>26</v>
      </c>
      <c r="K678" s="5">
        <v>28</v>
      </c>
      <c r="L678" s="8" t="s">
        <v>19</v>
      </c>
      <c r="M678" s="34" t="s">
        <v>20</v>
      </c>
      <c r="N678" s="36">
        <f>+IFERROR(VLOOKUP(Table_6[[#This Row],[ID_Municipio]],Table_4[[CodigoMuni]:[Long_2]],3,0),"")</f>
        <v>15.5151</v>
      </c>
      <c r="O678" s="36">
        <f>+IFERROR(VLOOKUP(Table_6[[#This Row],[ID_Municipio]],Table_4[[CodigoMuni]:[Long_2]],4,0),"")</f>
        <v>-88.114599999999996</v>
      </c>
      <c r="P678" s="34" t="s">
        <v>21</v>
      </c>
    </row>
    <row r="679" spans="1:16" ht="14.25" customHeight="1">
      <c r="A679" s="31" t="str">
        <f t="shared" si="30"/>
        <v>San Pedro Sula43947668</v>
      </c>
      <c r="B679" s="31" t="str">
        <f>+Table_6[[#This Row],[ID_Municipio]]&amp;Table_6[[#This Row],[Fecha]]</f>
        <v>050143947</v>
      </c>
      <c r="C679" s="31" t="str">
        <f t="shared" si="31"/>
        <v>Cortes43947</v>
      </c>
      <c r="D679" s="32">
        <f t="shared" si="32"/>
        <v>668</v>
      </c>
      <c r="E679" s="24">
        <v>43947</v>
      </c>
      <c r="F679" s="32">
        <f>+VLOOKUP(Table_6[[#This Row],[Departamento]],Table_5[],2,0)</f>
        <v>5</v>
      </c>
      <c r="G679" s="3" t="s">
        <v>22</v>
      </c>
      <c r="H679" s="9" t="s">
        <v>23</v>
      </c>
      <c r="I679" s="32" t="str">
        <f>+IFERROR(VLOOKUP(Table_6[[#This Row],[Municipio]],'LOCALIZA HN'!$B$9:$O$306,8,0),99999)</f>
        <v>0501</v>
      </c>
      <c r="J679" s="5" t="s">
        <v>18</v>
      </c>
      <c r="K679" s="5">
        <v>38</v>
      </c>
      <c r="L679" s="8" t="s">
        <v>19</v>
      </c>
      <c r="M679" s="34" t="s">
        <v>20</v>
      </c>
      <c r="N679" s="36">
        <f>+IFERROR(VLOOKUP(Table_6[[#This Row],[ID_Municipio]],Table_4[[CodigoMuni]:[Long_2]],3,0),"")</f>
        <v>15.5151</v>
      </c>
      <c r="O679" s="36">
        <f>+IFERROR(VLOOKUP(Table_6[[#This Row],[ID_Municipio]],Table_4[[CodigoMuni]:[Long_2]],4,0),"")</f>
        <v>-88.114599999999996</v>
      </c>
      <c r="P679" s="34" t="s">
        <v>21</v>
      </c>
    </row>
    <row r="680" spans="1:16" ht="14.25" customHeight="1">
      <c r="A680" s="31" t="str">
        <f t="shared" si="30"/>
        <v>San Pedro Sula43947669</v>
      </c>
      <c r="B680" s="31" t="str">
        <f>+Table_6[[#This Row],[ID_Municipio]]&amp;Table_6[[#This Row],[Fecha]]</f>
        <v>050143947</v>
      </c>
      <c r="C680" s="31" t="str">
        <f t="shared" si="31"/>
        <v>Cortes43947</v>
      </c>
      <c r="D680" s="32">
        <f t="shared" si="32"/>
        <v>669</v>
      </c>
      <c r="E680" s="24">
        <v>43947</v>
      </c>
      <c r="F680" s="32">
        <f>+VLOOKUP(Table_6[[#This Row],[Departamento]],Table_5[],2,0)</f>
        <v>5</v>
      </c>
      <c r="G680" s="3" t="s">
        <v>22</v>
      </c>
      <c r="H680" s="9" t="s">
        <v>23</v>
      </c>
      <c r="I680" s="32" t="str">
        <f>+IFERROR(VLOOKUP(Table_6[[#This Row],[Municipio]],'LOCALIZA HN'!$B$9:$O$306,8,0),99999)</f>
        <v>0501</v>
      </c>
      <c r="J680" s="5" t="s">
        <v>26</v>
      </c>
      <c r="K680" s="5">
        <v>48</v>
      </c>
      <c r="L680" s="8" t="s">
        <v>19</v>
      </c>
      <c r="M680" s="34" t="s">
        <v>20</v>
      </c>
      <c r="N680" s="36">
        <f>+IFERROR(VLOOKUP(Table_6[[#This Row],[ID_Municipio]],Table_4[[CodigoMuni]:[Long_2]],3,0),"")</f>
        <v>15.5151</v>
      </c>
      <c r="O680" s="36">
        <f>+IFERROR(VLOOKUP(Table_6[[#This Row],[ID_Municipio]],Table_4[[CodigoMuni]:[Long_2]],4,0),"")</f>
        <v>-88.114599999999996</v>
      </c>
      <c r="P680" s="34" t="s">
        <v>21</v>
      </c>
    </row>
    <row r="681" spans="1:16" ht="14.25" customHeight="1">
      <c r="A681" s="31" t="str">
        <f t="shared" si="30"/>
        <v>San Pedro Sula43947670</v>
      </c>
      <c r="B681" s="31" t="str">
        <f>+Table_6[[#This Row],[ID_Municipio]]&amp;Table_6[[#This Row],[Fecha]]</f>
        <v>050143947</v>
      </c>
      <c r="C681" s="31" t="str">
        <f t="shared" si="31"/>
        <v>Cortes43947</v>
      </c>
      <c r="D681" s="32">
        <f t="shared" si="32"/>
        <v>670</v>
      </c>
      <c r="E681" s="24">
        <v>43947</v>
      </c>
      <c r="F681" s="32">
        <f>+VLOOKUP(Table_6[[#This Row],[Departamento]],Table_5[],2,0)</f>
        <v>5</v>
      </c>
      <c r="G681" s="3" t="s">
        <v>22</v>
      </c>
      <c r="H681" s="9" t="s">
        <v>23</v>
      </c>
      <c r="I681" s="32" t="str">
        <f>+IFERROR(VLOOKUP(Table_6[[#This Row],[Municipio]],'LOCALIZA HN'!$B$9:$O$306,8,0),99999)</f>
        <v>0501</v>
      </c>
      <c r="J681" s="5" t="s">
        <v>18</v>
      </c>
      <c r="K681" s="5">
        <v>52</v>
      </c>
      <c r="L681" s="8" t="s">
        <v>19</v>
      </c>
      <c r="M681" s="34" t="s">
        <v>20</v>
      </c>
      <c r="N681" s="36">
        <f>+IFERROR(VLOOKUP(Table_6[[#This Row],[ID_Municipio]],Table_4[[CodigoMuni]:[Long_2]],3,0),"")</f>
        <v>15.5151</v>
      </c>
      <c r="O681" s="36">
        <f>+IFERROR(VLOOKUP(Table_6[[#This Row],[ID_Municipio]],Table_4[[CodigoMuni]:[Long_2]],4,0),"")</f>
        <v>-88.114599999999996</v>
      </c>
      <c r="P681" s="34" t="s">
        <v>21</v>
      </c>
    </row>
    <row r="682" spans="1:16" ht="14.25" customHeight="1">
      <c r="A682" s="31" t="str">
        <f t="shared" si="30"/>
        <v>San Pedro Sula43947671</v>
      </c>
      <c r="B682" s="31" t="str">
        <f>+Table_6[[#This Row],[ID_Municipio]]&amp;Table_6[[#This Row],[Fecha]]</f>
        <v>050143947</v>
      </c>
      <c r="C682" s="31" t="str">
        <f t="shared" si="31"/>
        <v>Cortes43947</v>
      </c>
      <c r="D682" s="32">
        <f t="shared" si="32"/>
        <v>671</v>
      </c>
      <c r="E682" s="24">
        <v>43947</v>
      </c>
      <c r="F682" s="32">
        <f>+VLOOKUP(Table_6[[#This Row],[Departamento]],Table_5[],2,0)</f>
        <v>5</v>
      </c>
      <c r="G682" s="3" t="s">
        <v>22</v>
      </c>
      <c r="H682" s="9" t="s">
        <v>23</v>
      </c>
      <c r="I682" s="32" t="str">
        <f>+IFERROR(VLOOKUP(Table_6[[#This Row],[Municipio]],'LOCALIZA HN'!$B$9:$O$306,8,0),99999)</f>
        <v>0501</v>
      </c>
      <c r="J682" s="5" t="s">
        <v>18</v>
      </c>
      <c r="K682" s="5">
        <v>24</v>
      </c>
      <c r="L682" s="8" t="s">
        <v>19</v>
      </c>
      <c r="M682" s="34" t="s">
        <v>20</v>
      </c>
      <c r="N682" s="36">
        <f>+IFERROR(VLOOKUP(Table_6[[#This Row],[ID_Municipio]],Table_4[[CodigoMuni]:[Long_2]],3,0),"")</f>
        <v>15.5151</v>
      </c>
      <c r="O682" s="36">
        <f>+IFERROR(VLOOKUP(Table_6[[#This Row],[ID_Municipio]],Table_4[[CodigoMuni]:[Long_2]],4,0),"")</f>
        <v>-88.114599999999996</v>
      </c>
      <c r="P682" s="34" t="s">
        <v>21</v>
      </c>
    </row>
    <row r="683" spans="1:16" ht="14.25" customHeight="1">
      <c r="A683" s="31" t="str">
        <f t="shared" si="30"/>
        <v>San Pedro Sula43947672</v>
      </c>
      <c r="B683" s="31" t="str">
        <f>+Table_6[[#This Row],[ID_Municipio]]&amp;Table_6[[#This Row],[Fecha]]</f>
        <v>050143947</v>
      </c>
      <c r="C683" s="31" t="str">
        <f t="shared" si="31"/>
        <v>Cortes43947</v>
      </c>
      <c r="D683" s="32">
        <f t="shared" si="32"/>
        <v>672</v>
      </c>
      <c r="E683" s="24">
        <v>43947</v>
      </c>
      <c r="F683" s="32">
        <f>+VLOOKUP(Table_6[[#This Row],[Departamento]],Table_5[],2,0)</f>
        <v>5</v>
      </c>
      <c r="G683" s="3" t="s">
        <v>22</v>
      </c>
      <c r="H683" s="9" t="s">
        <v>23</v>
      </c>
      <c r="I683" s="32" t="str">
        <f>+IFERROR(VLOOKUP(Table_6[[#This Row],[Municipio]],'LOCALIZA HN'!$B$9:$O$306,8,0),99999)</f>
        <v>0501</v>
      </c>
      <c r="J683" s="5" t="s">
        <v>26</v>
      </c>
      <c r="K683" s="5">
        <v>60</v>
      </c>
      <c r="L683" s="8" t="s">
        <v>19</v>
      </c>
      <c r="M683" s="34" t="s">
        <v>20</v>
      </c>
      <c r="N683" s="36">
        <f>+IFERROR(VLOOKUP(Table_6[[#This Row],[ID_Municipio]],Table_4[[CodigoMuni]:[Long_2]],3,0),"")</f>
        <v>15.5151</v>
      </c>
      <c r="O683" s="36">
        <f>+IFERROR(VLOOKUP(Table_6[[#This Row],[ID_Municipio]],Table_4[[CodigoMuni]:[Long_2]],4,0),"")</f>
        <v>-88.114599999999996</v>
      </c>
      <c r="P683" s="34" t="s">
        <v>21</v>
      </c>
    </row>
    <row r="684" spans="1:16" ht="14.25" customHeight="1">
      <c r="A684" s="31" t="str">
        <f t="shared" si="30"/>
        <v>San Pedro Sula43947673</v>
      </c>
      <c r="B684" s="31" t="str">
        <f>+Table_6[[#This Row],[ID_Municipio]]&amp;Table_6[[#This Row],[Fecha]]</f>
        <v>050143947</v>
      </c>
      <c r="C684" s="31" t="str">
        <f t="shared" si="31"/>
        <v>Cortes43947</v>
      </c>
      <c r="D684" s="32">
        <f t="shared" si="32"/>
        <v>673</v>
      </c>
      <c r="E684" s="24">
        <v>43947</v>
      </c>
      <c r="F684" s="32">
        <f>+VLOOKUP(Table_6[[#This Row],[Departamento]],Table_5[],2,0)</f>
        <v>5</v>
      </c>
      <c r="G684" s="3" t="s">
        <v>22</v>
      </c>
      <c r="H684" s="9" t="s">
        <v>23</v>
      </c>
      <c r="I684" s="32" t="str">
        <f>+IFERROR(VLOOKUP(Table_6[[#This Row],[Municipio]],'LOCALIZA HN'!$B$9:$O$306,8,0),99999)</f>
        <v>0501</v>
      </c>
      <c r="J684" s="5" t="s">
        <v>18</v>
      </c>
      <c r="K684" s="5">
        <v>67</v>
      </c>
      <c r="L684" s="8" t="s">
        <v>19</v>
      </c>
      <c r="M684" s="34" t="s">
        <v>20</v>
      </c>
      <c r="N684" s="36">
        <f>+IFERROR(VLOOKUP(Table_6[[#This Row],[ID_Municipio]],Table_4[[CodigoMuni]:[Long_2]],3,0),"")</f>
        <v>15.5151</v>
      </c>
      <c r="O684" s="36">
        <f>+IFERROR(VLOOKUP(Table_6[[#This Row],[ID_Municipio]],Table_4[[CodigoMuni]:[Long_2]],4,0),"")</f>
        <v>-88.114599999999996</v>
      </c>
      <c r="P684" s="34" t="s">
        <v>21</v>
      </c>
    </row>
    <row r="685" spans="1:16" ht="14.25" customHeight="1">
      <c r="A685" s="31" t="str">
        <f t="shared" si="30"/>
        <v>San Pedro Sula43947674</v>
      </c>
      <c r="B685" s="31" t="str">
        <f>+Table_6[[#This Row],[ID_Municipio]]&amp;Table_6[[#This Row],[Fecha]]</f>
        <v>050143947</v>
      </c>
      <c r="C685" s="31" t="str">
        <f t="shared" si="31"/>
        <v>Cortes43947</v>
      </c>
      <c r="D685" s="32">
        <f t="shared" si="32"/>
        <v>674</v>
      </c>
      <c r="E685" s="24">
        <v>43947</v>
      </c>
      <c r="F685" s="32">
        <f>+VLOOKUP(Table_6[[#This Row],[Departamento]],Table_5[],2,0)</f>
        <v>5</v>
      </c>
      <c r="G685" s="3" t="s">
        <v>22</v>
      </c>
      <c r="H685" s="9" t="s">
        <v>23</v>
      </c>
      <c r="I685" s="32" t="str">
        <f>+IFERROR(VLOOKUP(Table_6[[#This Row],[Municipio]],'LOCALIZA HN'!$B$9:$O$306,8,0),99999)</f>
        <v>0501</v>
      </c>
      <c r="J685" s="5" t="s">
        <v>18</v>
      </c>
      <c r="K685" s="5">
        <v>35</v>
      </c>
      <c r="L685" s="8" t="s">
        <v>19</v>
      </c>
      <c r="M685" s="34" t="s">
        <v>20</v>
      </c>
      <c r="N685" s="36">
        <f>+IFERROR(VLOOKUP(Table_6[[#This Row],[ID_Municipio]],Table_4[[CodigoMuni]:[Long_2]],3,0),"")</f>
        <v>15.5151</v>
      </c>
      <c r="O685" s="36">
        <f>+IFERROR(VLOOKUP(Table_6[[#This Row],[ID_Municipio]],Table_4[[CodigoMuni]:[Long_2]],4,0),"")</f>
        <v>-88.114599999999996</v>
      </c>
      <c r="P685" s="34" t="s">
        <v>21</v>
      </c>
    </row>
    <row r="686" spans="1:16" ht="14.25" customHeight="1">
      <c r="A686" s="31" t="str">
        <f t="shared" si="30"/>
        <v>San Pedro Sula43947675</v>
      </c>
      <c r="B686" s="31" t="str">
        <f>+Table_6[[#This Row],[ID_Municipio]]&amp;Table_6[[#This Row],[Fecha]]</f>
        <v>050143947</v>
      </c>
      <c r="C686" s="31" t="str">
        <f t="shared" si="31"/>
        <v>Cortes43947</v>
      </c>
      <c r="D686" s="32">
        <f t="shared" si="32"/>
        <v>675</v>
      </c>
      <c r="E686" s="24">
        <v>43947</v>
      </c>
      <c r="F686" s="32">
        <f>+VLOOKUP(Table_6[[#This Row],[Departamento]],Table_5[],2,0)</f>
        <v>5</v>
      </c>
      <c r="G686" s="3" t="s">
        <v>22</v>
      </c>
      <c r="H686" s="9" t="s">
        <v>23</v>
      </c>
      <c r="I686" s="32" t="str">
        <f>+IFERROR(VLOOKUP(Table_6[[#This Row],[Municipio]],'LOCALIZA HN'!$B$9:$O$306,8,0),99999)</f>
        <v>0501</v>
      </c>
      <c r="J686" s="5" t="s">
        <v>18</v>
      </c>
      <c r="K686" s="5">
        <v>57</v>
      </c>
      <c r="L686" s="8" t="s">
        <v>19</v>
      </c>
      <c r="M686" s="34" t="s">
        <v>20</v>
      </c>
      <c r="N686" s="36">
        <f>+IFERROR(VLOOKUP(Table_6[[#This Row],[ID_Municipio]],Table_4[[CodigoMuni]:[Long_2]],3,0),"")</f>
        <v>15.5151</v>
      </c>
      <c r="O686" s="36">
        <f>+IFERROR(VLOOKUP(Table_6[[#This Row],[ID_Municipio]],Table_4[[CodigoMuni]:[Long_2]],4,0),"")</f>
        <v>-88.114599999999996</v>
      </c>
      <c r="P686" s="34" t="s">
        <v>21</v>
      </c>
    </row>
    <row r="687" spans="1:16" ht="14.25" customHeight="1">
      <c r="A687" s="31" t="str">
        <f t="shared" si="30"/>
        <v>San Pedro Sula43948676</v>
      </c>
      <c r="B687" s="31" t="str">
        <f>+Table_6[[#This Row],[ID_Municipio]]&amp;Table_6[[#This Row],[Fecha]]</f>
        <v>050143948</v>
      </c>
      <c r="C687" s="31" t="str">
        <f t="shared" si="31"/>
        <v>Cortes43948</v>
      </c>
      <c r="D687" s="32">
        <f t="shared" si="32"/>
        <v>676</v>
      </c>
      <c r="E687" s="24">
        <v>43948</v>
      </c>
      <c r="F687" s="32">
        <f>+VLOOKUP(Table_6[[#This Row],[Departamento]],Table_5[],2,0)</f>
        <v>5</v>
      </c>
      <c r="G687" s="3" t="s">
        <v>22</v>
      </c>
      <c r="H687" s="20" t="s">
        <v>23</v>
      </c>
      <c r="I687" s="32" t="str">
        <f>+IFERROR(VLOOKUP(Table_6[[#This Row],[Municipio]],'LOCALIZA HN'!$B$9:$O$306,8,0),99999)</f>
        <v>0501</v>
      </c>
      <c r="J687" s="5" t="s">
        <v>18</v>
      </c>
      <c r="K687" s="21">
        <v>47</v>
      </c>
      <c r="L687" s="25" t="s">
        <v>19</v>
      </c>
      <c r="M687" s="34" t="s">
        <v>20</v>
      </c>
      <c r="N687" s="36">
        <f>+IFERROR(VLOOKUP(Table_6[[#This Row],[ID_Municipio]],Table_4[[CodigoMuni]:[Long_2]],3,0),"")</f>
        <v>15.5151</v>
      </c>
      <c r="O687" s="36">
        <f>+IFERROR(VLOOKUP(Table_6[[#This Row],[ID_Municipio]],Table_4[[CodigoMuni]:[Long_2]],4,0),"")</f>
        <v>-88.114599999999996</v>
      </c>
      <c r="P687" s="34" t="s">
        <v>21</v>
      </c>
    </row>
    <row r="688" spans="1:16" ht="14.25" customHeight="1">
      <c r="A688" s="31" t="str">
        <f t="shared" si="30"/>
        <v>San Pedro Sula43948677</v>
      </c>
      <c r="B688" s="31" t="str">
        <f>+Table_6[[#This Row],[ID_Municipio]]&amp;Table_6[[#This Row],[Fecha]]</f>
        <v>050143948</v>
      </c>
      <c r="C688" s="31" t="str">
        <f t="shared" si="31"/>
        <v>Cortes43948</v>
      </c>
      <c r="D688" s="32">
        <f t="shared" si="32"/>
        <v>677</v>
      </c>
      <c r="E688" s="24">
        <v>43948</v>
      </c>
      <c r="F688" s="32">
        <f>+VLOOKUP(Table_6[[#This Row],[Departamento]],Table_5[],2,0)</f>
        <v>5</v>
      </c>
      <c r="G688" s="3" t="s">
        <v>22</v>
      </c>
      <c r="H688" s="20" t="s">
        <v>23</v>
      </c>
      <c r="I688" s="32" t="str">
        <f>+IFERROR(VLOOKUP(Table_6[[#This Row],[Municipio]],'LOCALIZA HN'!$B$9:$O$306,8,0),99999)</f>
        <v>0501</v>
      </c>
      <c r="J688" s="5" t="s">
        <v>18</v>
      </c>
      <c r="K688" s="21">
        <v>60</v>
      </c>
      <c r="L688" s="25" t="s">
        <v>19</v>
      </c>
      <c r="M688" s="34" t="s">
        <v>20</v>
      </c>
      <c r="N688" s="36">
        <f>+IFERROR(VLOOKUP(Table_6[[#This Row],[ID_Municipio]],Table_4[[CodigoMuni]:[Long_2]],3,0),"")</f>
        <v>15.5151</v>
      </c>
      <c r="O688" s="36">
        <f>+IFERROR(VLOOKUP(Table_6[[#This Row],[ID_Municipio]],Table_4[[CodigoMuni]:[Long_2]],4,0),"")</f>
        <v>-88.114599999999996</v>
      </c>
      <c r="P688" s="34" t="s">
        <v>21</v>
      </c>
    </row>
    <row r="689" spans="1:16" ht="14.25" customHeight="1">
      <c r="A689" s="31" t="str">
        <f t="shared" si="30"/>
        <v>San Pedro Sula43948678</v>
      </c>
      <c r="B689" s="31" t="str">
        <f>+Table_6[[#This Row],[ID_Municipio]]&amp;Table_6[[#This Row],[Fecha]]</f>
        <v>050143948</v>
      </c>
      <c r="C689" s="31" t="str">
        <f t="shared" si="31"/>
        <v>Cortes43948</v>
      </c>
      <c r="D689" s="32">
        <f t="shared" si="32"/>
        <v>678</v>
      </c>
      <c r="E689" s="24">
        <v>43948</v>
      </c>
      <c r="F689" s="32">
        <f>+VLOOKUP(Table_6[[#This Row],[Departamento]],Table_5[],2,0)</f>
        <v>5</v>
      </c>
      <c r="G689" s="3" t="s">
        <v>22</v>
      </c>
      <c r="H689" s="20" t="s">
        <v>23</v>
      </c>
      <c r="I689" s="32" t="str">
        <f>+IFERROR(VLOOKUP(Table_6[[#This Row],[Municipio]],'LOCALIZA HN'!$B$9:$O$306,8,0),99999)</f>
        <v>0501</v>
      </c>
      <c r="J689" s="5" t="s">
        <v>18</v>
      </c>
      <c r="K689" s="21">
        <v>60</v>
      </c>
      <c r="L689" s="25" t="s">
        <v>19</v>
      </c>
      <c r="M689" s="34" t="s">
        <v>20</v>
      </c>
      <c r="N689" s="36">
        <f>+IFERROR(VLOOKUP(Table_6[[#This Row],[ID_Municipio]],Table_4[[CodigoMuni]:[Long_2]],3,0),"")</f>
        <v>15.5151</v>
      </c>
      <c r="O689" s="36">
        <f>+IFERROR(VLOOKUP(Table_6[[#This Row],[ID_Municipio]],Table_4[[CodigoMuni]:[Long_2]],4,0),"")</f>
        <v>-88.114599999999996</v>
      </c>
      <c r="P689" s="34" t="s">
        <v>21</v>
      </c>
    </row>
    <row r="690" spans="1:16" ht="14.25" customHeight="1">
      <c r="A690" s="31" t="str">
        <f t="shared" si="30"/>
        <v>San Pedro Sula43948679</v>
      </c>
      <c r="B690" s="31" t="str">
        <f>+Table_6[[#This Row],[ID_Municipio]]&amp;Table_6[[#This Row],[Fecha]]</f>
        <v>050143948</v>
      </c>
      <c r="C690" s="31" t="str">
        <f t="shared" si="31"/>
        <v>Cortes43948</v>
      </c>
      <c r="D690" s="32">
        <f t="shared" si="32"/>
        <v>679</v>
      </c>
      <c r="E690" s="24">
        <v>43948</v>
      </c>
      <c r="F690" s="32">
        <f>+VLOOKUP(Table_6[[#This Row],[Departamento]],Table_5[],2,0)</f>
        <v>5</v>
      </c>
      <c r="G690" s="3" t="s">
        <v>22</v>
      </c>
      <c r="H690" s="20" t="s">
        <v>23</v>
      </c>
      <c r="I690" s="32" t="str">
        <f>+IFERROR(VLOOKUP(Table_6[[#This Row],[Municipio]],'LOCALIZA HN'!$B$9:$O$306,8,0),99999)</f>
        <v>0501</v>
      </c>
      <c r="J690" s="5" t="s">
        <v>18</v>
      </c>
      <c r="K690" s="21">
        <v>21</v>
      </c>
      <c r="L690" s="25" t="s">
        <v>19</v>
      </c>
      <c r="M690" s="34" t="s">
        <v>20</v>
      </c>
      <c r="N690" s="36">
        <f>+IFERROR(VLOOKUP(Table_6[[#This Row],[ID_Municipio]],Table_4[[CodigoMuni]:[Long_2]],3,0),"")</f>
        <v>15.5151</v>
      </c>
      <c r="O690" s="36">
        <f>+IFERROR(VLOOKUP(Table_6[[#This Row],[ID_Municipio]],Table_4[[CodigoMuni]:[Long_2]],4,0),"")</f>
        <v>-88.114599999999996</v>
      </c>
      <c r="P690" s="34" t="s">
        <v>21</v>
      </c>
    </row>
    <row r="691" spans="1:16" ht="14.25" customHeight="1">
      <c r="A691" s="31" t="str">
        <f t="shared" si="30"/>
        <v>San Pedro Sula43948680</v>
      </c>
      <c r="B691" s="31" t="str">
        <f>+Table_6[[#This Row],[ID_Municipio]]&amp;Table_6[[#This Row],[Fecha]]</f>
        <v>050143948</v>
      </c>
      <c r="C691" s="31" t="str">
        <f t="shared" si="31"/>
        <v>Cortes43948</v>
      </c>
      <c r="D691" s="32">
        <f t="shared" si="32"/>
        <v>680</v>
      </c>
      <c r="E691" s="24">
        <v>43948</v>
      </c>
      <c r="F691" s="32">
        <f>+VLOOKUP(Table_6[[#This Row],[Departamento]],Table_5[],2,0)</f>
        <v>5</v>
      </c>
      <c r="G691" s="3" t="s">
        <v>22</v>
      </c>
      <c r="H691" s="20" t="s">
        <v>23</v>
      </c>
      <c r="I691" s="32" t="str">
        <f>+IFERROR(VLOOKUP(Table_6[[#This Row],[Municipio]],'LOCALIZA HN'!$B$9:$O$306,8,0),99999)</f>
        <v>0501</v>
      </c>
      <c r="J691" s="5" t="s">
        <v>26</v>
      </c>
      <c r="K691" s="21">
        <v>47</v>
      </c>
      <c r="L691" s="25" t="s">
        <v>19</v>
      </c>
      <c r="M691" s="34" t="s">
        <v>20</v>
      </c>
      <c r="N691" s="36">
        <f>+IFERROR(VLOOKUP(Table_6[[#This Row],[ID_Municipio]],Table_4[[CodigoMuni]:[Long_2]],3,0),"")</f>
        <v>15.5151</v>
      </c>
      <c r="O691" s="36">
        <f>+IFERROR(VLOOKUP(Table_6[[#This Row],[ID_Municipio]],Table_4[[CodigoMuni]:[Long_2]],4,0),"")</f>
        <v>-88.114599999999996</v>
      </c>
      <c r="P691" s="34" t="s">
        <v>21</v>
      </c>
    </row>
    <row r="692" spans="1:16" ht="14.25" customHeight="1">
      <c r="A692" s="31" t="str">
        <f t="shared" si="30"/>
        <v>San Pedro Sula43948681</v>
      </c>
      <c r="B692" s="31" t="str">
        <f>+Table_6[[#This Row],[ID_Municipio]]&amp;Table_6[[#This Row],[Fecha]]</f>
        <v>050143948</v>
      </c>
      <c r="C692" s="31" t="str">
        <f t="shared" si="31"/>
        <v>Cortes43948</v>
      </c>
      <c r="D692" s="32">
        <f t="shared" si="32"/>
        <v>681</v>
      </c>
      <c r="E692" s="24">
        <v>43948</v>
      </c>
      <c r="F692" s="32">
        <f>+VLOOKUP(Table_6[[#This Row],[Departamento]],Table_5[],2,0)</f>
        <v>5</v>
      </c>
      <c r="G692" s="3" t="s">
        <v>22</v>
      </c>
      <c r="H692" s="20" t="s">
        <v>23</v>
      </c>
      <c r="I692" s="32" t="str">
        <f>+IFERROR(VLOOKUP(Table_6[[#This Row],[Municipio]],'LOCALIZA HN'!$B$9:$O$306,8,0),99999)</f>
        <v>0501</v>
      </c>
      <c r="J692" s="5" t="s">
        <v>26</v>
      </c>
      <c r="K692" s="21">
        <v>65</v>
      </c>
      <c r="L692" s="25" t="s">
        <v>19</v>
      </c>
      <c r="M692" s="34" t="s">
        <v>20</v>
      </c>
      <c r="N692" s="36">
        <f>+IFERROR(VLOOKUP(Table_6[[#This Row],[ID_Municipio]],Table_4[[CodigoMuni]:[Long_2]],3,0),"")</f>
        <v>15.5151</v>
      </c>
      <c r="O692" s="36">
        <f>+IFERROR(VLOOKUP(Table_6[[#This Row],[ID_Municipio]],Table_4[[CodigoMuni]:[Long_2]],4,0),"")</f>
        <v>-88.114599999999996</v>
      </c>
      <c r="P692" s="34" t="s">
        <v>21</v>
      </c>
    </row>
    <row r="693" spans="1:16" ht="14.25" customHeight="1">
      <c r="A693" s="31" t="str">
        <f t="shared" si="30"/>
        <v>San Pedro Sula43948682</v>
      </c>
      <c r="B693" s="31" t="str">
        <f>+Table_6[[#This Row],[ID_Municipio]]&amp;Table_6[[#This Row],[Fecha]]</f>
        <v>050143948</v>
      </c>
      <c r="C693" s="31" t="str">
        <f t="shared" si="31"/>
        <v>Cortes43948</v>
      </c>
      <c r="D693" s="32">
        <f t="shared" si="32"/>
        <v>682</v>
      </c>
      <c r="E693" s="24">
        <v>43948</v>
      </c>
      <c r="F693" s="32">
        <f>+VLOOKUP(Table_6[[#This Row],[Departamento]],Table_5[],2,0)</f>
        <v>5</v>
      </c>
      <c r="G693" s="3" t="s">
        <v>22</v>
      </c>
      <c r="H693" s="20" t="s">
        <v>23</v>
      </c>
      <c r="I693" s="32" t="str">
        <f>+IFERROR(VLOOKUP(Table_6[[#This Row],[Municipio]],'LOCALIZA HN'!$B$9:$O$306,8,0),99999)</f>
        <v>0501</v>
      </c>
      <c r="J693" s="5" t="s">
        <v>18</v>
      </c>
      <c r="K693" s="21">
        <v>50</v>
      </c>
      <c r="L693" s="25" t="s">
        <v>19</v>
      </c>
      <c r="M693" s="34" t="s">
        <v>20</v>
      </c>
      <c r="N693" s="36">
        <f>+IFERROR(VLOOKUP(Table_6[[#This Row],[ID_Municipio]],Table_4[[CodigoMuni]:[Long_2]],3,0),"")</f>
        <v>15.5151</v>
      </c>
      <c r="O693" s="36">
        <f>+IFERROR(VLOOKUP(Table_6[[#This Row],[ID_Municipio]],Table_4[[CodigoMuni]:[Long_2]],4,0),"")</f>
        <v>-88.114599999999996</v>
      </c>
      <c r="P693" s="34" t="s">
        <v>21</v>
      </c>
    </row>
    <row r="694" spans="1:16" ht="14.25" customHeight="1">
      <c r="A694" s="31" t="str">
        <f t="shared" si="30"/>
        <v>San Pedro Sula43948683</v>
      </c>
      <c r="B694" s="31" t="str">
        <f>+Table_6[[#This Row],[ID_Municipio]]&amp;Table_6[[#This Row],[Fecha]]</f>
        <v>050143948</v>
      </c>
      <c r="C694" s="31" t="str">
        <f t="shared" si="31"/>
        <v>Cortes43948</v>
      </c>
      <c r="D694" s="32">
        <f t="shared" si="32"/>
        <v>683</v>
      </c>
      <c r="E694" s="24">
        <v>43948</v>
      </c>
      <c r="F694" s="32">
        <f>+VLOOKUP(Table_6[[#This Row],[Departamento]],Table_5[],2,0)</f>
        <v>5</v>
      </c>
      <c r="G694" s="3" t="s">
        <v>22</v>
      </c>
      <c r="H694" s="20" t="s">
        <v>23</v>
      </c>
      <c r="I694" s="32" t="str">
        <f>+IFERROR(VLOOKUP(Table_6[[#This Row],[Municipio]],'LOCALIZA HN'!$B$9:$O$306,8,0),99999)</f>
        <v>0501</v>
      </c>
      <c r="J694" s="5" t="s">
        <v>18</v>
      </c>
      <c r="K694" s="21">
        <v>50</v>
      </c>
      <c r="L694" s="25" t="s">
        <v>19</v>
      </c>
      <c r="M694" s="34" t="s">
        <v>20</v>
      </c>
      <c r="N694" s="36">
        <f>+IFERROR(VLOOKUP(Table_6[[#This Row],[ID_Municipio]],Table_4[[CodigoMuni]:[Long_2]],3,0),"")</f>
        <v>15.5151</v>
      </c>
      <c r="O694" s="36">
        <f>+IFERROR(VLOOKUP(Table_6[[#This Row],[ID_Municipio]],Table_4[[CodigoMuni]:[Long_2]],4,0),"")</f>
        <v>-88.114599999999996</v>
      </c>
      <c r="P694" s="34" t="s">
        <v>21</v>
      </c>
    </row>
    <row r="695" spans="1:16" ht="14.25" customHeight="1">
      <c r="A695" s="31" t="str">
        <f t="shared" si="30"/>
        <v>San Pedro Sula43948684</v>
      </c>
      <c r="B695" s="31" t="str">
        <f>+Table_6[[#This Row],[ID_Municipio]]&amp;Table_6[[#This Row],[Fecha]]</f>
        <v>050143948</v>
      </c>
      <c r="C695" s="31" t="str">
        <f t="shared" si="31"/>
        <v>Cortes43948</v>
      </c>
      <c r="D695" s="32">
        <f t="shared" si="32"/>
        <v>684</v>
      </c>
      <c r="E695" s="24">
        <v>43948</v>
      </c>
      <c r="F695" s="32">
        <f>+VLOOKUP(Table_6[[#This Row],[Departamento]],Table_5[],2,0)</f>
        <v>5</v>
      </c>
      <c r="G695" s="3" t="s">
        <v>22</v>
      </c>
      <c r="H695" s="20" t="s">
        <v>23</v>
      </c>
      <c r="I695" s="32" t="str">
        <f>+IFERROR(VLOOKUP(Table_6[[#This Row],[Municipio]],'LOCALIZA HN'!$B$9:$O$306,8,0),99999)</f>
        <v>0501</v>
      </c>
      <c r="J695" s="5" t="s">
        <v>18</v>
      </c>
      <c r="K695" s="21">
        <v>52</v>
      </c>
      <c r="L695" s="25" t="s">
        <v>19</v>
      </c>
      <c r="M695" s="34" t="s">
        <v>20</v>
      </c>
      <c r="N695" s="36">
        <f>+IFERROR(VLOOKUP(Table_6[[#This Row],[ID_Municipio]],Table_4[[CodigoMuni]:[Long_2]],3,0),"")</f>
        <v>15.5151</v>
      </c>
      <c r="O695" s="36">
        <f>+IFERROR(VLOOKUP(Table_6[[#This Row],[ID_Municipio]],Table_4[[CodigoMuni]:[Long_2]],4,0),"")</f>
        <v>-88.114599999999996</v>
      </c>
      <c r="P695" s="34" t="s">
        <v>21</v>
      </c>
    </row>
    <row r="696" spans="1:16" ht="14.25" customHeight="1">
      <c r="A696" s="31" t="str">
        <f t="shared" si="30"/>
        <v>San Pedro Sula43948685</v>
      </c>
      <c r="B696" s="31" t="str">
        <f>+Table_6[[#This Row],[ID_Municipio]]&amp;Table_6[[#This Row],[Fecha]]</f>
        <v>050143948</v>
      </c>
      <c r="C696" s="31" t="str">
        <f t="shared" si="31"/>
        <v>Cortes43948</v>
      </c>
      <c r="D696" s="32">
        <f t="shared" si="32"/>
        <v>685</v>
      </c>
      <c r="E696" s="24">
        <v>43948</v>
      </c>
      <c r="F696" s="32">
        <f>+VLOOKUP(Table_6[[#This Row],[Departamento]],Table_5[],2,0)</f>
        <v>5</v>
      </c>
      <c r="G696" s="3" t="s">
        <v>22</v>
      </c>
      <c r="H696" s="20" t="s">
        <v>23</v>
      </c>
      <c r="I696" s="32" t="str">
        <f>+IFERROR(VLOOKUP(Table_6[[#This Row],[Municipio]],'LOCALIZA HN'!$B$9:$O$306,8,0),99999)</f>
        <v>0501</v>
      </c>
      <c r="J696" s="5" t="s">
        <v>18</v>
      </c>
      <c r="K696" s="21">
        <v>50</v>
      </c>
      <c r="L696" s="25" t="s">
        <v>19</v>
      </c>
      <c r="M696" s="34" t="s">
        <v>20</v>
      </c>
      <c r="N696" s="36">
        <f>+IFERROR(VLOOKUP(Table_6[[#This Row],[ID_Municipio]],Table_4[[CodigoMuni]:[Long_2]],3,0),"")</f>
        <v>15.5151</v>
      </c>
      <c r="O696" s="36">
        <f>+IFERROR(VLOOKUP(Table_6[[#This Row],[ID_Municipio]],Table_4[[CodigoMuni]:[Long_2]],4,0),"")</f>
        <v>-88.114599999999996</v>
      </c>
      <c r="P696" s="34" t="s">
        <v>21</v>
      </c>
    </row>
    <row r="697" spans="1:16" ht="14.25" customHeight="1">
      <c r="A697" s="31" t="str">
        <f t="shared" si="30"/>
        <v>San Pedro Sula43948686</v>
      </c>
      <c r="B697" s="31" t="str">
        <f>+Table_6[[#This Row],[ID_Municipio]]&amp;Table_6[[#This Row],[Fecha]]</f>
        <v>050143948</v>
      </c>
      <c r="C697" s="31" t="str">
        <f t="shared" si="31"/>
        <v>Cortes43948</v>
      </c>
      <c r="D697" s="32">
        <f t="shared" si="32"/>
        <v>686</v>
      </c>
      <c r="E697" s="24">
        <v>43948</v>
      </c>
      <c r="F697" s="32">
        <f>+VLOOKUP(Table_6[[#This Row],[Departamento]],Table_5[],2,0)</f>
        <v>5</v>
      </c>
      <c r="G697" s="3" t="s">
        <v>22</v>
      </c>
      <c r="H697" s="20" t="s">
        <v>23</v>
      </c>
      <c r="I697" s="32" t="str">
        <f>+IFERROR(VLOOKUP(Table_6[[#This Row],[Municipio]],'LOCALIZA HN'!$B$9:$O$306,8,0),99999)</f>
        <v>0501</v>
      </c>
      <c r="J697" s="5" t="s">
        <v>18</v>
      </c>
      <c r="K697" s="21">
        <v>52</v>
      </c>
      <c r="L697" s="25" t="s">
        <v>19</v>
      </c>
      <c r="M697" s="34" t="s">
        <v>20</v>
      </c>
      <c r="N697" s="36">
        <f>+IFERROR(VLOOKUP(Table_6[[#This Row],[ID_Municipio]],Table_4[[CodigoMuni]:[Long_2]],3,0),"")</f>
        <v>15.5151</v>
      </c>
      <c r="O697" s="36">
        <f>+IFERROR(VLOOKUP(Table_6[[#This Row],[ID_Municipio]],Table_4[[CodigoMuni]:[Long_2]],4,0),"")</f>
        <v>-88.114599999999996</v>
      </c>
      <c r="P697" s="34" t="s">
        <v>21</v>
      </c>
    </row>
    <row r="698" spans="1:16" ht="14.25" customHeight="1">
      <c r="A698" s="31" t="str">
        <f t="shared" si="30"/>
        <v>San Pedro Sula43948687</v>
      </c>
      <c r="B698" s="31" t="str">
        <f>+Table_6[[#This Row],[ID_Municipio]]&amp;Table_6[[#This Row],[Fecha]]</f>
        <v>050143948</v>
      </c>
      <c r="C698" s="31" t="str">
        <f t="shared" si="31"/>
        <v>Cortes43948</v>
      </c>
      <c r="D698" s="32">
        <f t="shared" si="32"/>
        <v>687</v>
      </c>
      <c r="E698" s="24">
        <v>43948</v>
      </c>
      <c r="F698" s="32">
        <f>+VLOOKUP(Table_6[[#This Row],[Departamento]],Table_5[],2,0)</f>
        <v>5</v>
      </c>
      <c r="G698" s="3" t="s">
        <v>22</v>
      </c>
      <c r="H698" s="20" t="s">
        <v>23</v>
      </c>
      <c r="I698" s="32" t="str">
        <f>+IFERROR(VLOOKUP(Table_6[[#This Row],[Municipio]],'LOCALIZA HN'!$B$9:$O$306,8,0),99999)</f>
        <v>0501</v>
      </c>
      <c r="J698" s="5" t="s">
        <v>26</v>
      </c>
      <c r="K698" s="21">
        <v>32</v>
      </c>
      <c r="L698" s="25" t="s">
        <v>19</v>
      </c>
      <c r="M698" s="34" t="s">
        <v>20</v>
      </c>
      <c r="N698" s="36">
        <f>+IFERROR(VLOOKUP(Table_6[[#This Row],[ID_Municipio]],Table_4[[CodigoMuni]:[Long_2]],3,0),"")</f>
        <v>15.5151</v>
      </c>
      <c r="O698" s="36">
        <f>+IFERROR(VLOOKUP(Table_6[[#This Row],[ID_Municipio]],Table_4[[CodigoMuni]:[Long_2]],4,0),"")</f>
        <v>-88.114599999999996</v>
      </c>
      <c r="P698" s="34" t="s">
        <v>21</v>
      </c>
    </row>
    <row r="699" spans="1:16" ht="14.25" customHeight="1">
      <c r="A699" s="31" t="str">
        <f t="shared" si="30"/>
        <v>San Pedro Sula43948688</v>
      </c>
      <c r="B699" s="31" t="str">
        <f>+Table_6[[#This Row],[ID_Municipio]]&amp;Table_6[[#This Row],[Fecha]]</f>
        <v>050143948</v>
      </c>
      <c r="C699" s="31" t="str">
        <f t="shared" si="31"/>
        <v>Cortes43948</v>
      </c>
      <c r="D699" s="32">
        <f t="shared" si="32"/>
        <v>688</v>
      </c>
      <c r="E699" s="24">
        <v>43948</v>
      </c>
      <c r="F699" s="32">
        <f>+VLOOKUP(Table_6[[#This Row],[Departamento]],Table_5[],2,0)</f>
        <v>5</v>
      </c>
      <c r="G699" s="3" t="s">
        <v>22</v>
      </c>
      <c r="H699" s="20" t="s">
        <v>23</v>
      </c>
      <c r="I699" s="32" t="str">
        <f>+IFERROR(VLOOKUP(Table_6[[#This Row],[Municipio]],'LOCALIZA HN'!$B$9:$O$306,8,0),99999)</f>
        <v>0501</v>
      </c>
      <c r="J699" s="5" t="s">
        <v>26</v>
      </c>
      <c r="K699" s="21">
        <v>26</v>
      </c>
      <c r="L699" s="25" t="s">
        <v>19</v>
      </c>
      <c r="M699" s="34" t="s">
        <v>20</v>
      </c>
      <c r="N699" s="36">
        <f>+IFERROR(VLOOKUP(Table_6[[#This Row],[ID_Municipio]],Table_4[[CodigoMuni]:[Long_2]],3,0),"")</f>
        <v>15.5151</v>
      </c>
      <c r="O699" s="36">
        <f>+IFERROR(VLOOKUP(Table_6[[#This Row],[ID_Municipio]],Table_4[[CodigoMuni]:[Long_2]],4,0),"")</f>
        <v>-88.114599999999996</v>
      </c>
      <c r="P699" s="34" t="s">
        <v>21</v>
      </c>
    </row>
    <row r="700" spans="1:16" ht="14.25" customHeight="1">
      <c r="A700" s="31" t="str">
        <f t="shared" si="30"/>
        <v>San Pedro Sula43948689</v>
      </c>
      <c r="B700" s="31" t="str">
        <f>+Table_6[[#This Row],[ID_Municipio]]&amp;Table_6[[#This Row],[Fecha]]</f>
        <v>050143948</v>
      </c>
      <c r="C700" s="31" t="str">
        <f t="shared" si="31"/>
        <v>Cortes43948</v>
      </c>
      <c r="D700" s="32">
        <f t="shared" si="32"/>
        <v>689</v>
      </c>
      <c r="E700" s="24">
        <v>43948</v>
      </c>
      <c r="F700" s="32">
        <f>+VLOOKUP(Table_6[[#This Row],[Departamento]],Table_5[],2,0)</f>
        <v>5</v>
      </c>
      <c r="G700" s="3" t="s">
        <v>22</v>
      </c>
      <c r="H700" s="20" t="s">
        <v>23</v>
      </c>
      <c r="I700" s="32" t="str">
        <f>+IFERROR(VLOOKUP(Table_6[[#This Row],[Municipio]],'LOCALIZA HN'!$B$9:$O$306,8,0),99999)</f>
        <v>0501</v>
      </c>
      <c r="J700" s="5" t="s">
        <v>18</v>
      </c>
      <c r="K700" s="21">
        <v>56</v>
      </c>
      <c r="L700" s="25" t="s">
        <v>19</v>
      </c>
      <c r="M700" s="34" t="s">
        <v>20</v>
      </c>
      <c r="N700" s="36">
        <f>+IFERROR(VLOOKUP(Table_6[[#This Row],[ID_Municipio]],Table_4[[CodigoMuni]:[Long_2]],3,0),"")</f>
        <v>15.5151</v>
      </c>
      <c r="O700" s="36">
        <f>+IFERROR(VLOOKUP(Table_6[[#This Row],[ID_Municipio]],Table_4[[CodigoMuni]:[Long_2]],4,0),"")</f>
        <v>-88.114599999999996</v>
      </c>
      <c r="P700" s="34" t="s">
        <v>21</v>
      </c>
    </row>
    <row r="701" spans="1:16" ht="14.25" customHeight="1">
      <c r="A701" s="31" t="str">
        <f t="shared" si="30"/>
        <v>San Pedro Sula43949690</v>
      </c>
      <c r="B701" s="31" t="str">
        <f>+Table_6[[#This Row],[ID_Municipio]]&amp;Table_6[[#This Row],[Fecha]]</f>
        <v>050143949</v>
      </c>
      <c r="C701" s="31" t="str">
        <f t="shared" si="31"/>
        <v>Cortes43949</v>
      </c>
      <c r="D701" s="32">
        <f t="shared" si="32"/>
        <v>690</v>
      </c>
      <c r="E701" s="24">
        <v>43949</v>
      </c>
      <c r="F701" s="32">
        <f>+VLOOKUP(Table_6[[#This Row],[Departamento]],Table_5[],2,0)</f>
        <v>5</v>
      </c>
      <c r="G701" s="3" t="s">
        <v>22</v>
      </c>
      <c r="H701" s="20" t="s">
        <v>23</v>
      </c>
      <c r="I701" s="32" t="str">
        <f>+IFERROR(VLOOKUP(Table_6[[#This Row],[Municipio]],'LOCALIZA HN'!$B$9:$O$306,8,0),99999)</f>
        <v>0501</v>
      </c>
      <c r="J701" s="5" t="s">
        <v>26</v>
      </c>
      <c r="K701" s="5">
        <v>48</v>
      </c>
      <c r="L701" s="25" t="s">
        <v>19</v>
      </c>
      <c r="M701" s="34" t="s">
        <v>20</v>
      </c>
      <c r="N701" s="36">
        <f>+IFERROR(VLOOKUP(Table_6[[#This Row],[ID_Municipio]],Table_4[[CodigoMuni]:[Long_2]],3,0),"")</f>
        <v>15.5151</v>
      </c>
      <c r="O701" s="36">
        <f>+IFERROR(VLOOKUP(Table_6[[#This Row],[ID_Municipio]],Table_4[[CodigoMuni]:[Long_2]],4,0),"")</f>
        <v>-88.114599999999996</v>
      </c>
      <c r="P701" s="34" t="s">
        <v>21</v>
      </c>
    </row>
    <row r="702" spans="1:16" ht="14.25" customHeight="1">
      <c r="A702" s="31" t="str">
        <f t="shared" si="30"/>
        <v>San Pedro Sula43949691</v>
      </c>
      <c r="B702" s="31" t="str">
        <f>+Table_6[[#This Row],[ID_Municipio]]&amp;Table_6[[#This Row],[Fecha]]</f>
        <v>050143949</v>
      </c>
      <c r="C702" s="31" t="str">
        <f t="shared" si="31"/>
        <v>Cortes43949</v>
      </c>
      <c r="D702" s="32">
        <f t="shared" si="32"/>
        <v>691</v>
      </c>
      <c r="E702" s="24">
        <v>43949</v>
      </c>
      <c r="F702" s="32">
        <f>+VLOOKUP(Table_6[[#This Row],[Departamento]],Table_5[],2,0)</f>
        <v>5</v>
      </c>
      <c r="G702" s="3" t="s">
        <v>22</v>
      </c>
      <c r="H702" s="20" t="s">
        <v>23</v>
      </c>
      <c r="I702" s="32" t="str">
        <f>+IFERROR(VLOOKUP(Table_6[[#This Row],[Municipio]],'LOCALIZA HN'!$B$9:$O$306,8,0),99999)</f>
        <v>0501</v>
      </c>
      <c r="J702" s="5" t="s">
        <v>18</v>
      </c>
      <c r="K702" s="5">
        <v>72</v>
      </c>
      <c r="L702" s="25" t="s">
        <v>19</v>
      </c>
      <c r="M702" s="34" t="s">
        <v>20</v>
      </c>
      <c r="N702" s="36">
        <f>+IFERROR(VLOOKUP(Table_6[[#This Row],[ID_Municipio]],Table_4[[CodigoMuni]:[Long_2]],3,0),"")</f>
        <v>15.5151</v>
      </c>
      <c r="O702" s="36">
        <f>+IFERROR(VLOOKUP(Table_6[[#This Row],[ID_Municipio]],Table_4[[CodigoMuni]:[Long_2]],4,0),"")</f>
        <v>-88.114599999999996</v>
      </c>
      <c r="P702" s="34" t="s">
        <v>21</v>
      </c>
    </row>
    <row r="703" spans="1:16" ht="14.25" customHeight="1">
      <c r="A703" s="31" t="str">
        <f t="shared" si="30"/>
        <v>San Pedro Sula43949692</v>
      </c>
      <c r="B703" s="31" t="str">
        <f>+Table_6[[#This Row],[ID_Municipio]]&amp;Table_6[[#This Row],[Fecha]]</f>
        <v>050143949</v>
      </c>
      <c r="C703" s="31" t="str">
        <f t="shared" si="31"/>
        <v>Cortes43949</v>
      </c>
      <c r="D703" s="32">
        <f t="shared" si="32"/>
        <v>692</v>
      </c>
      <c r="E703" s="24">
        <v>43949</v>
      </c>
      <c r="F703" s="32">
        <f>+VLOOKUP(Table_6[[#This Row],[Departamento]],Table_5[],2,0)</f>
        <v>5</v>
      </c>
      <c r="G703" s="3" t="s">
        <v>22</v>
      </c>
      <c r="H703" s="20" t="s">
        <v>23</v>
      </c>
      <c r="I703" s="32" t="str">
        <f>+IFERROR(VLOOKUP(Table_6[[#This Row],[Municipio]],'LOCALIZA HN'!$B$9:$O$306,8,0),99999)</f>
        <v>0501</v>
      </c>
      <c r="J703" s="5" t="s">
        <v>18</v>
      </c>
      <c r="K703" s="5">
        <v>41</v>
      </c>
      <c r="L703" s="25" t="s">
        <v>19</v>
      </c>
      <c r="M703" s="34" t="s">
        <v>20</v>
      </c>
      <c r="N703" s="36">
        <f>+IFERROR(VLOOKUP(Table_6[[#This Row],[ID_Municipio]],Table_4[[CodigoMuni]:[Long_2]],3,0),"")</f>
        <v>15.5151</v>
      </c>
      <c r="O703" s="36">
        <f>+IFERROR(VLOOKUP(Table_6[[#This Row],[ID_Municipio]],Table_4[[CodigoMuni]:[Long_2]],4,0),"")</f>
        <v>-88.114599999999996</v>
      </c>
      <c r="P703" s="34" t="s">
        <v>21</v>
      </c>
    </row>
    <row r="704" spans="1:16" ht="14.25" customHeight="1">
      <c r="A704" s="31" t="str">
        <f t="shared" si="30"/>
        <v>San Pedro Sula43949693</v>
      </c>
      <c r="B704" s="31" t="str">
        <f>+Table_6[[#This Row],[ID_Municipio]]&amp;Table_6[[#This Row],[Fecha]]</f>
        <v>050143949</v>
      </c>
      <c r="C704" s="31" t="str">
        <f t="shared" si="31"/>
        <v>Cortes43949</v>
      </c>
      <c r="D704" s="32">
        <f t="shared" si="32"/>
        <v>693</v>
      </c>
      <c r="E704" s="24">
        <v>43949</v>
      </c>
      <c r="F704" s="32">
        <f>+VLOOKUP(Table_6[[#This Row],[Departamento]],Table_5[],2,0)</f>
        <v>5</v>
      </c>
      <c r="G704" s="3" t="s">
        <v>22</v>
      </c>
      <c r="H704" s="20" t="s">
        <v>23</v>
      </c>
      <c r="I704" s="32" t="str">
        <f>+IFERROR(VLOOKUP(Table_6[[#This Row],[Municipio]],'LOCALIZA HN'!$B$9:$O$306,8,0),99999)</f>
        <v>0501</v>
      </c>
      <c r="J704" s="5" t="s">
        <v>18</v>
      </c>
      <c r="K704" s="5">
        <v>26</v>
      </c>
      <c r="L704" s="25" t="s">
        <v>19</v>
      </c>
      <c r="M704" s="34" t="s">
        <v>20</v>
      </c>
      <c r="N704" s="36">
        <f>+IFERROR(VLOOKUP(Table_6[[#This Row],[ID_Municipio]],Table_4[[CodigoMuni]:[Long_2]],3,0),"")</f>
        <v>15.5151</v>
      </c>
      <c r="O704" s="36">
        <f>+IFERROR(VLOOKUP(Table_6[[#This Row],[ID_Municipio]],Table_4[[CodigoMuni]:[Long_2]],4,0),"")</f>
        <v>-88.114599999999996</v>
      </c>
      <c r="P704" s="34" t="s">
        <v>21</v>
      </c>
    </row>
    <row r="705" spans="1:16" ht="14.25" customHeight="1">
      <c r="A705" s="31" t="str">
        <f t="shared" si="30"/>
        <v>San Pedro Sula43949694</v>
      </c>
      <c r="B705" s="31" t="str">
        <f>+Table_6[[#This Row],[ID_Municipio]]&amp;Table_6[[#This Row],[Fecha]]</f>
        <v>050143949</v>
      </c>
      <c r="C705" s="31" t="str">
        <f t="shared" si="31"/>
        <v>Cortes43949</v>
      </c>
      <c r="D705" s="32">
        <f t="shared" si="32"/>
        <v>694</v>
      </c>
      <c r="E705" s="24">
        <v>43949</v>
      </c>
      <c r="F705" s="32">
        <f>+VLOOKUP(Table_6[[#This Row],[Departamento]],Table_5[],2,0)</f>
        <v>5</v>
      </c>
      <c r="G705" s="3" t="s">
        <v>22</v>
      </c>
      <c r="H705" s="20" t="s">
        <v>23</v>
      </c>
      <c r="I705" s="32" t="str">
        <f>+IFERROR(VLOOKUP(Table_6[[#This Row],[Municipio]],'LOCALIZA HN'!$B$9:$O$306,8,0),99999)</f>
        <v>0501</v>
      </c>
      <c r="J705" s="5" t="s">
        <v>18</v>
      </c>
      <c r="K705" s="5">
        <v>71</v>
      </c>
      <c r="L705" s="25" t="s">
        <v>19</v>
      </c>
      <c r="M705" s="34" t="s">
        <v>20</v>
      </c>
      <c r="N705" s="36">
        <f>+IFERROR(VLOOKUP(Table_6[[#This Row],[ID_Municipio]],Table_4[[CodigoMuni]:[Long_2]],3,0),"")</f>
        <v>15.5151</v>
      </c>
      <c r="O705" s="36">
        <f>+IFERROR(VLOOKUP(Table_6[[#This Row],[ID_Municipio]],Table_4[[CodigoMuni]:[Long_2]],4,0),"")</f>
        <v>-88.114599999999996</v>
      </c>
      <c r="P705" s="34" t="s">
        <v>21</v>
      </c>
    </row>
    <row r="706" spans="1:16" ht="14.25" customHeight="1">
      <c r="A706" s="31" t="str">
        <f t="shared" si="30"/>
        <v>San Pedro Sula43949695</v>
      </c>
      <c r="B706" s="31" t="str">
        <f>+Table_6[[#This Row],[ID_Municipio]]&amp;Table_6[[#This Row],[Fecha]]</f>
        <v>050143949</v>
      </c>
      <c r="C706" s="31" t="str">
        <f t="shared" si="31"/>
        <v>Cortes43949</v>
      </c>
      <c r="D706" s="32">
        <f t="shared" si="32"/>
        <v>695</v>
      </c>
      <c r="E706" s="24">
        <v>43949</v>
      </c>
      <c r="F706" s="32">
        <f>+VLOOKUP(Table_6[[#This Row],[Departamento]],Table_5[],2,0)</f>
        <v>5</v>
      </c>
      <c r="G706" s="3" t="s">
        <v>22</v>
      </c>
      <c r="H706" s="20" t="s">
        <v>23</v>
      </c>
      <c r="I706" s="32" t="str">
        <f>+IFERROR(VLOOKUP(Table_6[[#This Row],[Municipio]],'LOCALIZA HN'!$B$9:$O$306,8,0),99999)</f>
        <v>0501</v>
      </c>
      <c r="J706" s="5" t="s">
        <v>26</v>
      </c>
      <c r="K706" s="5">
        <v>48</v>
      </c>
      <c r="L706" s="25" t="s">
        <v>19</v>
      </c>
      <c r="M706" s="34" t="s">
        <v>20</v>
      </c>
      <c r="N706" s="36">
        <f>+IFERROR(VLOOKUP(Table_6[[#This Row],[ID_Municipio]],Table_4[[CodigoMuni]:[Long_2]],3,0),"")</f>
        <v>15.5151</v>
      </c>
      <c r="O706" s="36">
        <f>+IFERROR(VLOOKUP(Table_6[[#This Row],[ID_Municipio]],Table_4[[CodigoMuni]:[Long_2]],4,0),"")</f>
        <v>-88.114599999999996</v>
      </c>
      <c r="P706" s="34" t="s">
        <v>21</v>
      </c>
    </row>
    <row r="707" spans="1:16" ht="14.25" customHeight="1">
      <c r="A707" s="31" t="str">
        <f t="shared" si="30"/>
        <v>San Pedro Sula43949696</v>
      </c>
      <c r="B707" s="31" t="str">
        <f>+Table_6[[#This Row],[ID_Municipio]]&amp;Table_6[[#This Row],[Fecha]]</f>
        <v>050143949</v>
      </c>
      <c r="C707" s="31" t="str">
        <f t="shared" si="31"/>
        <v>Cortes43949</v>
      </c>
      <c r="D707" s="32">
        <f t="shared" si="32"/>
        <v>696</v>
      </c>
      <c r="E707" s="24">
        <v>43949</v>
      </c>
      <c r="F707" s="32">
        <f>+VLOOKUP(Table_6[[#This Row],[Departamento]],Table_5[],2,0)</f>
        <v>5</v>
      </c>
      <c r="G707" s="3" t="s">
        <v>22</v>
      </c>
      <c r="H707" s="20" t="s">
        <v>23</v>
      </c>
      <c r="I707" s="32" t="str">
        <f>+IFERROR(VLOOKUP(Table_6[[#This Row],[Municipio]],'LOCALIZA HN'!$B$9:$O$306,8,0),99999)</f>
        <v>0501</v>
      </c>
      <c r="J707" s="5" t="s">
        <v>18</v>
      </c>
      <c r="K707" s="5">
        <v>44</v>
      </c>
      <c r="L707" s="25" t="s">
        <v>19</v>
      </c>
      <c r="M707" s="34" t="s">
        <v>20</v>
      </c>
      <c r="N707" s="36">
        <f>+IFERROR(VLOOKUP(Table_6[[#This Row],[ID_Municipio]],Table_4[[CodigoMuni]:[Long_2]],3,0),"")</f>
        <v>15.5151</v>
      </c>
      <c r="O707" s="36">
        <f>+IFERROR(VLOOKUP(Table_6[[#This Row],[ID_Municipio]],Table_4[[CodigoMuni]:[Long_2]],4,0),"")</f>
        <v>-88.114599999999996</v>
      </c>
      <c r="P707" s="34" t="s">
        <v>21</v>
      </c>
    </row>
    <row r="708" spans="1:16" ht="14.25" customHeight="1">
      <c r="A708" s="31" t="str">
        <f t="shared" si="30"/>
        <v>San Pedro Sula43949697</v>
      </c>
      <c r="B708" s="31" t="str">
        <f>+Table_6[[#This Row],[ID_Municipio]]&amp;Table_6[[#This Row],[Fecha]]</f>
        <v>050143949</v>
      </c>
      <c r="C708" s="31" t="str">
        <f t="shared" si="31"/>
        <v>Cortes43949</v>
      </c>
      <c r="D708" s="32">
        <f t="shared" si="32"/>
        <v>697</v>
      </c>
      <c r="E708" s="24">
        <v>43949</v>
      </c>
      <c r="F708" s="32">
        <f>+VLOOKUP(Table_6[[#This Row],[Departamento]],Table_5[],2,0)</f>
        <v>5</v>
      </c>
      <c r="G708" s="3" t="s">
        <v>22</v>
      </c>
      <c r="H708" s="20" t="s">
        <v>23</v>
      </c>
      <c r="I708" s="32" t="str">
        <f>+IFERROR(VLOOKUP(Table_6[[#This Row],[Municipio]],'LOCALIZA HN'!$B$9:$O$306,8,0),99999)</f>
        <v>0501</v>
      </c>
      <c r="J708" s="5" t="s">
        <v>18</v>
      </c>
      <c r="K708" s="5">
        <v>23</v>
      </c>
      <c r="L708" s="25" t="s">
        <v>19</v>
      </c>
      <c r="M708" s="34" t="s">
        <v>20</v>
      </c>
      <c r="N708" s="36">
        <f>+IFERROR(VLOOKUP(Table_6[[#This Row],[ID_Municipio]],Table_4[[CodigoMuni]:[Long_2]],3,0),"")</f>
        <v>15.5151</v>
      </c>
      <c r="O708" s="36">
        <f>+IFERROR(VLOOKUP(Table_6[[#This Row],[ID_Municipio]],Table_4[[CodigoMuni]:[Long_2]],4,0),"")</f>
        <v>-88.114599999999996</v>
      </c>
      <c r="P708" s="34" t="s">
        <v>21</v>
      </c>
    </row>
    <row r="709" spans="1:16" ht="14.25" customHeight="1">
      <c r="A709" s="31" t="str">
        <f t="shared" si="30"/>
        <v>San Pedro Sula43949698</v>
      </c>
      <c r="B709" s="31" t="str">
        <f>+Table_6[[#This Row],[ID_Municipio]]&amp;Table_6[[#This Row],[Fecha]]</f>
        <v>050143949</v>
      </c>
      <c r="C709" s="31" t="str">
        <f t="shared" si="31"/>
        <v>Cortes43949</v>
      </c>
      <c r="D709" s="32">
        <f t="shared" si="32"/>
        <v>698</v>
      </c>
      <c r="E709" s="24">
        <v>43949</v>
      </c>
      <c r="F709" s="32">
        <f>+VLOOKUP(Table_6[[#This Row],[Departamento]],Table_5[],2,0)</f>
        <v>5</v>
      </c>
      <c r="G709" s="3" t="s">
        <v>22</v>
      </c>
      <c r="H709" s="20" t="s">
        <v>23</v>
      </c>
      <c r="I709" s="32" t="str">
        <f>+IFERROR(VLOOKUP(Table_6[[#This Row],[Municipio]],'LOCALIZA HN'!$B$9:$O$306,8,0),99999)</f>
        <v>0501</v>
      </c>
      <c r="J709" s="5" t="s">
        <v>26</v>
      </c>
      <c r="K709" s="5">
        <v>71</v>
      </c>
      <c r="L709" s="25" t="s">
        <v>19</v>
      </c>
      <c r="M709" s="34" t="s">
        <v>20</v>
      </c>
      <c r="N709" s="36">
        <f>+IFERROR(VLOOKUP(Table_6[[#This Row],[ID_Municipio]],Table_4[[CodigoMuni]:[Long_2]],3,0),"")</f>
        <v>15.5151</v>
      </c>
      <c r="O709" s="36">
        <f>+IFERROR(VLOOKUP(Table_6[[#This Row],[ID_Municipio]],Table_4[[CodigoMuni]:[Long_2]],4,0),"")</f>
        <v>-88.114599999999996</v>
      </c>
      <c r="P709" s="34" t="s">
        <v>21</v>
      </c>
    </row>
    <row r="710" spans="1:16" ht="14.25" customHeight="1">
      <c r="A710" s="31" t="str">
        <f t="shared" si="30"/>
        <v>San Pedro Sula43949699</v>
      </c>
      <c r="B710" s="31" t="str">
        <f>+Table_6[[#This Row],[ID_Municipio]]&amp;Table_6[[#This Row],[Fecha]]</f>
        <v>050143949</v>
      </c>
      <c r="C710" s="31" t="str">
        <f t="shared" si="31"/>
        <v>Cortes43949</v>
      </c>
      <c r="D710" s="32">
        <f t="shared" si="32"/>
        <v>699</v>
      </c>
      <c r="E710" s="24">
        <v>43949</v>
      </c>
      <c r="F710" s="32">
        <f>+VLOOKUP(Table_6[[#This Row],[Departamento]],Table_5[],2,0)</f>
        <v>5</v>
      </c>
      <c r="G710" s="3" t="s">
        <v>22</v>
      </c>
      <c r="H710" s="20" t="s">
        <v>23</v>
      </c>
      <c r="I710" s="32" t="str">
        <f>+IFERROR(VLOOKUP(Table_6[[#This Row],[Municipio]],'LOCALIZA HN'!$B$9:$O$306,8,0),99999)</f>
        <v>0501</v>
      </c>
      <c r="J710" s="5" t="s">
        <v>18</v>
      </c>
      <c r="K710" s="5">
        <v>38</v>
      </c>
      <c r="L710" s="25" t="s">
        <v>19</v>
      </c>
      <c r="M710" s="34" t="s">
        <v>20</v>
      </c>
      <c r="N710" s="36">
        <f>+IFERROR(VLOOKUP(Table_6[[#This Row],[ID_Municipio]],Table_4[[CodigoMuni]:[Long_2]],3,0),"")</f>
        <v>15.5151</v>
      </c>
      <c r="O710" s="36">
        <f>+IFERROR(VLOOKUP(Table_6[[#This Row],[ID_Municipio]],Table_4[[CodigoMuni]:[Long_2]],4,0),"")</f>
        <v>-88.114599999999996</v>
      </c>
      <c r="P710" s="34" t="s">
        <v>21</v>
      </c>
    </row>
    <row r="711" spans="1:16" ht="14.25" customHeight="1">
      <c r="A711" s="31" t="str">
        <f t="shared" si="30"/>
        <v>San Pedro Sula43949700</v>
      </c>
      <c r="B711" s="31" t="str">
        <f>+Table_6[[#This Row],[ID_Municipio]]&amp;Table_6[[#This Row],[Fecha]]</f>
        <v>050143949</v>
      </c>
      <c r="C711" s="31" t="str">
        <f t="shared" si="31"/>
        <v>Cortes43949</v>
      </c>
      <c r="D711" s="32">
        <f t="shared" si="32"/>
        <v>700</v>
      </c>
      <c r="E711" s="24">
        <v>43949</v>
      </c>
      <c r="F711" s="32">
        <f>+VLOOKUP(Table_6[[#This Row],[Departamento]],Table_5[],2,0)</f>
        <v>5</v>
      </c>
      <c r="G711" s="3" t="s">
        <v>22</v>
      </c>
      <c r="H711" s="20" t="s">
        <v>23</v>
      </c>
      <c r="I711" s="32" t="str">
        <f>+IFERROR(VLOOKUP(Table_6[[#This Row],[Municipio]],'LOCALIZA HN'!$B$9:$O$306,8,0),99999)</f>
        <v>0501</v>
      </c>
      <c r="J711" s="5" t="s">
        <v>26</v>
      </c>
      <c r="K711" s="5">
        <v>55</v>
      </c>
      <c r="L711" s="25" t="s">
        <v>19</v>
      </c>
      <c r="M711" s="34" t="s">
        <v>20</v>
      </c>
      <c r="N711" s="36">
        <f>+IFERROR(VLOOKUP(Table_6[[#This Row],[ID_Municipio]],Table_4[[CodigoMuni]:[Long_2]],3,0),"")</f>
        <v>15.5151</v>
      </c>
      <c r="O711" s="36">
        <f>+IFERROR(VLOOKUP(Table_6[[#This Row],[ID_Municipio]],Table_4[[CodigoMuni]:[Long_2]],4,0),"")</f>
        <v>-88.114599999999996</v>
      </c>
      <c r="P711" s="34" t="s">
        <v>21</v>
      </c>
    </row>
    <row r="712" spans="1:16" ht="14.25" customHeight="1">
      <c r="A712" s="31" t="str">
        <f t="shared" si="30"/>
        <v>San Pedro Sula43949701</v>
      </c>
      <c r="B712" s="31" t="str">
        <f>+Table_6[[#This Row],[ID_Municipio]]&amp;Table_6[[#This Row],[Fecha]]</f>
        <v>050143949</v>
      </c>
      <c r="C712" s="31" t="str">
        <f t="shared" si="31"/>
        <v>Cortes43949</v>
      </c>
      <c r="D712" s="32">
        <f t="shared" si="32"/>
        <v>701</v>
      </c>
      <c r="E712" s="24">
        <v>43949</v>
      </c>
      <c r="F712" s="32">
        <f>+VLOOKUP(Table_6[[#This Row],[Departamento]],Table_5[],2,0)</f>
        <v>5</v>
      </c>
      <c r="G712" s="3" t="s">
        <v>22</v>
      </c>
      <c r="H712" s="20" t="s">
        <v>23</v>
      </c>
      <c r="I712" s="32" t="str">
        <f>+IFERROR(VLOOKUP(Table_6[[#This Row],[Municipio]],'LOCALIZA HN'!$B$9:$O$306,8,0),99999)</f>
        <v>0501</v>
      </c>
      <c r="J712" s="5" t="s">
        <v>18</v>
      </c>
      <c r="K712" s="5">
        <v>32</v>
      </c>
      <c r="L712" s="25" t="s">
        <v>19</v>
      </c>
      <c r="M712" s="34" t="s">
        <v>20</v>
      </c>
      <c r="N712" s="36">
        <f>+IFERROR(VLOOKUP(Table_6[[#This Row],[ID_Municipio]],Table_4[[CodigoMuni]:[Long_2]],3,0),"")</f>
        <v>15.5151</v>
      </c>
      <c r="O712" s="36">
        <f>+IFERROR(VLOOKUP(Table_6[[#This Row],[ID_Municipio]],Table_4[[CodigoMuni]:[Long_2]],4,0),"")</f>
        <v>-88.114599999999996</v>
      </c>
      <c r="P712" s="34" t="s">
        <v>21</v>
      </c>
    </row>
    <row r="713" spans="1:16" ht="14.25" customHeight="1">
      <c r="A713" s="31" t="str">
        <f t="shared" si="30"/>
        <v>San Pedro Sula43949702</v>
      </c>
      <c r="B713" s="31" t="str">
        <f>+Table_6[[#This Row],[ID_Municipio]]&amp;Table_6[[#This Row],[Fecha]]</f>
        <v>050143949</v>
      </c>
      <c r="C713" s="31" t="str">
        <f t="shared" si="31"/>
        <v>Cortes43949</v>
      </c>
      <c r="D713" s="32">
        <f t="shared" si="32"/>
        <v>702</v>
      </c>
      <c r="E713" s="24">
        <v>43949</v>
      </c>
      <c r="F713" s="32">
        <f>+VLOOKUP(Table_6[[#This Row],[Departamento]],Table_5[],2,0)</f>
        <v>5</v>
      </c>
      <c r="G713" s="3" t="s">
        <v>22</v>
      </c>
      <c r="H713" s="20" t="s">
        <v>23</v>
      </c>
      <c r="I713" s="32" t="str">
        <f>+IFERROR(VLOOKUP(Table_6[[#This Row],[Municipio]],'LOCALIZA HN'!$B$9:$O$306,8,0),99999)</f>
        <v>0501</v>
      </c>
      <c r="J713" s="5" t="s">
        <v>18</v>
      </c>
      <c r="K713" s="5">
        <v>56</v>
      </c>
      <c r="L713" s="25" t="s">
        <v>19</v>
      </c>
      <c r="M713" s="34" t="s">
        <v>20</v>
      </c>
      <c r="N713" s="36">
        <f>+IFERROR(VLOOKUP(Table_6[[#This Row],[ID_Municipio]],Table_4[[CodigoMuni]:[Long_2]],3,0),"")</f>
        <v>15.5151</v>
      </c>
      <c r="O713" s="36">
        <f>+IFERROR(VLOOKUP(Table_6[[#This Row],[ID_Municipio]],Table_4[[CodigoMuni]:[Long_2]],4,0),"")</f>
        <v>-88.114599999999996</v>
      </c>
      <c r="P713" s="34" t="s">
        <v>21</v>
      </c>
    </row>
    <row r="714" spans="1:16" ht="14.25" customHeight="1">
      <c r="A714" s="31" t="str">
        <f t="shared" si="30"/>
        <v>San Pedro Sula43949703</v>
      </c>
      <c r="B714" s="31" t="str">
        <f>+Table_6[[#This Row],[ID_Municipio]]&amp;Table_6[[#This Row],[Fecha]]</f>
        <v>050143949</v>
      </c>
      <c r="C714" s="31" t="str">
        <f t="shared" si="31"/>
        <v>Cortes43949</v>
      </c>
      <c r="D714" s="32">
        <f t="shared" si="32"/>
        <v>703</v>
      </c>
      <c r="E714" s="24">
        <v>43949</v>
      </c>
      <c r="F714" s="32">
        <f>+VLOOKUP(Table_6[[#This Row],[Departamento]],Table_5[],2,0)</f>
        <v>5</v>
      </c>
      <c r="G714" s="3" t="s">
        <v>22</v>
      </c>
      <c r="H714" s="20" t="s">
        <v>23</v>
      </c>
      <c r="I714" s="32" t="str">
        <f>+IFERROR(VLOOKUP(Table_6[[#This Row],[Municipio]],'LOCALIZA HN'!$B$9:$O$306,8,0),99999)</f>
        <v>0501</v>
      </c>
      <c r="J714" s="5" t="s">
        <v>18</v>
      </c>
      <c r="K714" s="5">
        <v>21</v>
      </c>
      <c r="L714" s="25" t="s">
        <v>19</v>
      </c>
      <c r="M714" s="34" t="s">
        <v>20</v>
      </c>
      <c r="N714" s="36">
        <f>+IFERROR(VLOOKUP(Table_6[[#This Row],[ID_Municipio]],Table_4[[CodigoMuni]:[Long_2]],3,0),"")</f>
        <v>15.5151</v>
      </c>
      <c r="O714" s="36">
        <f>+IFERROR(VLOOKUP(Table_6[[#This Row],[ID_Municipio]],Table_4[[CodigoMuni]:[Long_2]],4,0),"")</f>
        <v>-88.114599999999996</v>
      </c>
      <c r="P714" s="34" t="s">
        <v>21</v>
      </c>
    </row>
    <row r="715" spans="1:16" ht="14.25" customHeight="1">
      <c r="A715" s="31" t="str">
        <f t="shared" si="30"/>
        <v>San Pedro Sula43949704</v>
      </c>
      <c r="B715" s="31" t="str">
        <f>+Table_6[[#This Row],[ID_Municipio]]&amp;Table_6[[#This Row],[Fecha]]</f>
        <v>050143949</v>
      </c>
      <c r="C715" s="31" t="str">
        <f t="shared" si="31"/>
        <v>Cortes43949</v>
      </c>
      <c r="D715" s="32">
        <f t="shared" si="32"/>
        <v>704</v>
      </c>
      <c r="E715" s="24">
        <v>43949</v>
      </c>
      <c r="F715" s="32">
        <f>+VLOOKUP(Table_6[[#This Row],[Departamento]],Table_5[],2,0)</f>
        <v>5</v>
      </c>
      <c r="G715" s="3" t="s">
        <v>22</v>
      </c>
      <c r="H715" s="20" t="s">
        <v>23</v>
      </c>
      <c r="I715" s="32" t="str">
        <f>+IFERROR(VLOOKUP(Table_6[[#This Row],[Municipio]],'LOCALIZA HN'!$B$9:$O$306,8,0),99999)</f>
        <v>0501</v>
      </c>
      <c r="J715" s="5" t="s">
        <v>26</v>
      </c>
      <c r="K715" s="5">
        <v>60</v>
      </c>
      <c r="L715" s="25" t="s">
        <v>19</v>
      </c>
      <c r="M715" s="34" t="s">
        <v>20</v>
      </c>
      <c r="N715" s="36">
        <f>+IFERROR(VLOOKUP(Table_6[[#This Row],[ID_Municipio]],Table_4[[CodigoMuni]:[Long_2]],3,0),"")</f>
        <v>15.5151</v>
      </c>
      <c r="O715" s="36">
        <f>+IFERROR(VLOOKUP(Table_6[[#This Row],[ID_Municipio]],Table_4[[CodigoMuni]:[Long_2]],4,0),"")</f>
        <v>-88.114599999999996</v>
      </c>
      <c r="P715" s="34" t="s">
        <v>21</v>
      </c>
    </row>
    <row r="716" spans="1:16" ht="14.25" customHeight="1">
      <c r="A716" s="31" t="str">
        <f t="shared" si="30"/>
        <v>San Pedro Sula43949705</v>
      </c>
      <c r="B716" s="31" t="str">
        <f>+Table_6[[#This Row],[ID_Municipio]]&amp;Table_6[[#This Row],[Fecha]]</f>
        <v>050143949</v>
      </c>
      <c r="C716" s="31" t="str">
        <f t="shared" si="31"/>
        <v>Cortes43949</v>
      </c>
      <c r="D716" s="32">
        <f t="shared" si="32"/>
        <v>705</v>
      </c>
      <c r="E716" s="24">
        <v>43949</v>
      </c>
      <c r="F716" s="32">
        <f>+VLOOKUP(Table_6[[#This Row],[Departamento]],Table_5[],2,0)</f>
        <v>5</v>
      </c>
      <c r="G716" s="3" t="s">
        <v>22</v>
      </c>
      <c r="H716" s="20" t="s">
        <v>23</v>
      </c>
      <c r="I716" s="32" t="str">
        <f>+IFERROR(VLOOKUP(Table_6[[#This Row],[Municipio]],'LOCALIZA HN'!$B$9:$O$306,8,0),99999)</f>
        <v>0501</v>
      </c>
      <c r="J716" s="5" t="s">
        <v>18</v>
      </c>
      <c r="K716" s="5">
        <v>24</v>
      </c>
      <c r="L716" s="25" t="s">
        <v>19</v>
      </c>
      <c r="M716" s="34" t="s">
        <v>20</v>
      </c>
      <c r="N716" s="36">
        <f>+IFERROR(VLOOKUP(Table_6[[#This Row],[ID_Municipio]],Table_4[[CodigoMuni]:[Long_2]],3,0),"")</f>
        <v>15.5151</v>
      </c>
      <c r="O716" s="36">
        <f>+IFERROR(VLOOKUP(Table_6[[#This Row],[ID_Municipio]],Table_4[[CodigoMuni]:[Long_2]],4,0),"")</f>
        <v>-88.114599999999996</v>
      </c>
      <c r="P716" s="34" t="s">
        <v>21</v>
      </c>
    </row>
    <row r="717" spans="1:16" ht="14.25" customHeight="1">
      <c r="A717" s="31" t="str">
        <f t="shared" ref="A717:A780" si="33">+H717&amp;E717&amp;D717</f>
        <v>San Pedro Sula43949706</v>
      </c>
      <c r="B717" s="31" t="str">
        <f>+Table_6[[#This Row],[ID_Municipio]]&amp;Table_6[[#This Row],[Fecha]]</f>
        <v>050143949</v>
      </c>
      <c r="C717" s="31" t="str">
        <f t="shared" ref="C717:C780" si="34">+G717&amp;E717</f>
        <v>Cortes43949</v>
      </c>
      <c r="D717" s="32">
        <f t="shared" ref="D717:D780" si="35">+D716+1</f>
        <v>706</v>
      </c>
      <c r="E717" s="24">
        <v>43949</v>
      </c>
      <c r="F717" s="32">
        <f>+VLOOKUP(Table_6[[#This Row],[Departamento]],Table_5[],2,0)</f>
        <v>5</v>
      </c>
      <c r="G717" s="3" t="s">
        <v>22</v>
      </c>
      <c r="H717" s="20" t="s">
        <v>23</v>
      </c>
      <c r="I717" s="32" t="str">
        <f>+IFERROR(VLOOKUP(Table_6[[#This Row],[Municipio]],'LOCALIZA HN'!$B$9:$O$306,8,0),99999)</f>
        <v>0501</v>
      </c>
      <c r="J717" s="5" t="s">
        <v>18</v>
      </c>
      <c r="K717" s="5">
        <v>77</v>
      </c>
      <c r="L717" s="25" t="s">
        <v>19</v>
      </c>
      <c r="M717" s="34" t="s">
        <v>20</v>
      </c>
      <c r="N717" s="36">
        <f>+IFERROR(VLOOKUP(Table_6[[#This Row],[ID_Municipio]],Table_4[[CodigoMuni]:[Long_2]],3,0),"")</f>
        <v>15.5151</v>
      </c>
      <c r="O717" s="36">
        <f>+IFERROR(VLOOKUP(Table_6[[#This Row],[ID_Municipio]],Table_4[[CodigoMuni]:[Long_2]],4,0),"")</f>
        <v>-88.114599999999996</v>
      </c>
      <c r="P717" s="34" t="s">
        <v>21</v>
      </c>
    </row>
    <row r="718" spans="1:16" ht="14.25" customHeight="1">
      <c r="A718" s="31" t="str">
        <f t="shared" si="33"/>
        <v>San Pedro Sula43949707</v>
      </c>
      <c r="B718" s="31" t="str">
        <f>+Table_6[[#This Row],[ID_Municipio]]&amp;Table_6[[#This Row],[Fecha]]</f>
        <v>050143949</v>
      </c>
      <c r="C718" s="31" t="str">
        <f t="shared" si="34"/>
        <v>Cortes43949</v>
      </c>
      <c r="D718" s="32">
        <f t="shared" si="35"/>
        <v>707</v>
      </c>
      <c r="E718" s="24">
        <v>43949</v>
      </c>
      <c r="F718" s="32">
        <f>+VLOOKUP(Table_6[[#This Row],[Departamento]],Table_5[],2,0)</f>
        <v>5</v>
      </c>
      <c r="G718" s="3" t="s">
        <v>22</v>
      </c>
      <c r="H718" s="20" t="s">
        <v>23</v>
      </c>
      <c r="I718" s="32" t="str">
        <f>+IFERROR(VLOOKUP(Table_6[[#This Row],[Municipio]],'LOCALIZA HN'!$B$9:$O$306,8,0),99999)</f>
        <v>0501</v>
      </c>
      <c r="J718" s="5" t="s">
        <v>18</v>
      </c>
      <c r="K718" s="5">
        <v>61</v>
      </c>
      <c r="L718" s="25" t="s">
        <v>19</v>
      </c>
      <c r="M718" s="34" t="s">
        <v>20</v>
      </c>
      <c r="N718" s="36">
        <f>+IFERROR(VLOOKUP(Table_6[[#This Row],[ID_Municipio]],Table_4[[CodigoMuni]:[Long_2]],3,0),"")</f>
        <v>15.5151</v>
      </c>
      <c r="O718" s="36">
        <f>+IFERROR(VLOOKUP(Table_6[[#This Row],[ID_Municipio]],Table_4[[CodigoMuni]:[Long_2]],4,0),"")</f>
        <v>-88.114599999999996</v>
      </c>
      <c r="P718" s="34" t="s">
        <v>21</v>
      </c>
    </row>
    <row r="719" spans="1:16" ht="14.25" customHeight="1">
      <c r="A719" s="31" t="str">
        <f t="shared" si="33"/>
        <v>San Pedro Sula43949708</v>
      </c>
      <c r="B719" s="31" t="str">
        <f>+Table_6[[#This Row],[ID_Municipio]]&amp;Table_6[[#This Row],[Fecha]]</f>
        <v>050143949</v>
      </c>
      <c r="C719" s="31" t="str">
        <f t="shared" si="34"/>
        <v>Cortes43949</v>
      </c>
      <c r="D719" s="32">
        <f t="shared" si="35"/>
        <v>708</v>
      </c>
      <c r="E719" s="24">
        <v>43949</v>
      </c>
      <c r="F719" s="32">
        <f>+VLOOKUP(Table_6[[#This Row],[Departamento]],Table_5[],2,0)</f>
        <v>5</v>
      </c>
      <c r="G719" s="3" t="s">
        <v>22</v>
      </c>
      <c r="H719" s="20" t="s">
        <v>23</v>
      </c>
      <c r="I719" s="32" t="str">
        <f>+IFERROR(VLOOKUP(Table_6[[#This Row],[Municipio]],'LOCALIZA HN'!$B$9:$O$306,8,0),99999)</f>
        <v>0501</v>
      </c>
      <c r="J719" s="5" t="s">
        <v>26</v>
      </c>
      <c r="K719" s="5">
        <v>56</v>
      </c>
      <c r="L719" s="25" t="s">
        <v>19</v>
      </c>
      <c r="M719" s="34" t="s">
        <v>20</v>
      </c>
      <c r="N719" s="36">
        <f>+IFERROR(VLOOKUP(Table_6[[#This Row],[ID_Municipio]],Table_4[[CodigoMuni]:[Long_2]],3,0),"")</f>
        <v>15.5151</v>
      </c>
      <c r="O719" s="36">
        <f>+IFERROR(VLOOKUP(Table_6[[#This Row],[ID_Municipio]],Table_4[[CodigoMuni]:[Long_2]],4,0),"")</f>
        <v>-88.114599999999996</v>
      </c>
      <c r="P719" s="34" t="s">
        <v>21</v>
      </c>
    </row>
    <row r="720" spans="1:16" ht="14.25" customHeight="1">
      <c r="A720" s="31" t="str">
        <f t="shared" si="33"/>
        <v>San Pedro Sula43949709</v>
      </c>
      <c r="B720" s="31" t="str">
        <f>+Table_6[[#This Row],[ID_Municipio]]&amp;Table_6[[#This Row],[Fecha]]</f>
        <v>050143949</v>
      </c>
      <c r="C720" s="31" t="str">
        <f t="shared" si="34"/>
        <v>Cortes43949</v>
      </c>
      <c r="D720" s="32">
        <f t="shared" si="35"/>
        <v>709</v>
      </c>
      <c r="E720" s="24">
        <v>43949</v>
      </c>
      <c r="F720" s="32">
        <f>+VLOOKUP(Table_6[[#This Row],[Departamento]],Table_5[],2,0)</f>
        <v>5</v>
      </c>
      <c r="G720" s="3" t="s">
        <v>22</v>
      </c>
      <c r="H720" s="20" t="s">
        <v>23</v>
      </c>
      <c r="I720" s="32" t="str">
        <f>+IFERROR(VLOOKUP(Table_6[[#This Row],[Municipio]],'LOCALIZA HN'!$B$9:$O$306,8,0),99999)</f>
        <v>0501</v>
      </c>
      <c r="J720" s="5" t="s">
        <v>18</v>
      </c>
      <c r="K720" s="5">
        <v>3</v>
      </c>
      <c r="L720" s="25" t="s">
        <v>19</v>
      </c>
      <c r="M720" s="34" t="s">
        <v>20</v>
      </c>
      <c r="N720" s="36">
        <f>+IFERROR(VLOOKUP(Table_6[[#This Row],[ID_Municipio]],Table_4[[CodigoMuni]:[Long_2]],3,0),"")</f>
        <v>15.5151</v>
      </c>
      <c r="O720" s="36">
        <f>+IFERROR(VLOOKUP(Table_6[[#This Row],[ID_Municipio]],Table_4[[CodigoMuni]:[Long_2]],4,0),"")</f>
        <v>-88.114599999999996</v>
      </c>
      <c r="P720" s="34" t="s">
        <v>21</v>
      </c>
    </row>
    <row r="721" spans="1:16" ht="14.25" customHeight="1">
      <c r="A721" s="31" t="str">
        <f t="shared" si="33"/>
        <v>San Pedro Sula43949710</v>
      </c>
      <c r="B721" s="31" t="str">
        <f>+Table_6[[#This Row],[ID_Municipio]]&amp;Table_6[[#This Row],[Fecha]]</f>
        <v>050143949</v>
      </c>
      <c r="C721" s="31" t="str">
        <f t="shared" si="34"/>
        <v>Cortes43949</v>
      </c>
      <c r="D721" s="32">
        <f t="shared" si="35"/>
        <v>710</v>
      </c>
      <c r="E721" s="24">
        <v>43949</v>
      </c>
      <c r="F721" s="32">
        <f>+VLOOKUP(Table_6[[#This Row],[Departamento]],Table_5[],2,0)</f>
        <v>5</v>
      </c>
      <c r="G721" s="3" t="s">
        <v>22</v>
      </c>
      <c r="H721" s="20" t="s">
        <v>23</v>
      </c>
      <c r="I721" s="32" t="str">
        <f>+IFERROR(VLOOKUP(Table_6[[#This Row],[Municipio]],'LOCALIZA HN'!$B$9:$O$306,8,0),99999)</f>
        <v>0501</v>
      </c>
      <c r="J721" s="5" t="s">
        <v>26</v>
      </c>
      <c r="K721" s="5">
        <v>69</v>
      </c>
      <c r="L721" s="25" t="s">
        <v>19</v>
      </c>
      <c r="M721" s="34" t="s">
        <v>20</v>
      </c>
      <c r="N721" s="36">
        <f>+IFERROR(VLOOKUP(Table_6[[#This Row],[ID_Municipio]],Table_4[[CodigoMuni]:[Long_2]],3,0),"")</f>
        <v>15.5151</v>
      </c>
      <c r="O721" s="36">
        <f>+IFERROR(VLOOKUP(Table_6[[#This Row],[ID_Municipio]],Table_4[[CodigoMuni]:[Long_2]],4,0),"")</f>
        <v>-88.114599999999996</v>
      </c>
      <c r="P721" s="34" t="s">
        <v>21</v>
      </c>
    </row>
    <row r="722" spans="1:16" ht="14.25" customHeight="1">
      <c r="A722" s="31" t="str">
        <f t="shared" si="33"/>
        <v>San Pedro Sula43949711</v>
      </c>
      <c r="B722" s="31" t="str">
        <f>+Table_6[[#This Row],[ID_Municipio]]&amp;Table_6[[#This Row],[Fecha]]</f>
        <v>050143949</v>
      </c>
      <c r="C722" s="31" t="str">
        <f t="shared" si="34"/>
        <v>Cortes43949</v>
      </c>
      <c r="D722" s="32">
        <f t="shared" si="35"/>
        <v>711</v>
      </c>
      <c r="E722" s="24">
        <v>43949</v>
      </c>
      <c r="F722" s="32">
        <f>+VLOOKUP(Table_6[[#This Row],[Departamento]],Table_5[],2,0)</f>
        <v>5</v>
      </c>
      <c r="G722" s="3" t="s">
        <v>22</v>
      </c>
      <c r="H722" s="20" t="s">
        <v>23</v>
      </c>
      <c r="I722" s="32" t="str">
        <f>+IFERROR(VLOOKUP(Table_6[[#This Row],[Municipio]],'LOCALIZA HN'!$B$9:$O$306,8,0),99999)</f>
        <v>0501</v>
      </c>
      <c r="J722" s="5" t="s">
        <v>18</v>
      </c>
      <c r="K722" s="5">
        <v>71</v>
      </c>
      <c r="L722" s="25" t="s">
        <v>19</v>
      </c>
      <c r="M722" s="34" t="s">
        <v>20</v>
      </c>
      <c r="N722" s="36">
        <f>+IFERROR(VLOOKUP(Table_6[[#This Row],[ID_Municipio]],Table_4[[CodigoMuni]:[Long_2]],3,0),"")</f>
        <v>15.5151</v>
      </c>
      <c r="O722" s="36">
        <f>+IFERROR(VLOOKUP(Table_6[[#This Row],[ID_Municipio]],Table_4[[CodigoMuni]:[Long_2]],4,0),"")</f>
        <v>-88.114599999999996</v>
      </c>
      <c r="P722" s="34" t="s">
        <v>21</v>
      </c>
    </row>
    <row r="723" spans="1:16" ht="14.25" customHeight="1">
      <c r="A723" s="31" t="str">
        <f t="shared" si="33"/>
        <v>San Pedro Sula43949712</v>
      </c>
      <c r="B723" s="31" t="str">
        <f>+Table_6[[#This Row],[ID_Municipio]]&amp;Table_6[[#This Row],[Fecha]]</f>
        <v>050143949</v>
      </c>
      <c r="C723" s="31" t="str">
        <f t="shared" si="34"/>
        <v>Cortes43949</v>
      </c>
      <c r="D723" s="32">
        <f t="shared" si="35"/>
        <v>712</v>
      </c>
      <c r="E723" s="24">
        <v>43949</v>
      </c>
      <c r="F723" s="32">
        <f>+VLOOKUP(Table_6[[#This Row],[Departamento]],Table_5[],2,0)</f>
        <v>5</v>
      </c>
      <c r="G723" s="3" t="s">
        <v>22</v>
      </c>
      <c r="H723" s="20" t="s">
        <v>23</v>
      </c>
      <c r="I723" s="32" t="str">
        <f>+IFERROR(VLOOKUP(Table_6[[#This Row],[Municipio]],'LOCALIZA HN'!$B$9:$O$306,8,0),99999)</f>
        <v>0501</v>
      </c>
      <c r="J723" s="5" t="s">
        <v>18</v>
      </c>
      <c r="K723" s="5">
        <v>53</v>
      </c>
      <c r="L723" s="25" t="s">
        <v>19</v>
      </c>
      <c r="M723" s="34" t="s">
        <v>20</v>
      </c>
      <c r="N723" s="36">
        <f>+IFERROR(VLOOKUP(Table_6[[#This Row],[ID_Municipio]],Table_4[[CodigoMuni]:[Long_2]],3,0),"")</f>
        <v>15.5151</v>
      </c>
      <c r="O723" s="36">
        <f>+IFERROR(VLOOKUP(Table_6[[#This Row],[ID_Municipio]],Table_4[[CodigoMuni]:[Long_2]],4,0),"")</f>
        <v>-88.114599999999996</v>
      </c>
      <c r="P723" s="34" t="s">
        <v>21</v>
      </c>
    </row>
    <row r="724" spans="1:16" ht="14.25" customHeight="1">
      <c r="A724" s="31" t="str">
        <f t="shared" si="33"/>
        <v>San Pedro Sula43949713</v>
      </c>
      <c r="B724" s="31" t="str">
        <f>+Table_6[[#This Row],[ID_Municipio]]&amp;Table_6[[#This Row],[Fecha]]</f>
        <v>050143949</v>
      </c>
      <c r="C724" s="31" t="str">
        <f t="shared" si="34"/>
        <v>Cortes43949</v>
      </c>
      <c r="D724" s="32">
        <f t="shared" si="35"/>
        <v>713</v>
      </c>
      <c r="E724" s="24">
        <v>43949</v>
      </c>
      <c r="F724" s="32">
        <f>+VLOOKUP(Table_6[[#This Row],[Departamento]],Table_5[],2,0)</f>
        <v>5</v>
      </c>
      <c r="G724" s="3" t="s">
        <v>22</v>
      </c>
      <c r="H724" s="20" t="s">
        <v>23</v>
      </c>
      <c r="I724" s="32" t="str">
        <f>+IFERROR(VLOOKUP(Table_6[[#This Row],[Municipio]],'LOCALIZA HN'!$B$9:$O$306,8,0),99999)</f>
        <v>0501</v>
      </c>
      <c r="J724" s="5" t="s">
        <v>18</v>
      </c>
      <c r="K724" s="5">
        <v>37</v>
      </c>
      <c r="L724" s="25" t="s">
        <v>19</v>
      </c>
      <c r="M724" s="34" t="s">
        <v>20</v>
      </c>
      <c r="N724" s="36">
        <f>+IFERROR(VLOOKUP(Table_6[[#This Row],[ID_Municipio]],Table_4[[CodigoMuni]:[Long_2]],3,0),"")</f>
        <v>15.5151</v>
      </c>
      <c r="O724" s="36">
        <f>+IFERROR(VLOOKUP(Table_6[[#This Row],[ID_Municipio]],Table_4[[CodigoMuni]:[Long_2]],4,0),"")</f>
        <v>-88.114599999999996</v>
      </c>
      <c r="P724" s="34" t="s">
        <v>21</v>
      </c>
    </row>
    <row r="725" spans="1:16" ht="14.25" customHeight="1">
      <c r="A725" s="31" t="str">
        <f t="shared" si="33"/>
        <v>San Pedro Sula43949714</v>
      </c>
      <c r="B725" s="31" t="str">
        <f>+Table_6[[#This Row],[ID_Municipio]]&amp;Table_6[[#This Row],[Fecha]]</f>
        <v>050143949</v>
      </c>
      <c r="C725" s="31" t="str">
        <f t="shared" si="34"/>
        <v>Cortes43949</v>
      </c>
      <c r="D725" s="32">
        <f t="shared" si="35"/>
        <v>714</v>
      </c>
      <c r="E725" s="24">
        <v>43949</v>
      </c>
      <c r="F725" s="32">
        <f>+VLOOKUP(Table_6[[#This Row],[Departamento]],Table_5[],2,0)</f>
        <v>5</v>
      </c>
      <c r="G725" s="3" t="s">
        <v>22</v>
      </c>
      <c r="H725" s="20" t="s">
        <v>23</v>
      </c>
      <c r="I725" s="32" t="str">
        <f>+IFERROR(VLOOKUP(Table_6[[#This Row],[Municipio]],'LOCALIZA HN'!$B$9:$O$306,8,0),99999)</f>
        <v>0501</v>
      </c>
      <c r="J725" s="5" t="s">
        <v>18</v>
      </c>
      <c r="K725" s="5">
        <v>58</v>
      </c>
      <c r="L725" s="25" t="s">
        <v>19</v>
      </c>
      <c r="M725" s="34" t="s">
        <v>20</v>
      </c>
      <c r="N725" s="36">
        <f>+IFERROR(VLOOKUP(Table_6[[#This Row],[ID_Municipio]],Table_4[[CodigoMuni]:[Long_2]],3,0),"")</f>
        <v>15.5151</v>
      </c>
      <c r="O725" s="36">
        <f>+IFERROR(VLOOKUP(Table_6[[#This Row],[ID_Municipio]],Table_4[[CodigoMuni]:[Long_2]],4,0),"")</f>
        <v>-88.114599999999996</v>
      </c>
      <c r="P725" s="34" t="s">
        <v>21</v>
      </c>
    </row>
    <row r="726" spans="1:16" ht="14.25" customHeight="1">
      <c r="A726" s="31" t="str">
        <f t="shared" si="33"/>
        <v>San Pedro Sula43949715</v>
      </c>
      <c r="B726" s="31" t="str">
        <f>+Table_6[[#This Row],[ID_Municipio]]&amp;Table_6[[#This Row],[Fecha]]</f>
        <v>050143949</v>
      </c>
      <c r="C726" s="31" t="str">
        <f t="shared" si="34"/>
        <v>Cortes43949</v>
      </c>
      <c r="D726" s="32">
        <f t="shared" si="35"/>
        <v>715</v>
      </c>
      <c r="E726" s="24">
        <v>43949</v>
      </c>
      <c r="F726" s="32">
        <f>+VLOOKUP(Table_6[[#This Row],[Departamento]],Table_5[],2,0)</f>
        <v>5</v>
      </c>
      <c r="G726" s="3" t="s">
        <v>22</v>
      </c>
      <c r="H726" s="20" t="s">
        <v>23</v>
      </c>
      <c r="I726" s="32" t="str">
        <f>+IFERROR(VLOOKUP(Table_6[[#This Row],[Municipio]],'LOCALIZA HN'!$B$9:$O$306,8,0),99999)</f>
        <v>0501</v>
      </c>
      <c r="J726" s="5" t="s">
        <v>18</v>
      </c>
      <c r="K726" s="5">
        <v>28</v>
      </c>
      <c r="L726" s="25" t="s">
        <v>19</v>
      </c>
      <c r="M726" s="34" t="s">
        <v>20</v>
      </c>
      <c r="N726" s="36">
        <f>+IFERROR(VLOOKUP(Table_6[[#This Row],[ID_Municipio]],Table_4[[CodigoMuni]:[Long_2]],3,0),"")</f>
        <v>15.5151</v>
      </c>
      <c r="O726" s="36">
        <f>+IFERROR(VLOOKUP(Table_6[[#This Row],[ID_Municipio]],Table_4[[CodigoMuni]:[Long_2]],4,0),"")</f>
        <v>-88.114599999999996</v>
      </c>
      <c r="P726" s="34" t="s">
        <v>21</v>
      </c>
    </row>
    <row r="727" spans="1:16" ht="14.25" customHeight="1">
      <c r="A727" s="31" t="str">
        <f t="shared" si="33"/>
        <v>San Pedro Sula43951716</v>
      </c>
      <c r="B727" s="31" t="str">
        <f>+Table_6[[#This Row],[ID_Municipio]]&amp;Table_6[[#This Row],[Fecha]]</f>
        <v>050143951</v>
      </c>
      <c r="C727" s="31" t="str">
        <f t="shared" si="34"/>
        <v>Cortes43951</v>
      </c>
      <c r="D727" s="32">
        <f t="shared" si="35"/>
        <v>716</v>
      </c>
      <c r="E727" s="24">
        <v>43951</v>
      </c>
      <c r="F727" s="32">
        <f>+VLOOKUP(Table_6[[#This Row],[Departamento]],Table_5[],2,0)</f>
        <v>5</v>
      </c>
      <c r="G727" s="3" t="s">
        <v>22</v>
      </c>
      <c r="H727" s="9" t="s">
        <v>23</v>
      </c>
      <c r="I727" s="32" t="str">
        <f>+IFERROR(VLOOKUP(Table_6[[#This Row],[Municipio]],'LOCALIZA HN'!$B$9:$O$306,8,0),99999)</f>
        <v>0501</v>
      </c>
      <c r="J727" s="5" t="s">
        <v>26</v>
      </c>
      <c r="K727" s="5">
        <v>29</v>
      </c>
      <c r="L727" s="25" t="s">
        <v>19</v>
      </c>
      <c r="M727" s="34" t="s">
        <v>20</v>
      </c>
      <c r="N727" s="36">
        <f>+IFERROR(VLOOKUP(Table_6[[#This Row],[ID_Municipio]],Table_4[[CodigoMuni]:[Long_2]],3,0),"")</f>
        <v>15.5151</v>
      </c>
      <c r="O727" s="36">
        <f>+IFERROR(VLOOKUP(Table_6[[#This Row],[ID_Municipio]],Table_4[[CodigoMuni]:[Long_2]],4,0),"")</f>
        <v>-88.114599999999996</v>
      </c>
      <c r="P727" s="34" t="s">
        <v>21</v>
      </c>
    </row>
    <row r="728" spans="1:16" ht="14.25" customHeight="1">
      <c r="A728" s="31" t="str">
        <f t="shared" si="33"/>
        <v>San Pedro Sula43951717</v>
      </c>
      <c r="B728" s="31" t="str">
        <f>+Table_6[[#This Row],[ID_Municipio]]&amp;Table_6[[#This Row],[Fecha]]</f>
        <v>050143951</v>
      </c>
      <c r="C728" s="31" t="str">
        <f t="shared" si="34"/>
        <v>Cortes43951</v>
      </c>
      <c r="D728" s="32">
        <f t="shared" si="35"/>
        <v>717</v>
      </c>
      <c r="E728" s="24">
        <v>43951</v>
      </c>
      <c r="F728" s="32">
        <f>+VLOOKUP(Table_6[[#This Row],[Departamento]],Table_5[],2,0)</f>
        <v>5</v>
      </c>
      <c r="G728" s="3" t="s">
        <v>22</v>
      </c>
      <c r="H728" s="9" t="s">
        <v>23</v>
      </c>
      <c r="I728" s="32" t="str">
        <f>+IFERROR(VLOOKUP(Table_6[[#This Row],[Municipio]],'LOCALIZA HN'!$B$9:$O$306,8,0),99999)</f>
        <v>0501</v>
      </c>
      <c r="J728" s="5" t="s">
        <v>18</v>
      </c>
      <c r="K728" s="5">
        <v>58</v>
      </c>
      <c r="L728" s="25" t="s">
        <v>19</v>
      </c>
      <c r="M728" s="34" t="s">
        <v>20</v>
      </c>
      <c r="N728" s="36">
        <f>+IFERROR(VLOOKUP(Table_6[[#This Row],[ID_Municipio]],Table_4[[CodigoMuni]:[Long_2]],3,0),"")</f>
        <v>15.5151</v>
      </c>
      <c r="O728" s="36">
        <f>+IFERROR(VLOOKUP(Table_6[[#This Row],[ID_Municipio]],Table_4[[CodigoMuni]:[Long_2]],4,0),"")</f>
        <v>-88.114599999999996</v>
      </c>
      <c r="P728" s="34" t="s">
        <v>21</v>
      </c>
    </row>
    <row r="729" spans="1:16" ht="14.25" customHeight="1">
      <c r="A729" s="31" t="str">
        <f t="shared" si="33"/>
        <v>San Pedro Sula43951718</v>
      </c>
      <c r="B729" s="31" t="str">
        <f>+Table_6[[#This Row],[ID_Municipio]]&amp;Table_6[[#This Row],[Fecha]]</f>
        <v>050143951</v>
      </c>
      <c r="C729" s="31" t="str">
        <f t="shared" si="34"/>
        <v>Cortes43951</v>
      </c>
      <c r="D729" s="32">
        <f t="shared" si="35"/>
        <v>718</v>
      </c>
      <c r="E729" s="24">
        <v>43951</v>
      </c>
      <c r="F729" s="32">
        <f>+VLOOKUP(Table_6[[#This Row],[Departamento]],Table_5[],2,0)</f>
        <v>5</v>
      </c>
      <c r="G729" s="3" t="s">
        <v>22</v>
      </c>
      <c r="H729" s="9" t="s">
        <v>23</v>
      </c>
      <c r="I729" s="32" t="str">
        <f>+IFERROR(VLOOKUP(Table_6[[#This Row],[Municipio]],'LOCALIZA HN'!$B$9:$O$306,8,0),99999)</f>
        <v>0501</v>
      </c>
      <c r="J729" s="5" t="s">
        <v>26</v>
      </c>
      <c r="K729" s="5">
        <v>28</v>
      </c>
      <c r="L729" s="25" t="s">
        <v>19</v>
      </c>
      <c r="M729" s="34" t="s">
        <v>20</v>
      </c>
      <c r="N729" s="36">
        <f>+IFERROR(VLOOKUP(Table_6[[#This Row],[ID_Municipio]],Table_4[[CodigoMuni]:[Long_2]],3,0),"")</f>
        <v>15.5151</v>
      </c>
      <c r="O729" s="36">
        <f>+IFERROR(VLOOKUP(Table_6[[#This Row],[ID_Municipio]],Table_4[[CodigoMuni]:[Long_2]],4,0),"")</f>
        <v>-88.114599999999996</v>
      </c>
      <c r="P729" s="34" t="s">
        <v>21</v>
      </c>
    </row>
    <row r="730" spans="1:16" ht="14.25" customHeight="1">
      <c r="A730" s="31" t="str">
        <f t="shared" si="33"/>
        <v>San Pedro Sula43951719</v>
      </c>
      <c r="B730" s="31" t="str">
        <f>+Table_6[[#This Row],[ID_Municipio]]&amp;Table_6[[#This Row],[Fecha]]</f>
        <v>050143951</v>
      </c>
      <c r="C730" s="31" t="str">
        <f t="shared" si="34"/>
        <v>Cortes43951</v>
      </c>
      <c r="D730" s="32">
        <f t="shared" si="35"/>
        <v>719</v>
      </c>
      <c r="E730" s="24">
        <v>43951</v>
      </c>
      <c r="F730" s="32">
        <f>+VLOOKUP(Table_6[[#This Row],[Departamento]],Table_5[],2,0)</f>
        <v>5</v>
      </c>
      <c r="G730" s="3" t="s">
        <v>22</v>
      </c>
      <c r="H730" s="9" t="s">
        <v>23</v>
      </c>
      <c r="I730" s="32" t="str">
        <f>+IFERROR(VLOOKUP(Table_6[[#This Row],[Municipio]],'LOCALIZA HN'!$B$9:$O$306,8,0),99999)</f>
        <v>0501</v>
      </c>
      <c r="J730" s="5" t="s">
        <v>18</v>
      </c>
      <c r="K730" s="5">
        <v>19</v>
      </c>
      <c r="L730" s="25" t="s">
        <v>19</v>
      </c>
      <c r="M730" s="34" t="s">
        <v>20</v>
      </c>
      <c r="N730" s="36">
        <f>+IFERROR(VLOOKUP(Table_6[[#This Row],[ID_Municipio]],Table_4[[CodigoMuni]:[Long_2]],3,0),"")</f>
        <v>15.5151</v>
      </c>
      <c r="O730" s="36">
        <f>+IFERROR(VLOOKUP(Table_6[[#This Row],[ID_Municipio]],Table_4[[CodigoMuni]:[Long_2]],4,0),"")</f>
        <v>-88.114599999999996</v>
      </c>
      <c r="P730" s="34" t="s">
        <v>21</v>
      </c>
    </row>
    <row r="731" spans="1:16" ht="14.25" customHeight="1">
      <c r="A731" s="31" t="str">
        <f t="shared" si="33"/>
        <v>San Pedro Sula43951720</v>
      </c>
      <c r="B731" s="31" t="str">
        <f>+Table_6[[#This Row],[ID_Municipio]]&amp;Table_6[[#This Row],[Fecha]]</f>
        <v>050143951</v>
      </c>
      <c r="C731" s="31" t="str">
        <f t="shared" si="34"/>
        <v>Cortes43951</v>
      </c>
      <c r="D731" s="32">
        <f t="shared" si="35"/>
        <v>720</v>
      </c>
      <c r="E731" s="24">
        <v>43951</v>
      </c>
      <c r="F731" s="32">
        <f>+VLOOKUP(Table_6[[#This Row],[Departamento]],Table_5[],2,0)</f>
        <v>5</v>
      </c>
      <c r="G731" s="3" t="s">
        <v>22</v>
      </c>
      <c r="H731" s="9" t="s">
        <v>23</v>
      </c>
      <c r="I731" s="32" t="str">
        <f>+IFERROR(VLOOKUP(Table_6[[#This Row],[Municipio]],'LOCALIZA HN'!$B$9:$O$306,8,0),99999)</f>
        <v>0501</v>
      </c>
      <c r="J731" s="5" t="s">
        <v>26</v>
      </c>
      <c r="K731" s="5">
        <v>32</v>
      </c>
      <c r="L731" s="25" t="s">
        <v>19</v>
      </c>
      <c r="M731" s="34" t="s">
        <v>20</v>
      </c>
      <c r="N731" s="36">
        <f>+IFERROR(VLOOKUP(Table_6[[#This Row],[ID_Municipio]],Table_4[[CodigoMuni]:[Long_2]],3,0),"")</f>
        <v>15.5151</v>
      </c>
      <c r="O731" s="36">
        <f>+IFERROR(VLOOKUP(Table_6[[#This Row],[ID_Municipio]],Table_4[[CodigoMuni]:[Long_2]],4,0),"")</f>
        <v>-88.114599999999996</v>
      </c>
      <c r="P731" s="34" t="s">
        <v>21</v>
      </c>
    </row>
    <row r="732" spans="1:16" ht="14.25" customHeight="1">
      <c r="A732" s="31" t="str">
        <f t="shared" si="33"/>
        <v>San Pedro Sula43951721</v>
      </c>
      <c r="B732" s="31" t="str">
        <f>+Table_6[[#This Row],[ID_Municipio]]&amp;Table_6[[#This Row],[Fecha]]</f>
        <v>050143951</v>
      </c>
      <c r="C732" s="31" t="str">
        <f t="shared" si="34"/>
        <v>Cortes43951</v>
      </c>
      <c r="D732" s="32">
        <f t="shared" si="35"/>
        <v>721</v>
      </c>
      <c r="E732" s="24">
        <v>43951</v>
      </c>
      <c r="F732" s="32">
        <f>+VLOOKUP(Table_6[[#This Row],[Departamento]],Table_5[],2,0)</f>
        <v>5</v>
      </c>
      <c r="G732" s="3" t="s">
        <v>22</v>
      </c>
      <c r="H732" s="9" t="s">
        <v>23</v>
      </c>
      <c r="I732" s="32" t="str">
        <f>+IFERROR(VLOOKUP(Table_6[[#This Row],[Municipio]],'LOCALIZA HN'!$B$9:$O$306,8,0),99999)</f>
        <v>0501</v>
      </c>
      <c r="J732" s="5" t="s">
        <v>26</v>
      </c>
      <c r="K732" s="5">
        <v>29</v>
      </c>
      <c r="L732" s="25" t="s">
        <v>19</v>
      </c>
      <c r="M732" s="34" t="s">
        <v>20</v>
      </c>
      <c r="N732" s="36">
        <f>+IFERROR(VLOOKUP(Table_6[[#This Row],[ID_Municipio]],Table_4[[CodigoMuni]:[Long_2]],3,0),"")</f>
        <v>15.5151</v>
      </c>
      <c r="O732" s="36">
        <f>+IFERROR(VLOOKUP(Table_6[[#This Row],[ID_Municipio]],Table_4[[CodigoMuni]:[Long_2]],4,0),"")</f>
        <v>-88.114599999999996</v>
      </c>
      <c r="P732" s="34" t="s">
        <v>21</v>
      </c>
    </row>
    <row r="733" spans="1:16" ht="14.25" customHeight="1">
      <c r="A733" s="31" t="str">
        <f t="shared" si="33"/>
        <v>San Pedro Sula43951722</v>
      </c>
      <c r="B733" s="31" t="str">
        <f>+Table_6[[#This Row],[ID_Municipio]]&amp;Table_6[[#This Row],[Fecha]]</f>
        <v>050143951</v>
      </c>
      <c r="C733" s="31" t="str">
        <f t="shared" si="34"/>
        <v>Cortes43951</v>
      </c>
      <c r="D733" s="32">
        <f t="shared" si="35"/>
        <v>722</v>
      </c>
      <c r="E733" s="24">
        <v>43951</v>
      </c>
      <c r="F733" s="32">
        <f>+VLOOKUP(Table_6[[#This Row],[Departamento]],Table_5[],2,0)</f>
        <v>5</v>
      </c>
      <c r="G733" s="3" t="s">
        <v>22</v>
      </c>
      <c r="H733" s="9" t="s">
        <v>23</v>
      </c>
      <c r="I733" s="32" t="str">
        <f>+IFERROR(VLOOKUP(Table_6[[#This Row],[Municipio]],'LOCALIZA HN'!$B$9:$O$306,8,0),99999)</f>
        <v>0501</v>
      </c>
      <c r="J733" s="5" t="s">
        <v>18</v>
      </c>
      <c r="K733" s="5">
        <v>38</v>
      </c>
      <c r="L733" s="25" t="s">
        <v>19</v>
      </c>
      <c r="M733" s="34" t="s">
        <v>20</v>
      </c>
      <c r="N733" s="36">
        <f>+IFERROR(VLOOKUP(Table_6[[#This Row],[ID_Municipio]],Table_4[[CodigoMuni]:[Long_2]],3,0),"")</f>
        <v>15.5151</v>
      </c>
      <c r="O733" s="36">
        <f>+IFERROR(VLOOKUP(Table_6[[#This Row],[ID_Municipio]],Table_4[[CodigoMuni]:[Long_2]],4,0),"")</f>
        <v>-88.114599999999996</v>
      </c>
      <c r="P733" s="34" t="s">
        <v>21</v>
      </c>
    </row>
    <row r="734" spans="1:16" ht="14.25" customHeight="1">
      <c r="A734" s="31" t="str">
        <f t="shared" si="33"/>
        <v>San Pedro Sula43951723</v>
      </c>
      <c r="B734" s="31" t="str">
        <f>+Table_6[[#This Row],[ID_Municipio]]&amp;Table_6[[#This Row],[Fecha]]</f>
        <v>050143951</v>
      </c>
      <c r="C734" s="31" t="str">
        <f t="shared" si="34"/>
        <v>Cortes43951</v>
      </c>
      <c r="D734" s="32">
        <f t="shared" si="35"/>
        <v>723</v>
      </c>
      <c r="E734" s="24">
        <v>43951</v>
      </c>
      <c r="F734" s="32">
        <f>+VLOOKUP(Table_6[[#This Row],[Departamento]],Table_5[],2,0)</f>
        <v>5</v>
      </c>
      <c r="G734" s="3" t="s">
        <v>22</v>
      </c>
      <c r="H734" s="9" t="s">
        <v>23</v>
      </c>
      <c r="I734" s="32" t="str">
        <f>+IFERROR(VLOOKUP(Table_6[[#This Row],[Municipio]],'LOCALIZA HN'!$B$9:$O$306,8,0),99999)</f>
        <v>0501</v>
      </c>
      <c r="J734" s="5" t="s">
        <v>26</v>
      </c>
      <c r="K734" s="5">
        <v>33</v>
      </c>
      <c r="L734" s="25" t="s">
        <v>19</v>
      </c>
      <c r="M734" s="34" t="s">
        <v>20</v>
      </c>
      <c r="N734" s="36">
        <f>+IFERROR(VLOOKUP(Table_6[[#This Row],[ID_Municipio]],Table_4[[CodigoMuni]:[Long_2]],3,0),"")</f>
        <v>15.5151</v>
      </c>
      <c r="O734" s="36">
        <f>+IFERROR(VLOOKUP(Table_6[[#This Row],[ID_Municipio]],Table_4[[CodigoMuni]:[Long_2]],4,0),"")</f>
        <v>-88.114599999999996</v>
      </c>
      <c r="P734" s="34" t="s">
        <v>21</v>
      </c>
    </row>
    <row r="735" spans="1:16" ht="14.25" customHeight="1">
      <c r="A735" s="31" t="str">
        <f t="shared" si="33"/>
        <v>San Pedro Sula43951724</v>
      </c>
      <c r="B735" s="31" t="str">
        <f>+Table_6[[#This Row],[ID_Municipio]]&amp;Table_6[[#This Row],[Fecha]]</f>
        <v>050143951</v>
      </c>
      <c r="C735" s="31" t="str">
        <f t="shared" si="34"/>
        <v>Cortes43951</v>
      </c>
      <c r="D735" s="32">
        <f t="shared" si="35"/>
        <v>724</v>
      </c>
      <c r="E735" s="24">
        <v>43951</v>
      </c>
      <c r="F735" s="32">
        <f>+VLOOKUP(Table_6[[#This Row],[Departamento]],Table_5[],2,0)</f>
        <v>5</v>
      </c>
      <c r="G735" s="3" t="s">
        <v>22</v>
      </c>
      <c r="H735" s="9" t="s">
        <v>23</v>
      </c>
      <c r="I735" s="32" t="str">
        <f>+IFERROR(VLOOKUP(Table_6[[#This Row],[Municipio]],'LOCALIZA HN'!$B$9:$O$306,8,0),99999)</f>
        <v>0501</v>
      </c>
      <c r="J735" s="5" t="s">
        <v>18</v>
      </c>
      <c r="K735" s="5">
        <v>28</v>
      </c>
      <c r="L735" s="25" t="s">
        <v>19</v>
      </c>
      <c r="M735" s="34" t="s">
        <v>20</v>
      </c>
      <c r="N735" s="36">
        <f>+IFERROR(VLOOKUP(Table_6[[#This Row],[ID_Municipio]],Table_4[[CodigoMuni]:[Long_2]],3,0),"")</f>
        <v>15.5151</v>
      </c>
      <c r="O735" s="36">
        <f>+IFERROR(VLOOKUP(Table_6[[#This Row],[ID_Municipio]],Table_4[[CodigoMuni]:[Long_2]],4,0),"")</f>
        <v>-88.114599999999996</v>
      </c>
      <c r="P735" s="34" t="s">
        <v>21</v>
      </c>
    </row>
    <row r="736" spans="1:16" ht="14.25" customHeight="1">
      <c r="A736" s="31" t="str">
        <f t="shared" si="33"/>
        <v>San Pedro Sula43951725</v>
      </c>
      <c r="B736" s="31" t="str">
        <f>+Table_6[[#This Row],[ID_Municipio]]&amp;Table_6[[#This Row],[Fecha]]</f>
        <v>050143951</v>
      </c>
      <c r="C736" s="31" t="str">
        <f t="shared" si="34"/>
        <v>Cortes43951</v>
      </c>
      <c r="D736" s="32">
        <f t="shared" si="35"/>
        <v>725</v>
      </c>
      <c r="E736" s="24">
        <v>43951</v>
      </c>
      <c r="F736" s="32">
        <f>+VLOOKUP(Table_6[[#This Row],[Departamento]],Table_5[],2,0)</f>
        <v>5</v>
      </c>
      <c r="G736" s="3" t="s">
        <v>22</v>
      </c>
      <c r="H736" s="9" t="s">
        <v>23</v>
      </c>
      <c r="I736" s="32" t="str">
        <f>+IFERROR(VLOOKUP(Table_6[[#This Row],[Municipio]],'LOCALIZA HN'!$B$9:$O$306,8,0),99999)</f>
        <v>0501</v>
      </c>
      <c r="J736" s="5" t="s">
        <v>26</v>
      </c>
      <c r="K736" s="5">
        <v>50</v>
      </c>
      <c r="L736" s="25" t="s">
        <v>19</v>
      </c>
      <c r="M736" s="34" t="s">
        <v>20</v>
      </c>
      <c r="N736" s="36">
        <f>+IFERROR(VLOOKUP(Table_6[[#This Row],[ID_Municipio]],Table_4[[CodigoMuni]:[Long_2]],3,0),"")</f>
        <v>15.5151</v>
      </c>
      <c r="O736" s="36">
        <f>+IFERROR(VLOOKUP(Table_6[[#This Row],[ID_Municipio]],Table_4[[CodigoMuni]:[Long_2]],4,0),"")</f>
        <v>-88.114599999999996</v>
      </c>
      <c r="P736" s="34" t="s">
        <v>21</v>
      </c>
    </row>
    <row r="737" spans="1:16" ht="14.25" customHeight="1">
      <c r="A737" s="31" t="str">
        <f t="shared" si="33"/>
        <v>San Pedro Sula43951726</v>
      </c>
      <c r="B737" s="31" t="str">
        <f>+Table_6[[#This Row],[ID_Municipio]]&amp;Table_6[[#This Row],[Fecha]]</f>
        <v>050143951</v>
      </c>
      <c r="C737" s="31" t="str">
        <f t="shared" si="34"/>
        <v>Cortes43951</v>
      </c>
      <c r="D737" s="32">
        <f t="shared" si="35"/>
        <v>726</v>
      </c>
      <c r="E737" s="24">
        <v>43951</v>
      </c>
      <c r="F737" s="32">
        <f>+VLOOKUP(Table_6[[#This Row],[Departamento]],Table_5[],2,0)</f>
        <v>5</v>
      </c>
      <c r="G737" s="3" t="s">
        <v>22</v>
      </c>
      <c r="H737" s="9" t="s">
        <v>23</v>
      </c>
      <c r="I737" s="32" t="str">
        <f>+IFERROR(VLOOKUP(Table_6[[#This Row],[Municipio]],'LOCALIZA HN'!$B$9:$O$306,8,0),99999)</f>
        <v>0501</v>
      </c>
      <c r="J737" s="5" t="s">
        <v>18</v>
      </c>
      <c r="K737" s="5">
        <v>47</v>
      </c>
      <c r="L737" s="25" t="s">
        <v>19</v>
      </c>
      <c r="M737" s="34" t="s">
        <v>20</v>
      </c>
      <c r="N737" s="36">
        <f>+IFERROR(VLOOKUP(Table_6[[#This Row],[ID_Municipio]],Table_4[[CodigoMuni]:[Long_2]],3,0),"")</f>
        <v>15.5151</v>
      </c>
      <c r="O737" s="36">
        <f>+IFERROR(VLOOKUP(Table_6[[#This Row],[ID_Municipio]],Table_4[[CodigoMuni]:[Long_2]],4,0),"")</f>
        <v>-88.114599999999996</v>
      </c>
      <c r="P737" s="34" t="s">
        <v>21</v>
      </c>
    </row>
    <row r="738" spans="1:16" ht="14.25" customHeight="1">
      <c r="A738" s="31" t="str">
        <f t="shared" si="33"/>
        <v>San Pedro Sula43951727</v>
      </c>
      <c r="B738" s="31" t="str">
        <f>+Table_6[[#This Row],[ID_Municipio]]&amp;Table_6[[#This Row],[Fecha]]</f>
        <v>050143951</v>
      </c>
      <c r="C738" s="31" t="str">
        <f t="shared" si="34"/>
        <v>Cortes43951</v>
      </c>
      <c r="D738" s="32">
        <f t="shared" si="35"/>
        <v>727</v>
      </c>
      <c r="E738" s="24">
        <v>43951</v>
      </c>
      <c r="F738" s="32">
        <f>+VLOOKUP(Table_6[[#This Row],[Departamento]],Table_5[],2,0)</f>
        <v>5</v>
      </c>
      <c r="G738" s="3" t="s">
        <v>22</v>
      </c>
      <c r="H738" s="9" t="s">
        <v>23</v>
      </c>
      <c r="I738" s="32" t="str">
        <f>+IFERROR(VLOOKUP(Table_6[[#This Row],[Municipio]],'LOCALIZA HN'!$B$9:$O$306,8,0),99999)</f>
        <v>0501</v>
      </c>
      <c r="J738" s="5" t="s">
        <v>26</v>
      </c>
      <c r="K738" s="5">
        <v>61</v>
      </c>
      <c r="L738" s="25" t="s">
        <v>19</v>
      </c>
      <c r="M738" s="34" t="s">
        <v>20</v>
      </c>
      <c r="N738" s="36">
        <f>+IFERROR(VLOOKUP(Table_6[[#This Row],[ID_Municipio]],Table_4[[CodigoMuni]:[Long_2]],3,0),"")</f>
        <v>15.5151</v>
      </c>
      <c r="O738" s="36">
        <f>+IFERROR(VLOOKUP(Table_6[[#This Row],[ID_Municipio]],Table_4[[CodigoMuni]:[Long_2]],4,0),"")</f>
        <v>-88.114599999999996</v>
      </c>
      <c r="P738" s="34" t="s">
        <v>21</v>
      </c>
    </row>
    <row r="739" spans="1:16" ht="14.25" customHeight="1">
      <c r="A739" s="31" t="str">
        <f t="shared" si="33"/>
        <v>San Pedro Sula43951728</v>
      </c>
      <c r="B739" s="31" t="str">
        <f>+Table_6[[#This Row],[ID_Municipio]]&amp;Table_6[[#This Row],[Fecha]]</f>
        <v>050143951</v>
      </c>
      <c r="C739" s="31" t="str">
        <f t="shared" si="34"/>
        <v>Cortes43951</v>
      </c>
      <c r="D739" s="32">
        <f t="shared" si="35"/>
        <v>728</v>
      </c>
      <c r="E739" s="24">
        <v>43951</v>
      </c>
      <c r="F739" s="32">
        <f>+VLOOKUP(Table_6[[#This Row],[Departamento]],Table_5[],2,0)</f>
        <v>5</v>
      </c>
      <c r="G739" s="3" t="s">
        <v>22</v>
      </c>
      <c r="H739" s="9" t="s">
        <v>23</v>
      </c>
      <c r="I739" s="32" t="str">
        <f>+IFERROR(VLOOKUP(Table_6[[#This Row],[Municipio]],'LOCALIZA HN'!$B$9:$O$306,8,0),99999)</f>
        <v>0501</v>
      </c>
      <c r="J739" s="5" t="s">
        <v>26</v>
      </c>
      <c r="K739" s="5">
        <v>24</v>
      </c>
      <c r="L739" s="25" t="s">
        <v>19</v>
      </c>
      <c r="M739" s="34" t="s">
        <v>20</v>
      </c>
      <c r="N739" s="36">
        <f>+IFERROR(VLOOKUP(Table_6[[#This Row],[ID_Municipio]],Table_4[[CodigoMuni]:[Long_2]],3,0),"")</f>
        <v>15.5151</v>
      </c>
      <c r="O739" s="36">
        <f>+IFERROR(VLOOKUP(Table_6[[#This Row],[ID_Municipio]],Table_4[[CodigoMuni]:[Long_2]],4,0),"")</f>
        <v>-88.114599999999996</v>
      </c>
      <c r="P739" s="34" t="s">
        <v>21</v>
      </c>
    </row>
    <row r="740" spans="1:16" ht="14.25" customHeight="1">
      <c r="A740" s="31" t="str">
        <f t="shared" si="33"/>
        <v>San Pedro Sula43952729</v>
      </c>
      <c r="B740" s="31" t="str">
        <f>+Table_6[[#This Row],[ID_Municipio]]&amp;Table_6[[#This Row],[Fecha]]</f>
        <v>050143952</v>
      </c>
      <c r="C740" s="31" t="str">
        <f t="shared" si="34"/>
        <v>Cortes43952</v>
      </c>
      <c r="D740" s="32">
        <f t="shared" si="35"/>
        <v>729</v>
      </c>
      <c r="E740" s="24">
        <v>43952</v>
      </c>
      <c r="F740" s="32">
        <f>+VLOOKUP(Table_6[[#This Row],[Departamento]],Table_5[],2,0)</f>
        <v>5</v>
      </c>
      <c r="G740" s="3" t="s">
        <v>22</v>
      </c>
      <c r="H740" s="9" t="s">
        <v>23</v>
      </c>
      <c r="I740" s="32" t="str">
        <f>+IFERROR(VLOOKUP(Table_6[[#This Row],[Municipio]],'LOCALIZA HN'!$B$9:$O$306,8,0),99999)</f>
        <v>0501</v>
      </c>
      <c r="J740" s="5" t="s">
        <v>18</v>
      </c>
      <c r="K740" s="5">
        <v>50</v>
      </c>
      <c r="L740" s="25" t="s">
        <v>19</v>
      </c>
      <c r="M740" s="34" t="s">
        <v>20</v>
      </c>
      <c r="N740" s="36">
        <f>+IFERROR(VLOOKUP(Table_6[[#This Row],[ID_Municipio]],Table_4[[CodigoMuni]:[Long_2]],3,0),"")</f>
        <v>15.5151</v>
      </c>
      <c r="O740" s="36">
        <f>+IFERROR(VLOOKUP(Table_6[[#This Row],[ID_Municipio]],Table_4[[CodigoMuni]:[Long_2]],4,0),"")</f>
        <v>-88.114599999999996</v>
      </c>
      <c r="P740" s="34" t="s">
        <v>21</v>
      </c>
    </row>
    <row r="741" spans="1:16" ht="14.25" customHeight="1">
      <c r="A741" s="31" t="str">
        <f t="shared" si="33"/>
        <v>San Pedro Sula43952730</v>
      </c>
      <c r="B741" s="31" t="str">
        <f>+Table_6[[#This Row],[ID_Municipio]]&amp;Table_6[[#This Row],[Fecha]]</f>
        <v>050143952</v>
      </c>
      <c r="C741" s="31" t="str">
        <f t="shared" si="34"/>
        <v>Cortes43952</v>
      </c>
      <c r="D741" s="32">
        <f t="shared" si="35"/>
        <v>730</v>
      </c>
      <c r="E741" s="24">
        <v>43952</v>
      </c>
      <c r="F741" s="32">
        <f>+VLOOKUP(Table_6[[#This Row],[Departamento]],Table_5[],2,0)</f>
        <v>5</v>
      </c>
      <c r="G741" s="3" t="s">
        <v>22</v>
      </c>
      <c r="H741" s="9" t="s">
        <v>23</v>
      </c>
      <c r="I741" s="32" t="str">
        <f>+IFERROR(VLOOKUP(Table_6[[#This Row],[Municipio]],'LOCALIZA HN'!$B$9:$O$306,8,0),99999)</f>
        <v>0501</v>
      </c>
      <c r="J741" s="5" t="s">
        <v>18</v>
      </c>
      <c r="K741" s="5">
        <v>30</v>
      </c>
      <c r="L741" s="25" t="s">
        <v>19</v>
      </c>
      <c r="M741" s="34" t="s">
        <v>20</v>
      </c>
      <c r="N741" s="36">
        <f>+IFERROR(VLOOKUP(Table_6[[#This Row],[ID_Municipio]],Table_4[[CodigoMuni]:[Long_2]],3,0),"")</f>
        <v>15.5151</v>
      </c>
      <c r="O741" s="36">
        <f>+IFERROR(VLOOKUP(Table_6[[#This Row],[ID_Municipio]],Table_4[[CodigoMuni]:[Long_2]],4,0),"")</f>
        <v>-88.114599999999996</v>
      </c>
      <c r="P741" s="34" t="s">
        <v>21</v>
      </c>
    </row>
    <row r="742" spans="1:16" ht="14.25" customHeight="1">
      <c r="A742" s="31" t="str">
        <f t="shared" si="33"/>
        <v>San Pedro Sula43952731</v>
      </c>
      <c r="B742" s="31" t="str">
        <f>+Table_6[[#This Row],[ID_Municipio]]&amp;Table_6[[#This Row],[Fecha]]</f>
        <v>050143952</v>
      </c>
      <c r="C742" s="31" t="str">
        <f t="shared" si="34"/>
        <v>Cortes43952</v>
      </c>
      <c r="D742" s="32">
        <f t="shared" si="35"/>
        <v>731</v>
      </c>
      <c r="E742" s="24">
        <v>43952</v>
      </c>
      <c r="F742" s="32">
        <f>+VLOOKUP(Table_6[[#This Row],[Departamento]],Table_5[],2,0)</f>
        <v>5</v>
      </c>
      <c r="G742" s="3" t="s">
        <v>22</v>
      </c>
      <c r="H742" s="9" t="s">
        <v>23</v>
      </c>
      <c r="I742" s="32" t="str">
        <f>+IFERROR(VLOOKUP(Table_6[[#This Row],[Municipio]],'LOCALIZA HN'!$B$9:$O$306,8,0),99999)</f>
        <v>0501</v>
      </c>
      <c r="J742" s="5" t="s">
        <v>18</v>
      </c>
      <c r="K742" s="5">
        <v>47</v>
      </c>
      <c r="L742" s="25" t="s">
        <v>19</v>
      </c>
      <c r="M742" s="34" t="s">
        <v>20</v>
      </c>
      <c r="N742" s="36">
        <f>+IFERROR(VLOOKUP(Table_6[[#This Row],[ID_Municipio]],Table_4[[CodigoMuni]:[Long_2]],3,0),"")</f>
        <v>15.5151</v>
      </c>
      <c r="O742" s="36">
        <f>+IFERROR(VLOOKUP(Table_6[[#This Row],[ID_Municipio]],Table_4[[CodigoMuni]:[Long_2]],4,0),"")</f>
        <v>-88.114599999999996</v>
      </c>
      <c r="P742" s="34" t="s">
        <v>21</v>
      </c>
    </row>
    <row r="743" spans="1:16" ht="14.25" customHeight="1">
      <c r="A743" s="31" t="str">
        <f t="shared" si="33"/>
        <v>San Pedro Sula43952732</v>
      </c>
      <c r="B743" s="31" t="str">
        <f>+Table_6[[#This Row],[ID_Municipio]]&amp;Table_6[[#This Row],[Fecha]]</f>
        <v>050143952</v>
      </c>
      <c r="C743" s="31" t="str">
        <f t="shared" si="34"/>
        <v>Cortes43952</v>
      </c>
      <c r="D743" s="32">
        <f t="shared" si="35"/>
        <v>732</v>
      </c>
      <c r="E743" s="24">
        <v>43952</v>
      </c>
      <c r="F743" s="32">
        <f>+VLOOKUP(Table_6[[#This Row],[Departamento]],Table_5[],2,0)</f>
        <v>5</v>
      </c>
      <c r="G743" s="3" t="s">
        <v>22</v>
      </c>
      <c r="H743" s="9" t="s">
        <v>23</v>
      </c>
      <c r="I743" s="32" t="str">
        <f>+IFERROR(VLOOKUP(Table_6[[#This Row],[Municipio]],'LOCALIZA HN'!$B$9:$O$306,8,0),99999)</f>
        <v>0501</v>
      </c>
      <c r="J743" s="5" t="s">
        <v>18</v>
      </c>
      <c r="K743" s="5">
        <v>30</v>
      </c>
      <c r="L743" s="25" t="s">
        <v>19</v>
      </c>
      <c r="M743" s="34" t="s">
        <v>20</v>
      </c>
      <c r="N743" s="36">
        <f>+IFERROR(VLOOKUP(Table_6[[#This Row],[ID_Municipio]],Table_4[[CodigoMuni]:[Long_2]],3,0),"")</f>
        <v>15.5151</v>
      </c>
      <c r="O743" s="36">
        <f>+IFERROR(VLOOKUP(Table_6[[#This Row],[ID_Municipio]],Table_4[[CodigoMuni]:[Long_2]],4,0),"")</f>
        <v>-88.114599999999996</v>
      </c>
      <c r="P743" s="34" t="s">
        <v>21</v>
      </c>
    </row>
    <row r="744" spans="1:16" ht="14.25" customHeight="1">
      <c r="A744" s="31" t="str">
        <f t="shared" si="33"/>
        <v>San Pedro Sula43952733</v>
      </c>
      <c r="B744" s="31" t="str">
        <f>+Table_6[[#This Row],[ID_Municipio]]&amp;Table_6[[#This Row],[Fecha]]</f>
        <v>050143952</v>
      </c>
      <c r="C744" s="31" t="str">
        <f t="shared" si="34"/>
        <v>Cortes43952</v>
      </c>
      <c r="D744" s="32">
        <f t="shared" si="35"/>
        <v>733</v>
      </c>
      <c r="E744" s="24">
        <v>43952</v>
      </c>
      <c r="F744" s="32">
        <f>+VLOOKUP(Table_6[[#This Row],[Departamento]],Table_5[],2,0)</f>
        <v>5</v>
      </c>
      <c r="G744" s="3" t="s">
        <v>22</v>
      </c>
      <c r="H744" s="9" t="s">
        <v>23</v>
      </c>
      <c r="I744" s="32" t="str">
        <f>+IFERROR(VLOOKUP(Table_6[[#This Row],[Municipio]],'LOCALIZA HN'!$B$9:$O$306,8,0),99999)</f>
        <v>0501</v>
      </c>
      <c r="J744" s="5" t="s">
        <v>18</v>
      </c>
      <c r="K744" s="5">
        <v>36</v>
      </c>
      <c r="L744" s="25" t="s">
        <v>19</v>
      </c>
      <c r="M744" s="34" t="s">
        <v>20</v>
      </c>
      <c r="N744" s="36">
        <f>+IFERROR(VLOOKUP(Table_6[[#This Row],[ID_Municipio]],Table_4[[CodigoMuni]:[Long_2]],3,0),"")</f>
        <v>15.5151</v>
      </c>
      <c r="O744" s="36">
        <f>+IFERROR(VLOOKUP(Table_6[[#This Row],[ID_Municipio]],Table_4[[CodigoMuni]:[Long_2]],4,0),"")</f>
        <v>-88.114599999999996</v>
      </c>
      <c r="P744" s="34" t="s">
        <v>21</v>
      </c>
    </row>
    <row r="745" spans="1:16" ht="14.25" customHeight="1">
      <c r="A745" s="31" t="str">
        <f t="shared" si="33"/>
        <v>San Pedro Sula43952734</v>
      </c>
      <c r="B745" s="31" t="str">
        <f>+Table_6[[#This Row],[ID_Municipio]]&amp;Table_6[[#This Row],[Fecha]]</f>
        <v>050143952</v>
      </c>
      <c r="C745" s="31" t="str">
        <f t="shared" si="34"/>
        <v>Cortes43952</v>
      </c>
      <c r="D745" s="32">
        <f t="shared" si="35"/>
        <v>734</v>
      </c>
      <c r="E745" s="24">
        <v>43952</v>
      </c>
      <c r="F745" s="32">
        <f>+VLOOKUP(Table_6[[#This Row],[Departamento]],Table_5[],2,0)</f>
        <v>5</v>
      </c>
      <c r="G745" s="3" t="s">
        <v>22</v>
      </c>
      <c r="H745" s="9" t="s">
        <v>23</v>
      </c>
      <c r="I745" s="32" t="str">
        <f>+IFERROR(VLOOKUP(Table_6[[#This Row],[Municipio]],'LOCALIZA HN'!$B$9:$O$306,8,0),99999)</f>
        <v>0501</v>
      </c>
      <c r="J745" s="5" t="s">
        <v>18</v>
      </c>
      <c r="K745" s="5">
        <v>44</v>
      </c>
      <c r="L745" s="25" t="s">
        <v>19</v>
      </c>
      <c r="M745" s="34" t="s">
        <v>20</v>
      </c>
      <c r="N745" s="36">
        <f>+IFERROR(VLOOKUP(Table_6[[#This Row],[ID_Municipio]],Table_4[[CodigoMuni]:[Long_2]],3,0),"")</f>
        <v>15.5151</v>
      </c>
      <c r="O745" s="36">
        <f>+IFERROR(VLOOKUP(Table_6[[#This Row],[ID_Municipio]],Table_4[[CodigoMuni]:[Long_2]],4,0),"")</f>
        <v>-88.114599999999996</v>
      </c>
      <c r="P745" s="34" t="s">
        <v>21</v>
      </c>
    </row>
    <row r="746" spans="1:16" ht="14.25" customHeight="1">
      <c r="A746" s="31" t="str">
        <f t="shared" si="33"/>
        <v>San Pedro Sula43952735</v>
      </c>
      <c r="B746" s="31" t="str">
        <f>+Table_6[[#This Row],[ID_Municipio]]&amp;Table_6[[#This Row],[Fecha]]</f>
        <v>050143952</v>
      </c>
      <c r="C746" s="31" t="str">
        <f t="shared" si="34"/>
        <v>Cortes43952</v>
      </c>
      <c r="D746" s="32">
        <f t="shared" si="35"/>
        <v>735</v>
      </c>
      <c r="E746" s="24">
        <v>43952</v>
      </c>
      <c r="F746" s="32">
        <f>+VLOOKUP(Table_6[[#This Row],[Departamento]],Table_5[],2,0)</f>
        <v>5</v>
      </c>
      <c r="G746" s="3" t="s">
        <v>22</v>
      </c>
      <c r="H746" s="9" t="s">
        <v>23</v>
      </c>
      <c r="I746" s="32" t="str">
        <f>+IFERROR(VLOOKUP(Table_6[[#This Row],[Municipio]],'LOCALIZA HN'!$B$9:$O$306,8,0),99999)</f>
        <v>0501</v>
      </c>
      <c r="J746" s="5" t="s">
        <v>18</v>
      </c>
      <c r="K746" s="5">
        <v>21</v>
      </c>
      <c r="L746" s="25" t="s">
        <v>19</v>
      </c>
      <c r="M746" s="34" t="s">
        <v>20</v>
      </c>
      <c r="N746" s="36">
        <f>+IFERROR(VLOOKUP(Table_6[[#This Row],[ID_Municipio]],Table_4[[CodigoMuni]:[Long_2]],3,0),"")</f>
        <v>15.5151</v>
      </c>
      <c r="O746" s="36">
        <f>+IFERROR(VLOOKUP(Table_6[[#This Row],[ID_Municipio]],Table_4[[CodigoMuni]:[Long_2]],4,0),"")</f>
        <v>-88.114599999999996</v>
      </c>
      <c r="P746" s="34" t="s">
        <v>21</v>
      </c>
    </row>
    <row r="747" spans="1:16" ht="14.25" customHeight="1">
      <c r="A747" s="31" t="str">
        <f t="shared" si="33"/>
        <v>San Pedro Sula43952736</v>
      </c>
      <c r="B747" s="31" t="str">
        <f>+Table_6[[#This Row],[ID_Municipio]]&amp;Table_6[[#This Row],[Fecha]]</f>
        <v>050143952</v>
      </c>
      <c r="C747" s="31" t="str">
        <f t="shared" si="34"/>
        <v>Cortes43952</v>
      </c>
      <c r="D747" s="32">
        <f t="shared" si="35"/>
        <v>736</v>
      </c>
      <c r="E747" s="24">
        <v>43952</v>
      </c>
      <c r="F747" s="32">
        <f>+VLOOKUP(Table_6[[#This Row],[Departamento]],Table_5[],2,0)</f>
        <v>5</v>
      </c>
      <c r="G747" s="3" t="s">
        <v>22</v>
      </c>
      <c r="H747" s="9" t="s">
        <v>23</v>
      </c>
      <c r="I747" s="32" t="str">
        <f>+IFERROR(VLOOKUP(Table_6[[#This Row],[Municipio]],'LOCALIZA HN'!$B$9:$O$306,8,0),99999)</f>
        <v>0501</v>
      </c>
      <c r="J747" s="5" t="s">
        <v>18</v>
      </c>
      <c r="K747" s="5">
        <v>51</v>
      </c>
      <c r="L747" s="25" t="s">
        <v>19</v>
      </c>
      <c r="M747" s="34" t="s">
        <v>20</v>
      </c>
      <c r="N747" s="36">
        <f>+IFERROR(VLOOKUP(Table_6[[#This Row],[ID_Municipio]],Table_4[[CodigoMuni]:[Long_2]],3,0),"")</f>
        <v>15.5151</v>
      </c>
      <c r="O747" s="36">
        <f>+IFERROR(VLOOKUP(Table_6[[#This Row],[ID_Municipio]],Table_4[[CodigoMuni]:[Long_2]],4,0),"")</f>
        <v>-88.114599999999996</v>
      </c>
      <c r="P747" s="34" t="s">
        <v>21</v>
      </c>
    </row>
    <row r="748" spans="1:16" ht="14.25" customHeight="1">
      <c r="A748" s="31" t="str">
        <f t="shared" si="33"/>
        <v>San Pedro Sula43952737</v>
      </c>
      <c r="B748" s="31" t="str">
        <f>+Table_6[[#This Row],[ID_Municipio]]&amp;Table_6[[#This Row],[Fecha]]</f>
        <v>050143952</v>
      </c>
      <c r="C748" s="31" t="str">
        <f t="shared" si="34"/>
        <v>Cortes43952</v>
      </c>
      <c r="D748" s="32">
        <f t="shared" si="35"/>
        <v>737</v>
      </c>
      <c r="E748" s="24">
        <v>43952</v>
      </c>
      <c r="F748" s="32">
        <f>+VLOOKUP(Table_6[[#This Row],[Departamento]],Table_5[],2,0)</f>
        <v>5</v>
      </c>
      <c r="G748" s="3" t="s">
        <v>22</v>
      </c>
      <c r="H748" s="9" t="s">
        <v>23</v>
      </c>
      <c r="I748" s="32" t="str">
        <f>+IFERROR(VLOOKUP(Table_6[[#This Row],[Municipio]],'LOCALIZA HN'!$B$9:$O$306,8,0),99999)</f>
        <v>0501</v>
      </c>
      <c r="J748" s="5" t="s">
        <v>18</v>
      </c>
      <c r="K748" s="5">
        <v>29</v>
      </c>
      <c r="L748" s="25" t="s">
        <v>19</v>
      </c>
      <c r="M748" s="34" t="s">
        <v>20</v>
      </c>
      <c r="N748" s="36">
        <f>+IFERROR(VLOOKUP(Table_6[[#This Row],[ID_Municipio]],Table_4[[CodigoMuni]:[Long_2]],3,0),"")</f>
        <v>15.5151</v>
      </c>
      <c r="O748" s="36">
        <f>+IFERROR(VLOOKUP(Table_6[[#This Row],[ID_Municipio]],Table_4[[CodigoMuni]:[Long_2]],4,0),"")</f>
        <v>-88.114599999999996</v>
      </c>
      <c r="P748" s="34" t="s">
        <v>21</v>
      </c>
    </row>
    <row r="749" spans="1:16" ht="14.25" customHeight="1">
      <c r="A749" s="31" t="str">
        <f t="shared" si="33"/>
        <v>San Pedro Sula43952738</v>
      </c>
      <c r="B749" s="31" t="str">
        <f>+Table_6[[#This Row],[ID_Municipio]]&amp;Table_6[[#This Row],[Fecha]]</f>
        <v>050143952</v>
      </c>
      <c r="C749" s="31" t="str">
        <f t="shared" si="34"/>
        <v>Cortes43952</v>
      </c>
      <c r="D749" s="32">
        <f t="shared" si="35"/>
        <v>738</v>
      </c>
      <c r="E749" s="24">
        <v>43952</v>
      </c>
      <c r="F749" s="32">
        <f>+VLOOKUP(Table_6[[#This Row],[Departamento]],Table_5[],2,0)</f>
        <v>5</v>
      </c>
      <c r="G749" s="3" t="s">
        <v>22</v>
      </c>
      <c r="H749" s="9" t="s">
        <v>23</v>
      </c>
      <c r="I749" s="32" t="str">
        <f>+IFERROR(VLOOKUP(Table_6[[#This Row],[Municipio]],'LOCALIZA HN'!$B$9:$O$306,8,0),99999)</f>
        <v>0501</v>
      </c>
      <c r="J749" s="5" t="s">
        <v>26</v>
      </c>
      <c r="K749" s="5">
        <v>55</v>
      </c>
      <c r="L749" s="25" t="s">
        <v>19</v>
      </c>
      <c r="M749" s="34" t="s">
        <v>20</v>
      </c>
      <c r="N749" s="36">
        <f>+IFERROR(VLOOKUP(Table_6[[#This Row],[ID_Municipio]],Table_4[[CodigoMuni]:[Long_2]],3,0),"")</f>
        <v>15.5151</v>
      </c>
      <c r="O749" s="36">
        <f>+IFERROR(VLOOKUP(Table_6[[#This Row],[ID_Municipio]],Table_4[[CodigoMuni]:[Long_2]],4,0),"")</f>
        <v>-88.114599999999996</v>
      </c>
      <c r="P749" s="34" t="s">
        <v>21</v>
      </c>
    </row>
    <row r="750" spans="1:16" ht="14.25" customHeight="1">
      <c r="A750" s="31" t="str">
        <f t="shared" si="33"/>
        <v>San Pedro Sula43952739</v>
      </c>
      <c r="B750" s="31" t="str">
        <f>+Table_6[[#This Row],[ID_Municipio]]&amp;Table_6[[#This Row],[Fecha]]</f>
        <v>050143952</v>
      </c>
      <c r="C750" s="31" t="str">
        <f t="shared" si="34"/>
        <v>Cortes43952</v>
      </c>
      <c r="D750" s="32">
        <f t="shared" si="35"/>
        <v>739</v>
      </c>
      <c r="E750" s="24">
        <v>43952</v>
      </c>
      <c r="F750" s="32">
        <f>+VLOOKUP(Table_6[[#This Row],[Departamento]],Table_5[],2,0)</f>
        <v>5</v>
      </c>
      <c r="G750" s="3" t="s">
        <v>22</v>
      </c>
      <c r="H750" s="9" t="s">
        <v>23</v>
      </c>
      <c r="I750" s="32" t="str">
        <f>+IFERROR(VLOOKUP(Table_6[[#This Row],[Municipio]],'LOCALIZA HN'!$B$9:$O$306,8,0),99999)</f>
        <v>0501</v>
      </c>
      <c r="J750" s="5" t="s">
        <v>26</v>
      </c>
      <c r="K750" s="5">
        <v>38</v>
      </c>
      <c r="L750" s="25" t="s">
        <v>19</v>
      </c>
      <c r="M750" s="34" t="s">
        <v>20</v>
      </c>
      <c r="N750" s="36">
        <f>+IFERROR(VLOOKUP(Table_6[[#This Row],[ID_Municipio]],Table_4[[CodigoMuni]:[Long_2]],3,0),"")</f>
        <v>15.5151</v>
      </c>
      <c r="O750" s="36">
        <f>+IFERROR(VLOOKUP(Table_6[[#This Row],[ID_Municipio]],Table_4[[CodigoMuni]:[Long_2]],4,0),"")</f>
        <v>-88.114599999999996</v>
      </c>
      <c r="P750" s="34" t="s">
        <v>21</v>
      </c>
    </row>
    <row r="751" spans="1:16" ht="14.25" customHeight="1">
      <c r="A751" s="31" t="str">
        <f t="shared" si="33"/>
        <v>San Pedro Sula43952740</v>
      </c>
      <c r="B751" s="31" t="str">
        <f>+Table_6[[#This Row],[ID_Municipio]]&amp;Table_6[[#This Row],[Fecha]]</f>
        <v>050143952</v>
      </c>
      <c r="C751" s="31" t="str">
        <f t="shared" si="34"/>
        <v>Cortes43952</v>
      </c>
      <c r="D751" s="32">
        <f t="shared" si="35"/>
        <v>740</v>
      </c>
      <c r="E751" s="24">
        <v>43952</v>
      </c>
      <c r="F751" s="32">
        <f>+VLOOKUP(Table_6[[#This Row],[Departamento]],Table_5[],2,0)</f>
        <v>5</v>
      </c>
      <c r="G751" s="3" t="s">
        <v>22</v>
      </c>
      <c r="H751" s="9" t="s">
        <v>23</v>
      </c>
      <c r="I751" s="32" t="str">
        <f>+IFERROR(VLOOKUP(Table_6[[#This Row],[Municipio]],'LOCALIZA HN'!$B$9:$O$306,8,0),99999)</f>
        <v>0501</v>
      </c>
      <c r="J751" s="5" t="s">
        <v>26</v>
      </c>
      <c r="K751" s="5">
        <v>19</v>
      </c>
      <c r="L751" s="25" t="s">
        <v>19</v>
      </c>
      <c r="M751" s="34" t="s">
        <v>20</v>
      </c>
      <c r="N751" s="36">
        <f>+IFERROR(VLOOKUP(Table_6[[#This Row],[ID_Municipio]],Table_4[[CodigoMuni]:[Long_2]],3,0),"")</f>
        <v>15.5151</v>
      </c>
      <c r="O751" s="36">
        <f>+IFERROR(VLOOKUP(Table_6[[#This Row],[ID_Municipio]],Table_4[[CodigoMuni]:[Long_2]],4,0),"")</f>
        <v>-88.114599999999996</v>
      </c>
      <c r="P751" s="34" t="s">
        <v>21</v>
      </c>
    </row>
    <row r="752" spans="1:16" ht="14.25" customHeight="1">
      <c r="A752" s="31" t="str">
        <f t="shared" si="33"/>
        <v>San Pedro Sula43952741</v>
      </c>
      <c r="B752" s="31" t="str">
        <f>+Table_6[[#This Row],[ID_Municipio]]&amp;Table_6[[#This Row],[Fecha]]</f>
        <v>050143952</v>
      </c>
      <c r="C752" s="31" t="str">
        <f t="shared" si="34"/>
        <v>Cortes43952</v>
      </c>
      <c r="D752" s="32">
        <f t="shared" si="35"/>
        <v>741</v>
      </c>
      <c r="E752" s="24">
        <v>43952</v>
      </c>
      <c r="F752" s="32">
        <f>+VLOOKUP(Table_6[[#This Row],[Departamento]],Table_5[],2,0)</f>
        <v>5</v>
      </c>
      <c r="G752" s="3" t="s">
        <v>22</v>
      </c>
      <c r="H752" s="9" t="s">
        <v>23</v>
      </c>
      <c r="I752" s="32" t="str">
        <f>+IFERROR(VLOOKUP(Table_6[[#This Row],[Municipio]],'LOCALIZA HN'!$B$9:$O$306,8,0),99999)</f>
        <v>0501</v>
      </c>
      <c r="J752" s="5" t="s">
        <v>26</v>
      </c>
      <c r="K752" s="5">
        <v>46</v>
      </c>
      <c r="L752" s="25" t="s">
        <v>19</v>
      </c>
      <c r="M752" s="34" t="s">
        <v>20</v>
      </c>
      <c r="N752" s="36">
        <f>+IFERROR(VLOOKUP(Table_6[[#This Row],[ID_Municipio]],Table_4[[CodigoMuni]:[Long_2]],3,0),"")</f>
        <v>15.5151</v>
      </c>
      <c r="O752" s="36">
        <f>+IFERROR(VLOOKUP(Table_6[[#This Row],[ID_Municipio]],Table_4[[CodigoMuni]:[Long_2]],4,0),"")</f>
        <v>-88.114599999999996</v>
      </c>
      <c r="P752" s="34" t="s">
        <v>21</v>
      </c>
    </row>
    <row r="753" spans="1:16" ht="14.25" customHeight="1">
      <c r="A753" s="31" t="str">
        <f t="shared" si="33"/>
        <v>San Pedro Sula43952742</v>
      </c>
      <c r="B753" s="31" t="str">
        <f>+Table_6[[#This Row],[ID_Municipio]]&amp;Table_6[[#This Row],[Fecha]]</f>
        <v>050143952</v>
      </c>
      <c r="C753" s="31" t="str">
        <f t="shared" si="34"/>
        <v>Cortes43952</v>
      </c>
      <c r="D753" s="32">
        <f t="shared" si="35"/>
        <v>742</v>
      </c>
      <c r="E753" s="24">
        <v>43952</v>
      </c>
      <c r="F753" s="32">
        <f>+VLOOKUP(Table_6[[#This Row],[Departamento]],Table_5[],2,0)</f>
        <v>5</v>
      </c>
      <c r="G753" s="3" t="s">
        <v>22</v>
      </c>
      <c r="H753" s="9" t="s">
        <v>23</v>
      </c>
      <c r="I753" s="32" t="str">
        <f>+IFERROR(VLOOKUP(Table_6[[#This Row],[Municipio]],'LOCALIZA HN'!$B$9:$O$306,8,0),99999)</f>
        <v>0501</v>
      </c>
      <c r="J753" s="5" t="s">
        <v>26</v>
      </c>
      <c r="K753" s="5">
        <v>58</v>
      </c>
      <c r="L753" s="25" t="s">
        <v>19</v>
      </c>
      <c r="M753" s="34" t="s">
        <v>20</v>
      </c>
      <c r="N753" s="36">
        <f>+IFERROR(VLOOKUP(Table_6[[#This Row],[ID_Municipio]],Table_4[[CodigoMuni]:[Long_2]],3,0),"")</f>
        <v>15.5151</v>
      </c>
      <c r="O753" s="36">
        <f>+IFERROR(VLOOKUP(Table_6[[#This Row],[ID_Municipio]],Table_4[[CodigoMuni]:[Long_2]],4,0),"")</f>
        <v>-88.114599999999996</v>
      </c>
      <c r="P753" s="34" t="s">
        <v>21</v>
      </c>
    </row>
    <row r="754" spans="1:16" ht="14.25" customHeight="1">
      <c r="A754" s="31" t="str">
        <f t="shared" si="33"/>
        <v>San Pedro Sula43952743</v>
      </c>
      <c r="B754" s="31" t="str">
        <f>+Table_6[[#This Row],[ID_Municipio]]&amp;Table_6[[#This Row],[Fecha]]</f>
        <v>050143952</v>
      </c>
      <c r="C754" s="31" t="str">
        <f t="shared" si="34"/>
        <v>Cortes43952</v>
      </c>
      <c r="D754" s="32">
        <f t="shared" si="35"/>
        <v>743</v>
      </c>
      <c r="E754" s="24">
        <v>43952</v>
      </c>
      <c r="F754" s="32">
        <f>+VLOOKUP(Table_6[[#This Row],[Departamento]],Table_5[],2,0)</f>
        <v>5</v>
      </c>
      <c r="G754" s="3" t="s">
        <v>22</v>
      </c>
      <c r="H754" s="9" t="s">
        <v>23</v>
      </c>
      <c r="I754" s="32" t="str">
        <f>+IFERROR(VLOOKUP(Table_6[[#This Row],[Municipio]],'LOCALIZA HN'!$B$9:$O$306,8,0),99999)</f>
        <v>0501</v>
      </c>
      <c r="J754" s="5" t="s">
        <v>18</v>
      </c>
      <c r="K754" s="5">
        <v>28</v>
      </c>
      <c r="L754" s="25" t="s">
        <v>19</v>
      </c>
      <c r="M754" s="34" t="s">
        <v>20</v>
      </c>
      <c r="N754" s="36">
        <f>+IFERROR(VLOOKUP(Table_6[[#This Row],[ID_Municipio]],Table_4[[CodigoMuni]:[Long_2]],3,0),"")</f>
        <v>15.5151</v>
      </c>
      <c r="O754" s="36">
        <f>+IFERROR(VLOOKUP(Table_6[[#This Row],[ID_Municipio]],Table_4[[CodigoMuni]:[Long_2]],4,0),"")</f>
        <v>-88.114599999999996</v>
      </c>
      <c r="P754" s="34" t="s">
        <v>21</v>
      </c>
    </row>
    <row r="755" spans="1:16" ht="14.25" customHeight="1">
      <c r="A755" s="31" t="str">
        <f t="shared" si="33"/>
        <v>San Pedro Sula43952744</v>
      </c>
      <c r="B755" s="31" t="str">
        <f>+Table_6[[#This Row],[ID_Municipio]]&amp;Table_6[[#This Row],[Fecha]]</f>
        <v>050143952</v>
      </c>
      <c r="C755" s="31" t="str">
        <f t="shared" si="34"/>
        <v>Cortes43952</v>
      </c>
      <c r="D755" s="32">
        <f t="shared" si="35"/>
        <v>744</v>
      </c>
      <c r="E755" s="24">
        <v>43952</v>
      </c>
      <c r="F755" s="32">
        <f>+VLOOKUP(Table_6[[#This Row],[Departamento]],Table_5[],2,0)</f>
        <v>5</v>
      </c>
      <c r="G755" s="3" t="s">
        <v>22</v>
      </c>
      <c r="H755" s="9" t="s">
        <v>23</v>
      </c>
      <c r="I755" s="32" t="str">
        <f>+IFERROR(VLOOKUP(Table_6[[#This Row],[Municipio]],'LOCALIZA HN'!$B$9:$O$306,8,0),99999)</f>
        <v>0501</v>
      </c>
      <c r="J755" s="5" t="s">
        <v>18</v>
      </c>
      <c r="K755" s="5"/>
      <c r="L755" s="25" t="s">
        <v>19</v>
      </c>
      <c r="M755" s="34" t="s">
        <v>20</v>
      </c>
      <c r="N755" s="36">
        <f>+IFERROR(VLOOKUP(Table_6[[#This Row],[ID_Municipio]],Table_4[[CodigoMuni]:[Long_2]],3,0),"")</f>
        <v>15.5151</v>
      </c>
      <c r="O755" s="36">
        <f>+IFERROR(VLOOKUP(Table_6[[#This Row],[ID_Municipio]],Table_4[[CodigoMuni]:[Long_2]],4,0),"")</f>
        <v>-88.114599999999996</v>
      </c>
      <c r="P755" s="34" t="s">
        <v>21</v>
      </c>
    </row>
    <row r="756" spans="1:16" ht="14.25" customHeight="1">
      <c r="A756" s="31" t="str">
        <f t="shared" si="33"/>
        <v>San Pedro Sula43952745</v>
      </c>
      <c r="B756" s="31" t="str">
        <f>+Table_6[[#This Row],[ID_Municipio]]&amp;Table_6[[#This Row],[Fecha]]</f>
        <v>050143952</v>
      </c>
      <c r="C756" s="31" t="str">
        <f t="shared" si="34"/>
        <v>Cortes43952</v>
      </c>
      <c r="D756" s="32">
        <f t="shared" si="35"/>
        <v>745</v>
      </c>
      <c r="E756" s="24">
        <v>43952</v>
      </c>
      <c r="F756" s="32">
        <f>+VLOOKUP(Table_6[[#This Row],[Departamento]],Table_5[],2,0)</f>
        <v>5</v>
      </c>
      <c r="G756" s="3" t="s">
        <v>22</v>
      </c>
      <c r="H756" s="9" t="s">
        <v>23</v>
      </c>
      <c r="I756" s="32" t="str">
        <f>+IFERROR(VLOOKUP(Table_6[[#This Row],[Municipio]],'LOCALIZA HN'!$B$9:$O$306,8,0),99999)</f>
        <v>0501</v>
      </c>
      <c r="J756" s="5" t="s">
        <v>18</v>
      </c>
      <c r="K756" s="5">
        <v>19</v>
      </c>
      <c r="L756" s="25" t="s">
        <v>19</v>
      </c>
      <c r="M756" s="34" t="s">
        <v>20</v>
      </c>
      <c r="N756" s="36">
        <f>+IFERROR(VLOOKUP(Table_6[[#This Row],[ID_Municipio]],Table_4[[CodigoMuni]:[Long_2]],3,0),"")</f>
        <v>15.5151</v>
      </c>
      <c r="O756" s="36">
        <f>+IFERROR(VLOOKUP(Table_6[[#This Row],[ID_Municipio]],Table_4[[CodigoMuni]:[Long_2]],4,0),"")</f>
        <v>-88.114599999999996</v>
      </c>
      <c r="P756" s="34" t="s">
        <v>21</v>
      </c>
    </row>
    <row r="757" spans="1:16" ht="14.25" customHeight="1">
      <c r="A757" s="31" t="str">
        <f t="shared" si="33"/>
        <v>San Pedro Sula43952746</v>
      </c>
      <c r="B757" s="31" t="str">
        <f>+Table_6[[#This Row],[ID_Municipio]]&amp;Table_6[[#This Row],[Fecha]]</f>
        <v>050143952</v>
      </c>
      <c r="C757" s="31" t="str">
        <f t="shared" si="34"/>
        <v>Cortes43952</v>
      </c>
      <c r="D757" s="32">
        <f t="shared" si="35"/>
        <v>746</v>
      </c>
      <c r="E757" s="24">
        <v>43952</v>
      </c>
      <c r="F757" s="32">
        <f>+VLOOKUP(Table_6[[#This Row],[Departamento]],Table_5[],2,0)</f>
        <v>5</v>
      </c>
      <c r="G757" s="3" t="s">
        <v>22</v>
      </c>
      <c r="H757" s="9" t="s">
        <v>23</v>
      </c>
      <c r="I757" s="32" t="str">
        <f>+IFERROR(VLOOKUP(Table_6[[#This Row],[Municipio]],'LOCALIZA HN'!$B$9:$O$306,8,0),99999)</f>
        <v>0501</v>
      </c>
      <c r="J757" s="5" t="s">
        <v>26</v>
      </c>
      <c r="K757" s="5">
        <v>34</v>
      </c>
      <c r="L757" s="25" t="s">
        <v>19</v>
      </c>
      <c r="M757" s="34" t="s">
        <v>20</v>
      </c>
      <c r="N757" s="36">
        <f>+IFERROR(VLOOKUP(Table_6[[#This Row],[ID_Municipio]],Table_4[[CodigoMuni]:[Long_2]],3,0),"")</f>
        <v>15.5151</v>
      </c>
      <c r="O757" s="36">
        <f>+IFERROR(VLOOKUP(Table_6[[#This Row],[ID_Municipio]],Table_4[[CodigoMuni]:[Long_2]],4,0),"")</f>
        <v>-88.114599999999996</v>
      </c>
      <c r="P757" s="34" t="s">
        <v>21</v>
      </c>
    </row>
    <row r="758" spans="1:16" ht="14.25" customHeight="1">
      <c r="A758" s="31" t="str">
        <f t="shared" si="33"/>
        <v>San Pedro Sula43952747</v>
      </c>
      <c r="B758" s="31" t="str">
        <f>+Table_6[[#This Row],[ID_Municipio]]&amp;Table_6[[#This Row],[Fecha]]</f>
        <v>050143952</v>
      </c>
      <c r="C758" s="31" t="str">
        <f t="shared" si="34"/>
        <v>Cortes43952</v>
      </c>
      <c r="D758" s="32">
        <f t="shared" si="35"/>
        <v>747</v>
      </c>
      <c r="E758" s="24">
        <v>43952</v>
      </c>
      <c r="F758" s="32">
        <f>+VLOOKUP(Table_6[[#This Row],[Departamento]],Table_5[],2,0)</f>
        <v>5</v>
      </c>
      <c r="G758" s="3" t="s">
        <v>22</v>
      </c>
      <c r="H758" s="9" t="s">
        <v>23</v>
      </c>
      <c r="I758" s="32" t="str">
        <f>+IFERROR(VLOOKUP(Table_6[[#This Row],[Municipio]],'LOCALIZA HN'!$B$9:$O$306,8,0),99999)</f>
        <v>0501</v>
      </c>
      <c r="J758" s="5" t="s">
        <v>18</v>
      </c>
      <c r="K758" s="5">
        <v>45</v>
      </c>
      <c r="L758" s="25" t="s">
        <v>19</v>
      </c>
      <c r="M758" s="34" t="s">
        <v>20</v>
      </c>
      <c r="N758" s="36">
        <f>+IFERROR(VLOOKUP(Table_6[[#This Row],[ID_Municipio]],Table_4[[CodigoMuni]:[Long_2]],3,0),"")</f>
        <v>15.5151</v>
      </c>
      <c r="O758" s="36">
        <f>+IFERROR(VLOOKUP(Table_6[[#This Row],[ID_Municipio]],Table_4[[CodigoMuni]:[Long_2]],4,0),"")</f>
        <v>-88.114599999999996</v>
      </c>
      <c r="P758" s="34" t="s">
        <v>21</v>
      </c>
    </row>
    <row r="759" spans="1:16" ht="14.25" customHeight="1">
      <c r="A759" s="31" t="str">
        <f t="shared" si="33"/>
        <v>San Pedro Sula43952748</v>
      </c>
      <c r="B759" s="31" t="str">
        <f>+Table_6[[#This Row],[ID_Municipio]]&amp;Table_6[[#This Row],[Fecha]]</f>
        <v>050143952</v>
      </c>
      <c r="C759" s="31" t="str">
        <f t="shared" si="34"/>
        <v>Cortes43952</v>
      </c>
      <c r="D759" s="32">
        <f t="shared" si="35"/>
        <v>748</v>
      </c>
      <c r="E759" s="24">
        <v>43952</v>
      </c>
      <c r="F759" s="32">
        <f>+VLOOKUP(Table_6[[#This Row],[Departamento]],Table_5[],2,0)</f>
        <v>5</v>
      </c>
      <c r="G759" s="3" t="s">
        <v>22</v>
      </c>
      <c r="H759" s="9" t="s">
        <v>23</v>
      </c>
      <c r="I759" s="32" t="str">
        <f>+IFERROR(VLOOKUP(Table_6[[#This Row],[Municipio]],'LOCALIZA HN'!$B$9:$O$306,8,0),99999)</f>
        <v>0501</v>
      </c>
      <c r="J759" s="5" t="s">
        <v>18</v>
      </c>
      <c r="K759" s="5">
        <v>32</v>
      </c>
      <c r="L759" s="25" t="s">
        <v>19</v>
      </c>
      <c r="M759" s="34" t="s">
        <v>20</v>
      </c>
      <c r="N759" s="36">
        <f>+IFERROR(VLOOKUP(Table_6[[#This Row],[ID_Municipio]],Table_4[[CodigoMuni]:[Long_2]],3,0),"")</f>
        <v>15.5151</v>
      </c>
      <c r="O759" s="36">
        <f>+IFERROR(VLOOKUP(Table_6[[#This Row],[ID_Municipio]],Table_4[[CodigoMuni]:[Long_2]],4,0),"")</f>
        <v>-88.114599999999996</v>
      </c>
      <c r="P759" s="34" t="s">
        <v>21</v>
      </c>
    </row>
    <row r="760" spans="1:16" ht="14.25" customHeight="1">
      <c r="A760" s="31" t="str">
        <f t="shared" si="33"/>
        <v>San Pedro Sula43952749</v>
      </c>
      <c r="B760" s="31" t="str">
        <f>+Table_6[[#This Row],[ID_Municipio]]&amp;Table_6[[#This Row],[Fecha]]</f>
        <v>050143952</v>
      </c>
      <c r="C760" s="31" t="str">
        <f t="shared" si="34"/>
        <v>Cortes43952</v>
      </c>
      <c r="D760" s="32">
        <f t="shared" si="35"/>
        <v>749</v>
      </c>
      <c r="E760" s="24">
        <v>43952</v>
      </c>
      <c r="F760" s="32">
        <f>+VLOOKUP(Table_6[[#This Row],[Departamento]],Table_5[],2,0)</f>
        <v>5</v>
      </c>
      <c r="G760" s="3" t="s">
        <v>22</v>
      </c>
      <c r="H760" s="9" t="s">
        <v>23</v>
      </c>
      <c r="I760" s="32" t="str">
        <f>+IFERROR(VLOOKUP(Table_6[[#This Row],[Municipio]],'LOCALIZA HN'!$B$9:$O$306,8,0),99999)</f>
        <v>0501</v>
      </c>
      <c r="J760" s="5" t="s">
        <v>26</v>
      </c>
      <c r="K760" s="5">
        <v>55</v>
      </c>
      <c r="L760" s="25" t="s">
        <v>19</v>
      </c>
      <c r="M760" s="34" t="s">
        <v>20</v>
      </c>
      <c r="N760" s="36">
        <f>+IFERROR(VLOOKUP(Table_6[[#This Row],[ID_Municipio]],Table_4[[CodigoMuni]:[Long_2]],3,0),"")</f>
        <v>15.5151</v>
      </c>
      <c r="O760" s="36">
        <f>+IFERROR(VLOOKUP(Table_6[[#This Row],[ID_Municipio]],Table_4[[CodigoMuni]:[Long_2]],4,0),"")</f>
        <v>-88.114599999999996</v>
      </c>
      <c r="P760" s="34" t="s">
        <v>21</v>
      </c>
    </row>
    <row r="761" spans="1:16" ht="14.25" customHeight="1">
      <c r="A761" s="31" t="str">
        <f t="shared" si="33"/>
        <v>San Pedro Sula43952750</v>
      </c>
      <c r="B761" s="31" t="str">
        <f>+Table_6[[#This Row],[ID_Municipio]]&amp;Table_6[[#This Row],[Fecha]]</f>
        <v>050143952</v>
      </c>
      <c r="C761" s="31" t="str">
        <f t="shared" si="34"/>
        <v>Cortes43952</v>
      </c>
      <c r="D761" s="32">
        <f t="shared" si="35"/>
        <v>750</v>
      </c>
      <c r="E761" s="24">
        <v>43952</v>
      </c>
      <c r="F761" s="32">
        <f>+VLOOKUP(Table_6[[#This Row],[Departamento]],Table_5[],2,0)</f>
        <v>5</v>
      </c>
      <c r="G761" s="3" t="s">
        <v>22</v>
      </c>
      <c r="H761" s="9" t="s">
        <v>23</v>
      </c>
      <c r="I761" s="32" t="str">
        <f>+IFERROR(VLOOKUP(Table_6[[#This Row],[Municipio]],'LOCALIZA HN'!$B$9:$O$306,8,0),99999)</f>
        <v>0501</v>
      </c>
      <c r="J761" s="5" t="s">
        <v>26</v>
      </c>
      <c r="K761" s="5">
        <v>29</v>
      </c>
      <c r="L761" s="25" t="s">
        <v>19</v>
      </c>
      <c r="M761" s="34" t="s">
        <v>20</v>
      </c>
      <c r="N761" s="36">
        <f>+IFERROR(VLOOKUP(Table_6[[#This Row],[ID_Municipio]],Table_4[[CodigoMuni]:[Long_2]],3,0),"")</f>
        <v>15.5151</v>
      </c>
      <c r="O761" s="36">
        <f>+IFERROR(VLOOKUP(Table_6[[#This Row],[ID_Municipio]],Table_4[[CodigoMuni]:[Long_2]],4,0),"")</f>
        <v>-88.114599999999996</v>
      </c>
      <c r="P761" s="34" t="s">
        <v>21</v>
      </c>
    </row>
    <row r="762" spans="1:16" ht="14.25" customHeight="1">
      <c r="A762" s="31" t="str">
        <f t="shared" si="33"/>
        <v>San Pedro Sula43952751</v>
      </c>
      <c r="B762" s="31" t="str">
        <f>+Table_6[[#This Row],[ID_Municipio]]&amp;Table_6[[#This Row],[Fecha]]</f>
        <v>050143952</v>
      </c>
      <c r="C762" s="31" t="str">
        <f t="shared" si="34"/>
        <v>Cortes43952</v>
      </c>
      <c r="D762" s="32">
        <f t="shared" si="35"/>
        <v>751</v>
      </c>
      <c r="E762" s="24">
        <v>43952</v>
      </c>
      <c r="F762" s="32">
        <f>+VLOOKUP(Table_6[[#This Row],[Departamento]],Table_5[],2,0)</f>
        <v>5</v>
      </c>
      <c r="G762" s="3" t="s">
        <v>22</v>
      </c>
      <c r="H762" s="9" t="s">
        <v>23</v>
      </c>
      <c r="I762" s="32" t="str">
        <f>+IFERROR(VLOOKUP(Table_6[[#This Row],[Municipio]],'LOCALIZA HN'!$B$9:$O$306,8,0),99999)</f>
        <v>0501</v>
      </c>
      <c r="J762" s="5" t="s">
        <v>18</v>
      </c>
      <c r="K762" s="5">
        <v>44</v>
      </c>
      <c r="L762" s="25" t="s">
        <v>19</v>
      </c>
      <c r="M762" s="34" t="s">
        <v>20</v>
      </c>
      <c r="N762" s="36">
        <f>+IFERROR(VLOOKUP(Table_6[[#This Row],[ID_Municipio]],Table_4[[CodigoMuni]:[Long_2]],3,0),"")</f>
        <v>15.5151</v>
      </c>
      <c r="O762" s="36">
        <f>+IFERROR(VLOOKUP(Table_6[[#This Row],[ID_Municipio]],Table_4[[CodigoMuni]:[Long_2]],4,0),"")</f>
        <v>-88.114599999999996</v>
      </c>
      <c r="P762" s="34" t="s">
        <v>21</v>
      </c>
    </row>
    <row r="763" spans="1:16" ht="14.25" customHeight="1">
      <c r="A763" s="31" t="str">
        <f t="shared" si="33"/>
        <v>San Pedro Sula43952752</v>
      </c>
      <c r="B763" s="31" t="str">
        <f>+Table_6[[#This Row],[ID_Municipio]]&amp;Table_6[[#This Row],[Fecha]]</f>
        <v>050143952</v>
      </c>
      <c r="C763" s="31" t="str">
        <f t="shared" si="34"/>
        <v>Cortes43952</v>
      </c>
      <c r="D763" s="32">
        <f t="shared" si="35"/>
        <v>752</v>
      </c>
      <c r="E763" s="24">
        <v>43952</v>
      </c>
      <c r="F763" s="32">
        <f>+VLOOKUP(Table_6[[#This Row],[Departamento]],Table_5[],2,0)</f>
        <v>5</v>
      </c>
      <c r="G763" s="3" t="s">
        <v>22</v>
      </c>
      <c r="H763" s="9" t="s">
        <v>23</v>
      </c>
      <c r="I763" s="32" t="str">
        <f>+IFERROR(VLOOKUP(Table_6[[#This Row],[Municipio]],'LOCALIZA HN'!$B$9:$O$306,8,0),99999)</f>
        <v>0501</v>
      </c>
      <c r="J763" s="5" t="s">
        <v>18</v>
      </c>
      <c r="K763" s="5">
        <v>36</v>
      </c>
      <c r="L763" s="25" t="s">
        <v>19</v>
      </c>
      <c r="M763" s="34" t="s">
        <v>20</v>
      </c>
      <c r="N763" s="36">
        <f>+IFERROR(VLOOKUP(Table_6[[#This Row],[ID_Municipio]],Table_4[[CodigoMuni]:[Long_2]],3,0),"")</f>
        <v>15.5151</v>
      </c>
      <c r="O763" s="36">
        <f>+IFERROR(VLOOKUP(Table_6[[#This Row],[ID_Municipio]],Table_4[[CodigoMuni]:[Long_2]],4,0),"")</f>
        <v>-88.114599999999996</v>
      </c>
      <c r="P763" s="34" t="s">
        <v>21</v>
      </c>
    </row>
    <row r="764" spans="1:16" ht="14.25" customHeight="1">
      <c r="A764" s="31" t="str">
        <f t="shared" si="33"/>
        <v>San Pedro Sula43952753</v>
      </c>
      <c r="B764" s="31" t="str">
        <f>+Table_6[[#This Row],[ID_Municipio]]&amp;Table_6[[#This Row],[Fecha]]</f>
        <v>050143952</v>
      </c>
      <c r="C764" s="31" t="str">
        <f t="shared" si="34"/>
        <v>Cortes43952</v>
      </c>
      <c r="D764" s="32">
        <f t="shared" si="35"/>
        <v>753</v>
      </c>
      <c r="E764" s="24">
        <v>43952</v>
      </c>
      <c r="F764" s="32">
        <f>+VLOOKUP(Table_6[[#This Row],[Departamento]],Table_5[],2,0)</f>
        <v>5</v>
      </c>
      <c r="G764" s="3" t="s">
        <v>22</v>
      </c>
      <c r="H764" s="9" t="s">
        <v>23</v>
      </c>
      <c r="I764" s="32" t="str">
        <f>+IFERROR(VLOOKUP(Table_6[[#This Row],[Municipio]],'LOCALIZA HN'!$B$9:$O$306,8,0),99999)</f>
        <v>0501</v>
      </c>
      <c r="J764" s="5" t="s">
        <v>26</v>
      </c>
      <c r="K764" s="5">
        <v>73</v>
      </c>
      <c r="L764" s="25" t="s">
        <v>19</v>
      </c>
      <c r="M764" s="34" t="s">
        <v>20</v>
      </c>
      <c r="N764" s="36">
        <f>+IFERROR(VLOOKUP(Table_6[[#This Row],[ID_Municipio]],Table_4[[CodigoMuni]:[Long_2]],3,0),"")</f>
        <v>15.5151</v>
      </c>
      <c r="O764" s="36">
        <f>+IFERROR(VLOOKUP(Table_6[[#This Row],[ID_Municipio]],Table_4[[CodigoMuni]:[Long_2]],4,0),"")</f>
        <v>-88.114599999999996</v>
      </c>
      <c r="P764" s="34" t="s">
        <v>21</v>
      </c>
    </row>
    <row r="765" spans="1:16" ht="14.25" customHeight="1">
      <c r="A765" s="31" t="str">
        <f t="shared" si="33"/>
        <v>San Pedro Sula43952754</v>
      </c>
      <c r="B765" s="31" t="str">
        <f>+Table_6[[#This Row],[ID_Municipio]]&amp;Table_6[[#This Row],[Fecha]]</f>
        <v>050143952</v>
      </c>
      <c r="C765" s="31" t="str">
        <f t="shared" si="34"/>
        <v>Cortes43952</v>
      </c>
      <c r="D765" s="32">
        <f t="shared" si="35"/>
        <v>754</v>
      </c>
      <c r="E765" s="24">
        <v>43952</v>
      </c>
      <c r="F765" s="32">
        <f>+VLOOKUP(Table_6[[#This Row],[Departamento]],Table_5[],2,0)</f>
        <v>5</v>
      </c>
      <c r="G765" s="3" t="s">
        <v>22</v>
      </c>
      <c r="H765" s="9" t="s">
        <v>23</v>
      </c>
      <c r="I765" s="32" t="str">
        <f>+IFERROR(VLOOKUP(Table_6[[#This Row],[Municipio]],'LOCALIZA HN'!$B$9:$O$306,8,0),99999)</f>
        <v>0501</v>
      </c>
      <c r="J765" s="5" t="s">
        <v>18</v>
      </c>
      <c r="K765" s="5">
        <v>46</v>
      </c>
      <c r="L765" s="25" t="s">
        <v>19</v>
      </c>
      <c r="M765" s="34" t="s">
        <v>20</v>
      </c>
      <c r="N765" s="36">
        <f>+IFERROR(VLOOKUP(Table_6[[#This Row],[ID_Municipio]],Table_4[[CodigoMuni]:[Long_2]],3,0),"")</f>
        <v>15.5151</v>
      </c>
      <c r="O765" s="36">
        <f>+IFERROR(VLOOKUP(Table_6[[#This Row],[ID_Municipio]],Table_4[[CodigoMuni]:[Long_2]],4,0),"")</f>
        <v>-88.114599999999996</v>
      </c>
      <c r="P765" s="34" t="s">
        <v>21</v>
      </c>
    </row>
    <row r="766" spans="1:16" ht="14.25" customHeight="1">
      <c r="A766" s="31" t="str">
        <f t="shared" si="33"/>
        <v>San Pedro Sula43952755</v>
      </c>
      <c r="B766" s="31" t="str">
        <f>+Table_6[[#This Row],[ID_Municipio]]&amp;Table_6[[#This Row],[Fecha]]</f>
        <v>050143952</v>
      </c>
      <c r="C766" s="31" t="str">
        <f t="shared" si="34"/>
        <v>Cortes43952</v>
      </c>
      <c r="D766" s="32">
        <f t="shared" si="35"/>
        <v>755</v>
      </c>
      <c r="E766" s="24">
        <v>43952</v>
      </c>
      <c r="F766" s="32">
        <f>+VLOOKUP(Table_6[[#This Row],[Departamento]],Table_5[],2,0)</f>
        <v>5</v>
      </c>
      <c r="G766" s="3" t="s">
        <v>22</v>
      </c>
      <c r="H766" s="9" t="s">
        <v>23</v>
      </c>
      <c r="I766" s="32" t="str">
        <f>+IFERROR(VLOOKUP(Table_6[[#This Row],[Municipio]],'LOCALIZA HN'!$B$9:$O$306,8,0),99999)</f>
        <v>0501</v>
      </c>
      <c r="J766" s="5" t="s">
        <v>26</v>
      </c>
      <c r="K766" s="5">
        <v>62</v>
      </c>
      <c r="L766" s="25" t="s">
        <v>19</v>
      </c>
      <c r="M766" s="34" t="s">
        <v>20</v>
      </c>
      <c r="N766" s="36">
        <f>+IFERROR(VLOOKUP(Table_6[[#This Row],[ID_Municipio]],Table_4[[CodigoMuni]:[Long_2]],3,0),"")</f>
        <v>15.5151</v>
      </c>
      <c r="O766" s="36">
        <f>+IFERROR(VLOOKUP(Table_6[[#This Row],[ID_Municipio]],Table_4[[CodigoMuni]:[Long_2]],4,0),"")</f>
        <v>-88.114599999999996</v>
      </c>
      <c r="P766" s="34" t="s">
        <v>21</v>
      </c>
    </row>
    <row r="767" spans="1:16" ht="14.25" customHeight="1">
      <c r="A767" s="31" t="str">
        <f t="shared" si="33"/>
        <v>San Pedro Sula43952756</v>
      </c>
      <c r="B767" s="31" t="str">
        <f>+Table_6[[#This Row],[ID_Municipio]]&amp;Table_6[[#This Row],[Fecha]]</f>
        <v>050143952</v>
      </c>
      <c r="C767" s="31" t="str">
        <f t="shared" si="34"/>
        <v>Cortes43952</v>
      </c>
      <c r="D767" s="32">
        <f t="shared" si="35"/>
        <v>756</v>
      </c>
      <c r="E767" s="24">
        <v>43952</v>
      </c>
      <c r="F767" s="32">
        <f>+VLOOKUP(Table_6[[#This Row],[Departamento]],Table_5[],2,0)</f>
        <v>5</v>
      </c>
      <c r="G767" s="3" t="s">
        <v>22</v>
      </c>
      <c r="H767" s="9" t="s">
        <v>23</v>
      </c>
      <c r="I767" s="32" t="str">
        <f>+IFERROR(VLOOKUP(Table_6[[#This Row],[Municipio]],'LOCALIZA HN'!$B$9:$O$306,8,0),99999)</f>
        <v>0501</v>
      </c>
      <c r="J767" s="5" t="s">
        <v>26</v>
      </c>
      <c r="K767" s="5">
        <v>39</v>
      </c>
      <c r="L767" s="25" t="s">
        <v>19</v>
      </c>
      <c r="M767" s="34" t="s">
        <v>20</v>
      </c>
      <c r="N767" s="36">
        <f>+IFERROR(VLOOKUP(Table_6[[#This Row],[ID_Municipio]],Table_4[[CodigoMuni]:[Long_2]],3,0),"")</f>
        <v>15.5151</v>
      </c>
      <c r="O767" s="36">
        <f>+IFERROR(VLOOKUP(Table_6[[#This Row],[ID_Municipio]],Table_4[[CodigoMuni]:[Long_2]],4,0),"")</f>
        <v>-88.114599999999996</v>
      </c>
      <c r="P767" s="34" t="s">
        <v>21</v>
      </c>
    </row>
    <row r="768" spans="1:16" ht="14.25" customHeight="1">
      <c r="A768" s="31" t="str">
        <f t="shared" si="33"/>
        <v>San Pedro Sula43952757</v>
      </c>
      <c r="B768" s="31" t="str">
        <f>+Table_6[[#This Row],[ID_Municipio]]&amp;Table_6[[#This Row],[Fecha]]</f>
        <v>050143952</v>
      </c>
      <c r="C768" s="31" t="str">
        <f t="shared" si="34"/>
        <v>Cortes43952</v>
      </c>
      <c r="D768" s="32">
        <f t="shared" si="35"/>
        <v>757</v>
      </c>
      <c r="E768" s="24">
        <v>43952</v>
      </c>
      <c r="F768" s="32">
        <f>+VLOOKUP(Table_6[[#This Row],[Departamento]],Table_5[],2,0)</f>
        <v>5</v>
      </c>
      <c r="G768" s="3" t="s">
        <v>22</v>
      </c>
      <c r="H768" s="9" t="s">
        <v>23</v>
      </c>
      <c r="I768" s="32" t="str">
        <f>+IFERROR(VLOOKUP(Table_6[[#This Row],[Municipio]],'LOCALIZA HN'!$B$9:$O$306,8,0),99999)</f>
        <v>0501</v>
      </c>
      <c r="J768" s="5" t="s">
        <v>18</v>
      </c>
      <c r="K768" s="5">
        <v>40</v>
      </c>
      <c r="L768" s="25" t="s">
        <v>19</v>
      </c>
      <c r="M768" s="34" t="s">
        <v>20</v>
      </c>
      <c r="N768" s="36">
        <f>+IFERROR(VLOOKUP(Table_6[[#This Row],[ID_Municipio]],Table_4[[CodigoMuni]:[Long_2]],3,0),"")</f>
        <v>15.5151</v>
      </c>
      <c r="O768" s="36">
        <f>+IFERROR(VLOOKUP(Table_6[[#This Row],[ID_Municipio]],Table_4[[CodigoMuni]:[Long_2]],4,0),"")</f>
        <v>-88.114599999999996</v>
      </c>
      <c r="P768" s="34" t="s">
        <v>21</v>
      </c>
    </row>
    <row r="769" spans="1:16" ht="14.25" customHeight="1">
      <c r="A769" s="31" t="str">
        <f t="shared" si="33"/>
        <v>San Pedro Sula43952758</v>
      </c>
      <c r="B769" s="31" t="str">
        <f>+Table_6[[#This Row],[ID_Municipio]]&amp;Table_6[[#This Row],[Fecha]]</f>
        <v>050143952</v>
      </c>
      <c r="C769" s="31" t="str">
        <f t="shared" si="34"/>
        <v>Cortes43952</v>
      </c>
      <c r="D769" s="32">
        <f t="shared" si="35"/>
        <v>758</v>
      </c>
      <c r="E769" s="24">
        <v>43952</v>
      </c>
      <c r="F769" s="32">
        <f>+VLOOKUP(Table_6[[#This Row],[Departamento]],Table_5[],2,0)</f>
        <v>5</v>
      </c>
      <c r="G769" s="3" t="s">
        <v>22</v>
      </c>
      <c r="H769" s="9" t="s">
        <v>23</v>
      </c>
      <c r="I769" s="32" t="str">
        <f>+IFERROR(VLOOKUP(Table_6[[#This Row],[Municipio]],'LOCALIZA HN'!$B$9:$O$306,8,0),99999)</f>
        <v>0501</v>
      </c>
      <c r="J769" s="5" t="s">
        <v>18</v>
      </c>
      <c r="K769" s="5">
        <v>33</v>
      </c>
      <c r="L769" s="25" t="s">
        <v>19</v>
      </c>
      <c r="M769" s="34" t="s">
        <v>20</v>
      </c>
      <c r="N769" s="36">
        <f>+IFERROR(VLOOKUP(Table_6[[#This Row],[ID_Municipio]],Table_4[[CodigoMuni]:[Long_2]],3,0),"")</f>
        <v>15.5151</v>
      </c>
      <c r="O769" s="36">
        <f>+IFERROR(VLOOKUP(Table_6[[#This Row],[ID_Municipio]],Table_4[[CodigoMuni]:[Long_2]],4,0),"")</f>
        <v>-88.114599999999996</v>
      </c>
      <c r="P769" s="34" t="s">
        <v>21</v>
      </c>
    </row>
    <row r="770" spans="1:16" ht="14.25" customHeight="1">
      <c r="A770" s="31" t="str">
        <f t="shared" si="33"/>
        <v>San Pedro Sula43952759</v>
      </c>
      <c r="B770" s="31" t="str">
        <f>+Table_6[[#This Row],[ID_Municipio]]&amp;Table_6[[#This Row],[Fecha]]</f>
        <v>050143952</v>
      </c>
      <c r="C770" s="31" t="str">
        <f t="shared" si="34"/>
        <v>Cortes43952</v>
      </c>
      <c r="D770" s="32">
        <f t="shared" si="35"/>
        <v>759</v>
      </c>
      <c r="E770" s="24">
        <v>43952</v>
      </c>
      <c r="F770" s="32">
        <f>+VLOOKUP(Table_6[[#This Row],[Departamento]],Table_5[],2,0)</f>
        <v>5</v>
      </c>
      <c r="G770" s="3" t="s">
        <v>22</v>
      </c>
      <c r="H770" s="9" t="s">
        <v>23</v>
      </c>
      <c r="I770" s="32" t="str">
        <f>+IFERROR(VLOOKUP(Table_6[[#This Row],[Municipio]],'LOCALIZA HN'!$B$9:$O$306,8,0),99999)</f>
        <v>0501</v>
      </c>
      <c r="J770" s="5" t="s">
        <v>18</v>
      </c>
      <c r="K770" s="5">
        <v>22</v>
      </c>
      <c r="L770" s="25" t="s">
        <v>19</v>
      </c>
      <c r="M770" s="34" t="s">
        <v>20</v>
      </c>
      <c r="N770" s="36">
        <f>+IFERROR(VLOOKUP(Table_6[[#This Row],[ID_Municipio]],Table_4[[CodigoMuni]:[Long_2]],3,0),"")</f>
        <v>15.5151</v>
      </c>
      <c r="O770" s="36">
        <f>+IFERROR(VLOOKUP(Table_6[[#This Row],[ID_Municipio]],Table_4[[CodigoMuni]:[Long_2]],4,0),"")</f>
        <v>-88.114599999999996</v>
      </c>
      <c r="P770" s="34" t="s">
        <v>21</v>
      </c>
    </row>
    <row r="771" spans="1:16" ht="14.25" customHeight="1">
      <c r="A771" s="31" t="str">
        <f t="shared" si="33"/>
        <v>San Pedro Sula43952760</v>
      </c>
      <c r="B771" s="31" t="str">
        <f>+Table_6[[#This Row],[ID_Municipio]]&amp;Table_6[[#This Row],[Fecha]]</f>
        <v>050143952</v>
      </c>
      <c r="C771" s="31" t="str">
        <f t="shared" si="34"/>
        <v>Cortes43952</v>
      </c>
      <c r="D771" s="32">
        <f t="shared" si="35"/>
        <v>760</v>
      </c>
      <c r="E771" s="24">
        <v>43952</v>
      </c>
      <c r="F771" s="32">
        <f>+VLOOKUP(Table_6[[#This Row],[Departamento]],Table_5[],2,0)</f>
        <v>5</v>
      </c>
      <c r="G771" s="3" t="s">
        <v>22</v>
      </c>
      <c r="H771" s="9" t="s">
        <v>23</v>
      </c>
      <c r="I771" s="32" t="str">
        <f>+IFERROR(VLOOKUP(Table_6[[#This Row],[Municipio]],'LOCALIZA HN'!$B$9:$O$306,8,0),99999)</f>
        <v>0501</v>
      </c>
      <c r="J771" s="5" t="s">
        <v>26</v>
      </c>
      <c r="K771" s="5">
        <v>40</v>
      </c>
      <c r="L771" s="25" t="s">
        <v>19</v>
      </c>
      <c r="M771" s="34" t="s">
        <v>20</v>
      </c>
      <c r="N771" s="36">
        <f>+IFERROR(VLOOKUP(Table_6[[#This Row],[ID_Municipio]],Table_4[[CodigoMuni]:[Long_2]],3,0),"")</f>
        <v>15.5151</v>
      </c>
      <c r="O771" s="36">
        <f>+IFERROR(VLOOKUP(Table_6[[#This Row],[ID_Municipio]],Table_4[[CodigoMuni]:[Long_2]],4,0),"")</f>
        <v>-88.114599999999996</v>
      </c>
      <c r="P771" s="34" t="s">
        <v>21</v>
      </c>
    </row>
    <row r="772" spans="1:16" ht="14.25" customHeight="1">
      <c r="A772" s="31" t="str">
        <f t="shared" si="33"/>
        <v>San Pedro Sula43952761</v>
      </c>
      <c r="B772" s="31" t="str">
        <f>+Table_6[[#This Row],[ID_Municipio]]&amp;Table_6[[#This Row],[Fecha]]</f>
        <v>050143952</v>
      </c>
      <c r="C772" s="31" t="str">
        <f t="shared" si="34"/>
        <v>Cortes43952</v>
      </c>
      <c r="D772" s="32">
        <f t="shared" si="35"/>
        <v>761</v>
      </c>
      <c r="E772" s="24">
        <v>43952</v>
      </c>
      <c r="F772" s="32">
        <f>+VLOOKUP(Table_6[[#This Row],[Departamento]],Table_5[],2,0)</f>
        <v>5</v>
      </c>
      <c r="G772" s="3" t="s">
        <v>22</v>
      </c>
      <c r="H772" s="9" t="s">
        <v>23</v>
      </c>
      <c r="I772" s="32" t="str">
        <f>+IFERROR(VLOOKUP(Table_6[[#This Row],[Municipio]],'LOCALIZA HN'!$B$9:$O$306,8,0),99999)</f>
        <v>0501</v>
      </c>
      <c r="J772" s="5" t="s">
        <v>26</v>
      </c>
      <c r="K772" s="5">
        <v>32</v>
      </c>
      <c r="L772" s="25" t="s">
        <v>19</v>
      </c>
      <c r="M772" s="34" t="s">
        <v>20</v>
      </c>
      <c r="N772" s="36">
        <f>+IFERROR(VLOOKUP(Table_6[[#This Row],[ID_Municipio]],Table_4[[CodigoMuni]:[Long_2]],3,0),"")</f>
        <v>15.5151</v>
      </c>
      <c r="O772" s="36">
        <f>+IFERROR(VLOOKUP(Table_6[[#This Row],[ID_Municipio]],Table_4[[CodigoMuni]:[Long_2]],4,0),"")</f>
        <v>-88.114599999999996</v>
      </c>
      <c r="P772" s="34" t="s">
        <v>21</v>
      </c>
    </row>
    <row r="773" spans="1:16" ht="14.25" customHeight="1">
      <c r="A773" s="31" t="str">
        <f t="shared" si="33"/>
        <v>San Pedro Sula43952762</v>
      </c>
      <c r="B773" s="31" t="str">
        <f>+Table_6[[#This Row],[ID_Municipio]]&amp;Table_6[[#This Row],[Fecha]]</f>
        <v>050143952</v>
      </c>
      <c r="C773" s="31" t="str">
        <f t="shared" si="34"/>
        <v>Cortes43952</v>
      </c>
      <c r="D773" s="32">
        <f t="shared" si="35"/>
        <v>762</v>
      </c>
      <c r="E773" s="24">
        <v>43952</v>
      </c>
      <c r="F773" s="32">
        <f>+VLOOKUP(Table_6[[#This Row],[Departamento]],Table_5[],2,0)</f>
        <v>5</v>
      </c>
      <c r="G773" s="3" t="s">
        <v>22</v>
      </c>
      <c r="H773" s="9" t="s">
        <v>23</v>
      </c>
      <c r="I773" s="32" t="str">
        <f>+IFERROR(VLOOKUP(Table_6[[#This Row],[Municipio]],'LOCALIZA HN'!$B$9:$O$306,8,0),99999)</f>
        <v>0501</v>
      </c>
      <c r="J773" s="5" t="s">
        <v>18</v>
      </c>
      <c r="K773" s="5">
        <v>48</v>
      </c>
      <c r="L773" s="25" t="s">
        <v>19</v>
      </c>
      <c r="M773" s="34" t="s">
        <v>20</v>
      </c>
      <c r="N773" s="36">
        <f>+IFERROR(VLOOKUP(Table_6[[#This Row],[ID_Municipio]],Table_4[[CodigoMuni]:[Long_2]],3,0),"")</f>
        <v>15.5151</v>
      </c>
      <c r="O773" s="36">
        <f>+IFERROR(VLOOKUP(Table_6[[#This Row],[ID_Municipio]],Table_4[[CodigoMuni]:[Long_2]],4,0),"")</f>
        <v>-88.114599999999996</v>
      </c>
      <c r="P773" s="34" t="s">
        <v>21</v>
      </c>
    </row>
    <row r="774" spans="1:16" ht="14.25" customHeight="1">
      <c r="A774" s="31" t="str">
        <f t="shared" si="33"/>
        <v>San Pedro Sula43952763</v>
      </c>
      <c r="B774" s="31" t="str">
        <f>+Table_6[[#This Row],[ID_Municipio]]&amp;Table_6[[#This Row],[Fecha]]</f>
        <v>050143952</v>
      </c>
      <c r="C774" s="31" t="str">
        <f t="shared" si="34"/>
        <v>Cortes43952</v>
      </c>
      <c r="D774" s="32">
        <f t="shared" si="35"/>
        <v>763</v>
      </c>
      <c r="E774" s="24">
        <v>43952</v>
      </c>
      <c r="F774" s="32">
        <f>+VLOOKUP(Table_6[[#This Row],[Departamento]],Table_5[],2,0)</f>
        <v>5</v>
      </c>
      <c r="G774" s="3" t="s">
        <v>22</v>
      </c>
      <c r="H774" s="9" t="s">
        <v>23</v>
      </c>
      <c r="I774" s="32" t="str">
        <f>+IFERROR(VLOOKUP(Table_6[[#This Row],[Municipio]],'LOCALIZA HN'!$B$9:$O$306,8,0),99999)</f>
        <v>0501</v>
      </c>
      <c r="J774" s="5" t="s">
        <v>18</v>
      </c>
      <c r="K774" s="5">
        <v>23</v>
      </c>
      <c r="L774" s="25" t="s">
        <v>19</v>
      </c>
      <c r="M774" s="34" t="s">
        <v>20</v>
      </c>
      <c r="N774" s="36">
        <f>+IFERROR(VLOOKUP(Table_6[[#This Row],[ID_Municipio]],Table_4[[CodigoMuni]:[Long_2]],3,0),"")</f>
        <v>15.5151</v>
      </c>
      <c r="O774" s="36">
        <f>+IFERROR(VLOOKUP(Table_6[[#This Row],[ID_Municipio]],Table_4[[CodigoMuni]:[Long_2]],4,0),"")</f>
        <v>-88.114599999999996</v>
      </c>
      <c r="P774" s="34" t="s">
        <v>21</v>
      </c>
    </row>
    <row r="775" spans="1:16" ht="14.25" customHeight="1">
      <c r="A775" s="31" t="str">
        <f t="shared" si="33"/>
        <v>San Pedro Sula43952764</v>
      </c>
      <c r="B775" s="31" t="str">
        <f>+Table_6[[#This Row],[ID_Municipio]]&amp;Table_6[[#This Row],[Fecha]]</f>
        <v>050143952</v>
      </c>
      <c r="C775" s="31" t="str">
        <f t="shared" si="34"/>
        <v>Cortes43952</v>
      </c>
      <c r="D775" s="32">
        <f t="shared" si="35"/>
        <v>764</v>
      </c>
      <c r="E775" s="24">
        <v>43952</v>
      </c>
      <c r="F775" s="32">
        <f>+VLOOKUP(Table_6[[#This Row],[Departamento]],Table_5[],2,0)</f>
        <v>5</v>
      </c>
      <c r="G775" s="3" t="s">
        <v>22</v>
      </c>
      <c r="H775" s="9" t="s">
        <v>23</v>
      </c>
      <c r="I775" s="32" t="str">
        <f>+IFERROR(VLOOKUP(Table_6[[#This Row],[Municipio]],'LOCALIZA HN'!$B$9:$O$306,8,0),99999)</f>
        <v>0501</v>
      </c>
      <c r="J775" s="5" t="s">
        <v>26</v>
      </c>
      <c r="K775" s="5">
        <v>20</v>
      </c>
      <c r="L775" s="25" t="s">
        <v>19</v>
      </c>
      <c r="M775" s="34" t="s">
        <v>20</v>
      </c>
      <c r="N775" s="36">
        <f>+IFERROR(VLOOKUP(Table_6[[#This Row],[ID_Municipio]],Table_4[[CodigoMuni]:[Long_2]],3,0),"")</f>
        <v>15.5151</v>
      </c>
      <c r="O775" s="36">
        <f>+IFERROR(VLOOKUP(Table_6[[#This Row],[ID_Municipio]],Table_4[[CodigoMuni]:[Long_2]],4,0),"")</f>
        <v>-88.114599999999996</v>
      </c>
      <c r="P775" s="34" t="s">
        <v>21</v>
      </c>
    </row>
    <row r="776" spans="1:16" ht="14.25" customHeight="1">
      <c r="A776" s="31" t="str">
        <f t="shared" si="33"/>
        <v>San Pedro Sula43952765</v>
      </c>
      <c r="B776" s="31" t="str">
        <f>+Table_6[[#This Row],[ID_Municipio]]&amp;Table_6[[#This Row],[Fecha]]</f>
        <v>050143952</v>
      </c>
      <c r="C776" s="31" t="str">
        <f t="shared" si="34"/>
        <v>Cortes43952</v>
      </c>
      <c r="D776" s="32">
        <f t="shared" si="35"/>
        <v>765</v>
      </c>
      <c r="E776" s="24">
        <v>43952</v>
      </c>
      <c r="F776" s="32">
        <f>+VLOOKUP(Table_6[[#This Row],[Departamento]],Table_5[],2,0)</f>
        <v>5</v>
      </c>
      <c r="G776" s="3" t="s">
        <v>22</v>
      </c>
      <c r="H776" s="9" t="s">
        <v>23</v>
      </c>
      <c r="I776" s="32" t="str">
        <f>+IFERROR(VLOOKUP(Table_6[[#This Row],[Municipio]],'LOCALIZA HN'!$B$9:$O$306,8,0),99999)</f>
        <v>0501</v>
      </c>
      <c r="J776" s="5" t="s">
        <v>26</v>
      </c>
      <c r="K776" s="5">
        <v>49</v>
      </c>
      <c r="L776" s="25" t="s">
        <v>19</v>
      </c>
      <c r="M776" s="34" t="s">
        <v>20</v>
      </c>
      <c r="N776" s="36">
        <f>+IFERROR(VLOOKUP(Table_6[[#This Row],[ID_Municipio]],Table_4[[CodigoMuni]:[Long_2]],3,0),"")</f>
        <v>15.5151</v>
      </c>
      <c r="O776" s="36">
        <f>+IFERROR(VLOOKUP(Table_6[[#This Row],[ID_Municipio]],Table_4[[CodigoMuni]:[Long_2]],4,0),"")</f>
        <v>-88.114599999999996</v>
      </c>
      <c r="P776" s="34" t="s">
        <v>21</v>
      </c>
    </row>
    <row r="777" spans="1:16" ht="14.25" customHeight="1">
      <c r="A777" s="31" t="str">
        <f t="shared" si="33"/>
        <v>San Pedro Sula43952766</v>
      </c>
      <c r="B777" s="31" t="str">
        <f>+Table_6[[#This Row],[ID_Municipio]]&amp;Table_6[[#This Row],[Fecha]]</f>
        <v>050143952</v>
      </c>
      <c r="C777" s="31" t="str">
        <f t="shared" si="34"/>
        <v>Cortes43952</v>
      </c>
      <c r="D777" s="32">
        <f t="shared" si="35"/>
        <v>766</v>
      </c>
      <c r="E777" s="24">
        <v>43952</v>
      </c>
      <c r="F777" s="32">
        <f>+VLOOKUP(Table_6[[#This Row],[Departamento]],Table_5[],2,0)</f>
        <v>5</v>
      </c>
      <c r="G777" s="3" t="s">
        <v>22</v>
      </c>
      <c r="H777" s="9" t="s">
        <v>23</v>
      </c>
      <c r="I777" s="32" t="str">
        <f>+IFERROR(VLOOKUP(Table_6[[#This Row],[Municipio]],'LOCALIZA HN'!$B$9:$O$306,8,0),99999)</f>
        <v>0501</v>
      </c>
      <c r="J777" s="5" t="s">
        <v>26</v>
      </c>
      <c r="K777" s="5">
        <v>51</v>
      </c>
      <c r="L777" s="25" t="s">
        <v>19</v>
      </c>
      <c r="M777" s="34" t="s">
        <v>20</v>
      </c>
      <c r="N777" s="36">
        <f>+IFERROR(VLOOKUP(Table_6[[#This Row],[ID_Municipio]],Table_4[[CodigoMuni]:[Long_2]],3,0),"")</f>
        <v>15.5151</v>
      </c>
      <c r="O777" s="36">
        <f>+IFERROR(VLOOKUP(Table_6[[#This Row],[ID_Municipio]],Table_4[[CodigoMuni]:[Long_2]],4,0),"")</f>
        <v>-88.114599999999996</v>
      </c>
      <c r="P777" s="34" t="s">
        <v>21</v>
      </c>
    </row>
    <row r="778" spans="1:16" ht="14.25" customHeight="1">
      <c r="A778" s="31" t="str">
        <f t="shared" si="33"/>
        <v>San Pedro Sula43952767</v>
      </c>
      <c r="B778" s="31" t="str">
        <f>+Table_6[[#This Row],[ID_Municipio]]&amp;Table_6[[#This Row],[Fecha]]</f>
        <v>050143952</v>
      </c>
      <c r="C778" s="31" t="str">
        <f t="shared" si="34"/>
        <v>Cortes43952</v>
      </c>
      <c r="D778" s="32">
        <f t="shared" si="35"/>
        <v>767</v>
      </c>
      <c r="E778" s="24">
        <v>43952</v>
      </c>
      <c r="F778" s="32">
        <f>+VLOOKUP(Table_6[[#This Row],[Departamento]],Table_5[],2,0)</f>
        <v>5</v>
      </c>
      <c r="G778" s="3" t="s">
        <v>22</v>
      </c>
      <c r="H778" s="9" t="s">
        <v>23</v>
      </c>
      <c r="I778" s="32" t="str">
        <f>+IFERROR(VLOOKUP(Table_6[[#This Row],[Municipio]],'LOCALIZA HN'!$B$9:$O$306,8,0),99999)</f>
        <v>0501</v>
      </c>
      <c r="J778" s="5" t="s">
        <v>18</v>
      </c>
      <c r="K778" s="5">
        <v>26</v>
      </c>
      <c r="L778" s="25" t="s">
        <v>19</v>
      </c>
      <c r="M778" s="34" t="s">
        <v>20</v>
      </c>
      <c r="N778" s="36">
        <f>+IFERROR(VLOOKUP(Table_6[[#This Row],[ID_Municipio]],Table_4[[CodigoMuni]:[Long_2]],3,0),"")</f>
        <v>15.5151</v>
      </c>
      <c r="O778" s="36">
        <f>+IFERROR(VLOOKUP(Table_6[[#This Row],[ID_Municipio]],Table_4[[CodigoMuni]:[Long_2]],4,0),"")</f>
        <v>-88.114599999999996</v>
      </c>
      <c r="P778" s="34" t="s">
        <v>21</v>
      </c>
    </row>
    <row r="779" spans="1:16" ht="14.25" customHeight="1">
      <c r="A779" s="31" t="str">
        <f t="shared" si="33"/>
        <v>San Pedro Sula43952768</v>
      </c>
      <c r="B779" s="31" t="str">
        <f>+Table_6[[#This Row],[ID_Municipio]]&amp;Table_6[[#This Row],[Fecha]]</f>
        <v>050143952</v>
      </c>
      <c r="C779" s="31" t="str">
        <f t="shared" si="34"/>
        <v>Cortes43952</v>
      </c>
      <c r="D779" s="32">
        <f t="shared" si="35"/>
        <v>768</v>
      </c>
      <c r="E779" s="24">
        <v>43952</v>
      </c>
      <c r="F779" s="32">
        <f>+VLOOKUP(Table_6[[#This Row],[Departamento]],Table_5[],2,0)</f>
        <v>5</v>
      </c>
      <c r="G779" s="3" t="s">
        <v>22</v>
      </c>
      <c r="H779" s="9" t="s">
        <v>23</v>
      </c>
      <c r="I779" s="32" t="str">
        <f>+IFERROR(VLOOKUP(Table_6[[#This Row],[Municipio]],'LOCALIZA HN'!$B$9:$O$306,8,0),99999)</f>
        <v>0501</v>
      </c>
      <c r="J779" s="5" t="s">
        <v>18</v>
      </c>
      <c r="K779" s="5">
        <v>19</v>
      </c>
      <c r="L779" s="25" t="s">
        <v>19</v>
      </c>
      <c r="M779" s="34" t="s">
        <v>20</v>
      </c>
      <c r="N779" s="36">
        <f>+IFERROR(VLOOKUP(Table_6[[#This Row],[ID_Municipio]],Table_4[[CodigoMuni]:[Long_2]],3,0),"")</f>
        <v>15.5151</v>
      </c>
      <c r="O779" s="36">
        <f>+IFERROR(VLOOKUP(Table_6[[#This Row],[ID_Municipio]],Table_4[[CodigoMuni]:[Long_2]],4,0),"")</f>
        <v>-88.114599999999996</v>
      </c>
      <c r="P779" s="34" t="s">
        <v>21</v>
      </c>
    </row>
    <row r="780" spans="1:16" ht="14.25" customHeight="1">
      <c r="A780" s="31" t="str">
        <f t="shared" si="33"/>
        <v>San Pedro Sula43952769</v>
      </c>
      <c r="B780" s="31" t="str">
        <f>+Table_6[[#This Row],[ID_Municipio]]&amp;Table_6[[#This Row],[Fecha]]</f>
        <v>050143952</v>
      </c>
      <c r="C780" s="31" t="str">
        <f t="shared" si="34"/>
        <v>Cortes43952</v>
      </c>
      <c r="D780" s="32">
        <f t="shared" si="35"/>
        <v>769</v>
      </c>
      <c r="E780" s="24">
        <v>43952</v>
      </c>
      <c r="F780" s="32">
        <f>+VLOOKUP(Table_6[[#This Row],[Departamento]],Table_5[],2,0)</f>
        <v>5</v>
      </c>
      <c r="G780" s="3" t="s">
        <v>22</v>
      </c>
      <c r="H780" s="9" t="s">
        <v>23</v>
      </c>
      <c r="I780" s="32" t="str">
        <f>+IFERROR(VLOOKUP(Table_6[[#This Row],[Municipio]],'LOCALIZA HN'!$B$9:$O$306,8,0),99999)</f>
        <v>0501</v>
      </c>
      <c r="J780" s="5" t="s">
        <v>26</v>
      </c>
      <c r="K780" s="5">
        <v>20</v>
      </c>
      <c r="L780" s="25" t="s">
        <v>19</v>
      </c>
      <c r="M780" s="34" t="s">
        <v>20</v>
      </c>
      <c r="N780" s="36">
        <f>+IFERROR(VLOOKUP(Table_6[[#This Row],[ID_Municipio]],Table_4[[CodigoMuni]:[Long_2]],3,0),"")</f>
        <v>15.5151</v>
      </c>
      <c r="O780" s="36">
        <f>+IFERROR(VLOOKUP(Table_6[[#This Row],[ID_Municipio]],Table_4[[CodigoMuni]:[Long_2]],4,0),"")</f>
        <v>-88.114599999999996</v>
      </c>
      <c r="P780" s="34" t="s">
        <v>21</v>
      </c>
    </row>
    <row r="781" spans="1:16" ht="14.25" customHeight="1">
      <c r="A781" s="31" t="str">
        <f t="shared" ref="A781:A844" si="36">+H781&amp;E781&amp;D781</f>
        <v>San Pedro Sula43952770</v>
      </c>
      <c r="B781" s="31" t="str">
        <f>+Table_6[[#This Row],[ID_Municipio]]&amp;Table_6[[#This Row],[Fecha]]</f>
        <v>050143952</v>
      </c>
      <c r="C781" s="31" t="str">
        <f t="shared" ref="C781:C844" si="37">+G781&amp;E781</f>
        <v>Cortes43952</v>
      </c>
      <c r="D781" s="32">
        <f t="shared" ref="D781:D844" si="38">+D780+1</f>
        <v>770</v>
      </c>
      <c r="E781" s="24">
        <v>43952</v>
      </c>
      <c r="F781" s="32">
        <f>+VLOOKUP(Table_6[[#This Row],[Departamento]],Table_5[],2,0)</f>
        <v>5</v>
      </c>
      <c r="G781" s="3" t="s">
        <v>22</v>
      </c>
      <c r="H781" s="9" t="s">
        <v>23</v>
      </c>
      <c r="I781" s="32" t="str">
        <f>+IFERROR(VLOOKUP(Table_6[[#This Row],[Municipio]],'LOCALIZA HN'!$B$9:$O$306,8,0),99999)</f>
        <v>0501</v>
      </c>
      <c r="J781" s="5" t="s">
        <v>18</v>
      </c>
      <c r="K781" s="5">
        <v>32</v>
      </c>
      <c r="L781" s="25" t="s">
        <v>19</v>
      </c>
      <c r="M781" s="34" t="s">
        <v>20</v>
      </c>
      <c r="N781" s="36">
        <f>+IFERROR(VLOOKUP(Table_6[[#This Row],[ID_Municipio]],Table_4[[CodigoMuni]:[Long_2]],3,0),"")</f>
        <v>15.5151</v>
      </c>
      <c r="O781" s="36">
        <f>+IFERROR(VLOOKUP(Table_6[[#This Row],[ID_Municipio]],Table_4[[CodigoMuni]:[Long_2]],4,0),"")</f>
        <v>-88.114599999999996</v>
      </c>
      <c r="P781" s="34" t="s">
        <v>21</v>
      </c>
    </row>
    <row r="782" spans="1:16" ht="14.25" customHeight="1">
      <c r="A782" s="31" t="str">
        <f t="shared" si="36"/>
        <v>San Pedro Sula43952771</v>
      </c>
      <c r="B782" s="31" t="str">
        <f>+Table_6[[#This Row],[ID_Municipio]]&amp;Table_6[[#This Row],[Fecha]]</f>
        <v>050143952</v>
      </c>
      <c r="C782" s="31" t="str">
        <f t="shared" si="37"/>
        <v>Cortes43952</v>
      </c>
      <c r="D782" s="32">
        <f t="shared" si="38"/>
        <v>771</v>
      </c>
      <c r="E782" s="24">
        <v>43952</v>
      </c>
      <c r="F782" s="32">
        <f>+VLOOKUP(Table_6[[#This Row],[Departamento]],Table_5[],2,0)</f>
        <v>5</v>
      </c>
      <c r="G782" s="3" t="s">
        <v>22</v>
      </c>
      <c r="H782" s="9" t="s">
        <v>23</v>
      </c>
      <c r="I782" s="32" t="str">
        <f>+IFERROR(VLOOKUP(Table_6[[#This Row],[Municipio]],'LOCALIZA HN'!$B$9:$O$306,8,0),99999)</f>
        <v>0501</v>
      </c>
      <c r="J782" s="5" t="s">
        <v>26</v>
      </c>
      <c r="K782" s="5">
        <v>27</v>
      </c>
      <c r="L782" s="25" t="s">
        <v>19</v>
      </c>
      <c r="M782" s="34" t="s">
        <v>20</v>
      </c>
      <c r="N782" s="36">
        <f>+IFERROR(VLOOKUP(Table_6[[#This Row],[ID_Municipio]],Table_4[[CodigoMuni]:[Long_2]],3,0),"")</f>
        <v>15.5151</v>
      </c>
      <c r="O782" s="36">
        <f>+IFERROR(VLOOKUP(Table_6[[#This Row],[ID_Municipio]],Table_4[[CodigoMuni]:[Long_2]],4,0),"")</f>
        <v>-88.114599999999996</v>
      </c>
      <c r="P782" s="34" t="s">
        <v>21</v>
      </c>
    </row>
    <row r="783" spans="1:16" ht="14.25" customHeight="1">
      <c r="A783" s="31" t="str">
        <f t="shared" si="36"/>
        <v>San Pedro Sula43952772</v>
      </c>
      <c r="B783" s="31" t="str">
        <f>+Table_6[[#This Row],[ID_Municipio]]&amp;Table_6[[#This Row],[Fecha]]</f>
        <v>050143952</v>
      </c>
      <c r="C783" s="31" t="str">
        <f t="shared" si="37"/>
        <v>Cortes43952</v>
      </c>
      <c r="D783" s="32">
        <f t="shared" si="38"/>
        <v>772</v>
      </c>
      <c r="E783" s="24">
        <v>43952</v>
      </c>
      <c r="F783" s="32">
        <f>+VLOOKUP(Table_6[[#This Row],[Departamento]],Table_5[],2,0)</f>
        <v>5</v>
      </c>
      <c r="G783" s="3" t="s">
        <v>22</v>
      </c>
      <c r="H783" s="9" t="s">
        <v>23</v>
      </c>
      <c r="I783" s="32" t="str">
        <f>+IFERROR(VLOOKUP(Table_6[[#This Row],[Municipio]],'LOCALIZA HN'!$B$9:$O$306,8,0),99999)</f>
        <v>0501</v>
      </c>
      <c r="J783" s="5" t="s">
        <v>18</v>
      </c>
      <c r="K783" s="5">
        <v>37</v>
      </c>
      <c r="L783" s="25" t="s">
        <v>19</v>
      </c>
      <c r="M783" s="34" t="s">
        <v>20</v>
      </c>
      <c r="N783" s="36">
        <f>+IFERROR(VLOOKUP(Table_6[[#This Row],[ID_Municipio]],Table_4[[CodigoMuni]:[Long_2]],3,0),"")</f>
        <v>15.5151</v>
      </c>
      <c r="O783" s="36">
        <f>+IFERROR(VLOOKUP(Table_6[[#This Row],[ID_Municipio]],Table_4[[CodigoMuni]:[Long_2]],4,0),"")</f>
        <v>-88.114599999999996</v>
      </c>
      <c r="P783" s="34" t="s">
        <v>21</v>
      </c>
    </row>
    <row r="784" spans="1:16" ht="14.25" customHeight="1">
      <c r="A784" s="31" t="str">
        <f t="shared" si="36"/>
        <v>San Pedro Sula43952773</v>
      </c>
      <c r="B784" s="31" t="str">
        <f>+Table_6[[#This Row],[ID_Municipio]]&amp;Table_6[[#This Row],[Fecha]]</f>
        <v>050143952</v>
      </c>
      <c r="C784" s="31" t="str">
        <f t="shared" si="37"/>
        <v>Cortes43952</v>
      </c>
      <c r="D784" s="32">
        <f t="shared" si="38"/>
        <v>773</v>
      </c>
      <c r="E784" s="24">
        <v>43952</v>
      </c>
      <c r="F784" s="32">
        <f>+VLOOKUP(Table_6[[#This Row],[Departamento]],Table_5[],2,0)</f>
        <v>5</v>
      </c>
      <c r="G784" s="3" t="s">
        <v>22</v>
      </c>
      <c r="H784" s="9" t="s">
        <v>23</v>
      </c>
      <c r="I784" s="32" t="str">
        <f>+IFERROR(VLOOKUP(Table_6[[#This Row],[Municipio]],'LOCALIZA HN'!$B$9:$O$306,8,0),99999)</f>
        <v>0501</v>
      </c>
      <c r="J784" s="5" t="s">
        <v>26</v>
      </c>
      <c r="K784" s="5">
        <v>33</v>
      </c>
      <c r="L784" s="25" t="s">
        <v>19</v>
      </c>
      <c r="M784" s="34" t="s">
        <v>20</v>
      </c>
      <c r="N784" s="36">
        <f>+IFERROR(VLOOKUP(Table_6[[#This Row],[ID_Municipio]],Table_4[[CodigoMuni]:[Long_2]],3,0),"")</f>
        <v>15.5151</v>
      </c>
      <c r="O784" s="36">
        <f>+IFERROR(VLOOKUP(Table_6[[#This Row],[ID_Municipio]],Table_4[[CodigoMuni]:[Long_2]],4,0),"")</f>
        <v>-88.114599999999996</v>
      </c>
      <c r="P784" s="34" t="s">
        <v>21</v>
      </c>
    </row>
    <row r="785" spans="1:16" ht="14.25" customHeight="1">
      <c r="A785" s="31" t="str">
        <f t="shared" si="36"/>
        <v>San Pedro Sula43952774</v>
      </c>
      <c r="B785" s="31" t="str">
        <f>+Table_6[[#This Row],[ID_Municipio]]&amp;Table_6[[#This Row],[Fecha]]</f>
        <v>050143952</v>
      </c>
      <c r="C785" s="31" t="str">
        <f t="shared" si="37"/>
        <v>Cortes43952</v>
      </c>
      <c r="D785" s="32">
        <f t="shared" si="38"/>
        <v>774</v>
      </c>
      <c r="E785" s="24">
        <v>43952</v>
      </c>
      <c r="F785" s="32">
        <f>+VLOOKUP(Table_6[[#This Row],[Departamento]],Table_5[],2,0)</f>
        <v>5</v>
      </c>
      <c r="G785" s="3" t="s">
        <v>22</v>
      </c>
      <c r="H785" s="9" t="s">
        <v>23</v>
      </c>
      <c r="I785" s="32" t="str">
        <f>+IFERROR(VLOOKUP(Table_6[[#This Row],[Municipio]],'LOCALIZA HN'!$B$9:$O$306,8,0),99999)</f>
        <v>0501</v>
      </c>
      <c r="J785" s="5" t="s">
        <v>18</v>
      </c>
      <c r="K785" s="5">
        <v>38</v>
      </c>
      <c r="L785" s="25" t="s">
        <v>19</v>
      </c>
      <c r="M785" s="34" t="s">
        <v>20</v>
      </c>
      <c r="N785" s="36">
        <f>+IFERROR(VLOOKUP(Table_6[[#This Row],[ID_Municipio]],Table_4[[CodigoMuni]:[Long_2]],3,0),"")</f>
        <v>15.5151</v>
      </c>
      <c r="O785" s="36">
        <f>+IFERROR(VLOOKUP(Table_6[[#This Row],[ID_Municipio]],Table_4[[CodigoMuni]:[Long_2]],4,0),"")</f>
        <v>-88.114599999999996</v>
      </c>
      <c r="P785" s="34" t="s">
        <v>21</v>
      </c>
    </row>
    <row r="786" spans="1:16" ht="14.25" customHeight="1">
      <c r="A786" s="31" t="str">
        <f t="shared" si="36"/>
        <v>San Pedro Sula43952775</v>
      </c>
      <c r="B786" s="31" t="str">
        <f>+Table_6[[#This Row],[ID_Municipio]]&amp;Table_6[[#This Row],[Fecha]]</f>
        <v>050143952</v>
      </c>
      <c r="C786" s="31" t="str">
        <f t="shared" si="37"/>
        <v>Cortes43952</v>
      </c>
      <c r="D786" s="32">
        <f t="shared" si="38"/>
        <v>775</v>
      </c>
      <c r="E786" s="24">
        <v>43952</v>
      </c>
      <c r="F786" s="32">
        <f>+VLOOKUP(Table_6[[#This Row],[Departamento]],Table_5[],2,0)</f>
        <v>5</v>
      </c>
      <c r="G786" s="3" t="s">
        <v>22</v>
      </c>
      <c r="H786" s="9" t="s">
        <v>23</v>
      </c>
      <c r="I786" s="32" t="str">
        <f>+IFERROR(VLOOKUP(Table_6[[#This Row],[Municipio]],'LOCALIZA HN'!$B$9:$O$306,8,0),99999)</f>
        <v>0501</v>
      </c>
      <c r="J786" s="5" t="s">
        <v>18</v>
      </c>
      <c r="K786" s="5">
        <v>39</v>
      </c>
      <c r="L786" s="25" t="s">
        <v>19</v>
      </c>
      <c r="M786" s="34" t="s">
        <v>20</v>
      </c>
      <c r="N786" s="36">
        <f>+IFERROR(VLOOKUP(Table_6[[#This Row],[ID_Municipio]],Table_4[[CodigoMuni]:[Long_2]],3,0),"")</f>
        <v>15.5151</v>
      </c>
      <c r="O786" s="36">
        <f>+IFERROR(VLOOKUP(Table_6[[#This Row],[ID_Municipio]],Table_4[[CodigoMuni]:[Long_2]],4,0),"")</f>
        <v>-88.114599999999996</v>
      </c>
      <c r="P786" s="34" t="s">
        <v>21</v>
      </c>
    </row>
    <row r="787" spans="1:16" ht="14.25" customHeight="1">
      <c r="A787" s="31" t="str">
        <f t="shared" si="36"/>
        <v>San Pedro Sula43952776</v>
      </c>
      <c r="B787" s="31" t="str">
        <f>+Table_6[[#This Row],[ID_Municipio]]&amp;Table_6[[#This Row],[Fecha]]</f>
        <v>050143952</v>
      </c>
      <c r="C787" s="31" t="str">
        <f t="shared" si="37"/>
        <v>Cortes43952</v>
      </c>
      <c r="D787" s="32">
        <f t="shared" si="38"/>
        <v>776</v>
      </c>
      <c r="E787" s="24">
        <v>43952</v>
      </c>
      <c r="F787" s="32">
        <f>+VLOOKUP(Table_6[[#This Row],[Departamento]],Table_5[],2,0)</f>
        <v>5</v>
      </c>
      <c r="G787" s="3" t="s">
        <v>22</v>
      </c>
      <c r="H787" s="9" t="s">
        <v>23</v>
      </c>
      <c r="I787" s="32" t="str">
        <f>+IFERROR(VLOOKUP(Table_6[[#This Row],[Municipio]],'LOCALIZA HN'!$B$9:$O$306,8,0),99999)</f>
        <v>0501</v>
      </c>
      <c r="J787" s="5" t="s">
        <v>18</v>
      </c>
      <c r="K787" s="5">
        <v>68</v>
      </c>
      <c r="L787" s="25" t="s">
        <v>19</v>
      </c>
      <c r="M787" s="34" t="s">
        <v>20</v>
      </c>
      <c r="N787" s="36">
        <f>+IFERROR(VLOOKUP(Table_6[[#This Row],[ID_Municipio]],Table_4[[CodigoMuni]:[Long_2]],3,0),"")</f>
        <v>15.5151</v>
      </c>
      <c r="O787" s="36">
        <f>+IFERROR(VLOOKUP(Table_6[[#This Row],[ID_Municipio]],Table_4[[CodigoMuni]:[Long_2]],4,0),"")</f>
        <v>-88.114599999999996</v>
      </c>
      <c r="P787" s="34" t="s">
        <v>21</v>
      </c>
    </row>
    <row r="788" spans="1:16" ht="14.25" customHeight="1">
      <c r="A788" s="31" t="str">
        <f t="shared" si="36"/>
        <v>San Pedro Sula43952777</v>
      </c>
      <c r="B788" s="31" t="str">
        <f>+Table_6[[#This Row],[ID_Municipio]]&amp;Table_6[[#This Row],[Fecha]]</f>
        <v>050143952</v>
      </c>
      <c r="C788" s="31" t="str">
        <f t="shared" si="37"/>
        <v>Cortes43952</v>
      </c>
      <c r="D788" s="32">
        <f t="shared" si="38"/>
        <v>777</v>
      </c>
      <c r="E788" s="24">
        <v>43952</v>
      </c>
      <c r="F788" s="32">
        <f>+VLOOKUP(Table_6[[#This Row],[Departamento]],Table_5[],2,0)</f>
        <v>5</v>
      </c>
      <c r="G788" s="3" t="s">
        <v>22</v>
      </c>
      <c r="H788" s="9" t="s">
        <v>23</v>
      </c>
      <c r="I788" s="32" t="str">
        <f>+IFERROR(VLOOKUP(Table_6[[#This Row],[Municipio]],'LOCALIZA HN'!$B$9:$O$306,8,0),99999)</f>
        <v>0501</v>
      </c>
      <c r="J788" s="5" t="s">
        <v>18</v>
      </c>
      <c r="K788" s="5">
        <v>36</v>
      </c>
      <c r="L788" s="25" t="s">
        <v>19</v>
      </c>
      <c r="M788" s="34" t="s">
        <v>20</v>
      </c>
      <c r="N788" s="36">
        <f>+IFERROR(VLOOKUP(Table_6[[#This Row],[ID_Municipio]],Table_4[[CodigoMuni]:[Long_2]],3,0),"")</f>
        <v>15.5151</v>
      </c>
      <c r="O788" s="36">
        <f>+IFERROR(VLOOKUP(Table_6[[#This Row],[ID_Municipio]],Table_4[[CodigoMuni]:[Long_2]],4,0),"")</f>
        <v>-88.114599999999996</v>
      </c>
      <c r="P788" s="34" t="s">
        <v>21</v>
      </c>
    </row>
    <row r="789" spans="1:16" ht="14.25" customHeight="1">
      <c r="A789" s="31" t="str">
        <f t="shared" si="36"/>
        <v>San Pedro Sula43952778</v>
      </c>
      <c r="B789" s="31" t="str">
        <f>+Table_6[[#This Row],[ID_Municipio]]&amp;Table_6[[#This Row],[Fecha]]</f>
        <v>050143952</v>
      </c>
      <c r="C789" s="31" t="str">
        <f t="shared" si="37"/>
        <v>Cortes43952</v>
      </c>
      <c r="D789" s="32">
        <f t="shared" si="38"/>
        <v>778</v>
      </c>
      <c r="E789" s="24">
        <v>43952</v>
      </c>
      <c r="F789" s="32">
        <f>+VLOOKUP(Table_6[[#This Row],[Departamento]],Table_5[],2,0)</f>
        <v>5</v>
      </c>
      <c r="G789" s="3" t="s">
        <v>22</v>
      </c>
      <c r="H789" s="9" t="s">
        <v>23</v>
      </c>
      <c r="I789" s="32" t="str">
        <f>+IFERROR(VLOOKUP(Table_6[[#This Row],[Municipio]],'LOCALIZA HN'!$B$9:$O$306,8,0),99999)</f>
        <v>0501</v>
      </c>
      <c r="J789" s="5" t="s">
        <v>18</v>
      </c>
      <c r="K789" s="5">
        <v>62</v>
      </c>
      <c r="L789" s="25" t="s">
        <v>19</v>
      </c>
      <c r="M789" s="34" t="s">
        <v>20</v>
      </c>
      <c r="N789" s="36">
        <f>+IFERROR(VLOOKUP(Table_6[[#This Row],[ID_Municipio]],Table_4[[CodigoMuni]:[Long_2]],3,0),"")</f>
        <v>15.5151</v>
      </c>
      <c r="O789" s="36">
        <f>+IFERROR(VLOOKUP(Table_6[[#This Row],[ID_Municipio]],Table_4[[CodigoMuni]:[Long_2]],4,0),"")</f>
        <v>-88.114599999999996</v>
      </c>
      <c r="P789" s="34" t="s">
        <v>21</v>
      </c>
    </row>
    <row r="790" spans="1:16" ht="14.25" customHeight="1">
      <c r="A790" s="31" t="str">
        <f t="shared" si="36"/>
        <v>San Pedro Sula43952779</v>
      </c>
      <c r="B790" s="31" t="str">
        <f>+Table_6[[#This Row],[ID_Municipio]]&amp;Table_6[[#This Row],[Fecha]]</f>
        <v>050143952</v>
      </c>
      <c r="C790" s="31" t="str">
        <f t="shared" si="37"/>
        <v>Cortes43952</v>
      </c>
      <c r="D790" s="32">
        <f t="shared" si="38"/>
        <v>779</v>
      </c>
      <c r="E790" s="24">
        <v>43952</v>
      </c>
      <c r="F790" s="32">
        <f>+VLOOKUP(Table_6[[#This Row],[Departamento]],Table_5[],2,0)</f>
        <v>5</v>
      </c>
      <c r="G790" s="3" t="s">
        <v>22</v>
      </c>
      <c r="H790" s="9" t="s">
        <v>23</v>
      </c>
      <c r="I790" s="32" t="str">
        <f>+IFERROR(VLOOKUP(Table_6[[#This Row],[Municipio]],'LOCALIZA HN'!$B$9:$O$306,8,0),99999)</f>
        <v>0501</v>
      </c>
      <c r="J790" s="5" t="s">
        <v>26</v>
      </c>
      <c r="K790" s="5">
        <v>29</v>
      </c>
      <c r="L790" s="25" t="s">
        <v>19</v>
      </c>
      <c r="M790" s="34" t="s">
        <v>20</v>
      </c>
      <c r="N790" s="36">
        <f>+IFERROR(VLOOKUP(Table_6[[#This Row],[ID_Municipio]],Table_4[[CodigoMuni]:[Long_2]],3,0),"")</f>
        <v>15.5151</v>
      </c>
      <c r="O790" s="36">
        <f>+IFERROR(VLOOKUP(Table_6[[#This Row],[ID_Municipio]],Table_4[[CodigoMuni]:[Long_2]],4,0),"")</f>
        <v>-88.114599999999996</v>
      </c>
      <c r="P790" s="34" t="s">
        <v>21</v>
      </c>
    </row>
    <row r="791" spans="1:16" ht="14.25" customHeight="1">
      <c r="A791" s="31" t="str">
        <f t="shared" si="36"/>
        <v>San Pedro Sula43952780</v>
      </c>
      <c r="B791" s="31" t="str">
        <f>+Table_6[[#This Row],[ID_Municipio]]&amp;Table_6[[#This Row],[Fecha]]</f>
        <v>050143952</v>
      </c>
      <c r="C791" s="31" t="str">
        <f t="shared" si="37"/>
        <v>Cortes43952</v>
      </c>
      <c r="D791" s="32">
        <f t="shared" si="38"/>
        <v>780</v>
      </c>
      <c r="E791" s="24">
        <v>43952</v>
      </c>
      <c r="F791" s="32">
        <f>+VLOOKUP(Table_6[[#This Row],[Departamento]],Table_5[],2,0)</f>
        <v>5</v>
      </c>
      <c r="G791" s="3" t="s">
        <v>22</v>
      </c>
      <c r="H791" s="9" t="s">
        <v>23</v>
      </c>
      <c r="I791" s="32" t="str">
        <f>+IFERROR(VLOOKUP(Table_6[[#This Row],[Municipio]],'LOCALIZA HN'!$B$9:$O$306,8,0),99999)</f>
        <v>0501</v>
      </c>
      <c r="J791" s="5" t="s">
        <v>26</v>
      </c>
      <c r="K791" s="5">
        <v>38</v>
      </c>
      <c r="L791" s="25" t="s">
        <v>19</v>
      </c>
      <c r="M791" s="34" t="s">
        <v>20</v>
      </c>
      <c r="N791" s="36">
        <f>+IFERROR(VLOOKUP(Table_6[[#This Row],[ID_Municipio]],Table_4[[CodigoMuni]:[Long_2]],3,0),"")</f>
        <v>15.5151</v>
      </c>
      <c r="O791" s="36">
        <f>+IFERROR(VLOOKUP(Table_6[[#This Row],[ID_Municipio]],Table_4[[CodigoMuni]:[Long_2]],4,0),"")</f>
        <v>-88.114599999999996</v>
      </c>
      <c r="P791" s="34" t="s">
        <v>21</v>
      </c>
    </row>
    <row r="792" spans="1:16" ht="14.25" customHeight="1">
      <c r="A792" s="31" t="str">
        <f t="shared" si="36"/>
        <v>San Pedro Sula43952781</v>
      </c>
      <c r="B792" s="31" t="str">
        <f>+Table_6[[#This Row],[ID_Municipio]]&amp;Table_6[[#This Row],[Fecha]]</f>
        <v>050143952</v>
      </c>
      <c r="C792" s="31" t="str">
        <f t="shared" si="37"/>
        <v>Cortes43952</v>
      </c>
      <c r="D792" s="32">
        <f t="shared" si="38"/>
        <v>781</v>
      </c>
      <c r="E792" s="24">
        <v>43952</v>
      </c>
      <c r="F792" s="32">
        <f>+VLOOKUP(Table_6[[#This Row],[Departamento]],Table_5[],2,0)</f>
        <v>5</v>
      </c>
      <c r="G792" s="3" t="s">
        <v>22</v>
      </c>
      <c r="H792" s="9" t="s">
        <v>23</v>
      </c>
      <c r="I792" s="32" t="str">
        <f>+IFERROR(VLOOKUP(Table_6[[#This Row],[Municipio]],'LOCALIZA HN'!$B$9:$O$306,8,0),99999)</f>
        <v>0501</v>
      </c>
      <c r="J792" s="5" t="s">
        <v>18</v>
      </c>
      <c r="K792" s="5">
        <v>66</v>
      </c>
      <c r="L792" s="25" t="s">
        <v>19</v>
      </c>
      <c r="M792" s="34" t="s">
        <v>20</v>
      </c>
      <c r="N792" s="36">
        <f>+IFERROR(VLOOKUP(Table_6[[#This Row],[ID_Municipio]],Table_4[[CodigoMuni]:[Long_2]],3,0),"")</f>
        <v>15.5151</v>
      </c>
      <c r="O792" s="36">
        <f>+IFERROR(VLOOKUP(Table_6[[#This Row],[ID_Municipio]],Table_4[[CodigoMuni]:[Long_2]],4,0),"")</f>
        <v>-88.114599999999996</v>
      </c>
      <c r="P792" s="34" t="s">
        <v>21</v>
      </c>
    </row>
    <row r="793" spans="1:16" ht="14.25" customHeight="1">
      <c r="A793" s="31" t="str">
        <f t="shared" si="36"/>
        <v>San Pedro Sula43952782</v>
      </c>
      <c r="B793" s="31" t="str">
        <f>+Table_6[[#This Row],[ID_Municipio]]&amp;Table_6[[#This Row],[Fecha]]</f>
        <v>050143952</v>
      </c>
      <c r="C793" s="31" t="str">
        <f t="shared" si="37"/>
        <v>Cortes43952</v>
      </c>
      <c r="D793" s="32">
        <f t="shared" si="38"/>
        <v>782</v>
      </c>
      <c r="E793" s="24">
        <v>43952</v>
      </c>
      <c r="F793" s="32">
        <f>+VLOOKUP(Table_6[[#This Row],[Departamento]],Table_5[],2,0)</f>
        <v>5</v>
      </c>
      <c r="G793" s="3" t="s">
        <v>22</v>
      </c>
      <c r="H793" s="9" t="s">
        <v>23</v>
      </c>
      <c r="I793" s="32" t="str">
        <f>+IFERROR(VLOOKUP(Table_6[[#This Row],[Municipio]],'LOCALIZA HN'!$B$9:$O$306,8,0),99999)</f>
        <v>0501</v>
      </c>
      <c r="J793" s="5" t="s">
        <v>18</v>
      </c>
      <c r="K793" s="5">
        <v>65</v>
      </c>
      <c r="L793" s="25" t="s">
        <v>19</v>
      </c>
      <c r="M793" s="34" t="s">
        <v>20</v>
      </c>
      <c r="N793" s="36">
        <f>+IFERROR(VLOOKUP(Table_6[[#This Row],[ID_Municipio]],Table_4[[CodigoMuni]:[Long_2]],3,0),"")</f>
        <v>15.5151</v>
      </c>
      <c r="O793" s="36">
        <f>+IFERROR(VLOOKUP(Table_6[[#This Row],[ID_Municipio]],Table_4[[CodigoMuni]:[Long_2]],4,0),"")</f>
        <v>-88.114599999999996</v>
      </c>
      <c r="P793" s="34" t="s">
        <v>21</v>
      </c>
    </row>
    <row r="794" spans="1:16" ht="14.25" customHeight="1">
      <c r="A794" s="31" t="str">
        <f t="shared" si="36"/>
        <v>San Pedro Sula43952783</v>
      </c>
      <c r="B794" s="31" t="str">
        <f>+Table_6[[#This Row],[ID_Municipio]]&amp;Table_6[[#This Row],[Fecha]]</f>
        <v>050143952</v>
      </c>
      <c r="C794" s="31" t="str">
        <f t="shared" si="37"/>
        <v>Cortes43952</v>
      </c>
      <c r="D794" s="32">
        <f t="shared" si="38"/>
        <v>783</v>
      </c>
      <c r="E794" s="24">
        <v>43952</v>
      </c>
      <c r="F794" s="32">
        <f>+VLOOKUP(Table_6[[#This Row],[Departamento]],Table_5[],2,0)</f>
        <v>5</v>
      </c>
      <c r="G794" s="3" t="s">
        <v>22</v>
      </c>
      <c r="H794" s="9" t="s">
        <v>23</v>
      </c>
      <c r="I794" s="32" t="str">
        <f>+IFERROR(VLOOKUP(Table_6[[#This Row],[Municipio]],'LOCALIZA HN'!$B$9:$O$306,8,0),99999)</f>
        <v>0501</v>
      </c>
      <c r="J794" s="5" t="s">
        <v>26</v>
      </c>
      <c r="K794" s="5">
        <v>37</v>
      </c>
      <c r="L794" s="25" t="s">
        <v>19</v>
      </c>
      <c r="M794" s="34" t="s">
        <v>20</v>
      </c>
      <c r="N794" s="36">
        <f>+IFERROR(VLOOKUP(Table_6[[#This Row],[ID_Municipio]],Table_4[[CodigoMuni]:[Long_2]],3,0),"")</f>
        <v>15.5151</v>
      </c>
      <c r="O794" s="36">
        <f>+IFERROR(VLOOKUP(Table_6[[#This Row],[ID_Municipio]],Table_4[[CodigoMuni]:[Long_2]],4,0),"")</f>
        <v>-88.114599999999996</v>
      </c>
      <c r="P794" s="34" t="s">
        <v>21</v>
      </c>
    </row>
    <row r="795" spans="1:16" ht="14.25" customHeight="1">
      <c r="A795" s="31" t="str">
        <f t="shared" si="36"/>
        <v>San Pedro Sula43952784</v>
      </c>
      <c r="B795" s="31" t="str">
        <f>+Table_6[[#This Row],[ID_Municipio]]&amp;Table_6[[#This Row],[Fecha]]</f>
        <v>050143952</v>
      </c>
      <c r="C795" s="31" t="str">
        <f t="shared" si="37"/>
        <v>Cortes43952</v>
      </c>
      <c r="D795" s="32">
        <f t="shared" si="38"/>
        <v>784</v>
      </c>
      <c r="E795" s="24">
        <v>43952</v>
      </c>
      <c r="F795" s="32">
        <f>+VLOOKUP(Table_6[[#This Row],[Departamento]],Table_5[],2,0)</f>
        <v>5</v>
      </c>
      <c r="G795" s="3" t="s">
        <v>22</v>
      </c>
      <c r="H795" s="9" t="s">
        <v>23</v>
      </c>
      <c r="I795" s="32" t="str">
        <f>+IFERROR(VLOOKUP(Table_6[[#This Row],[Municipio]],'LOCALIZA HN'!$B$9:$O$306,8,0),99999)</f>
        <v>0501</v>
      </c>
      <c r="J795" s="5" t="s">
        <v>18</v>
      </c>
      <c r="K795" s="5">
        <v>42</v>
      </c>
      <c r="L795" s="25" t="s">
        <v>19</v>
      </c>
      <c r="M795" s="34" t="s">
        <v>20</v>
      </c>
      <c r="N795" s="36">
        <f>+IFERROR(VLOOKUP(Table_6[[#This Row],[ID_Municipio]],Table_4[[CodigoMuni]:[Long_2]],3,0),"")</f>
        <v>15.5151</v>
      </c>
      <c r="O795" s="36">
        <f>+IFERROR(VLOOKUP(Table_6[[#This Row],[ID_Municipio]],Table_4[[CodigoMuni]:[Long_2]],4,0),"")</f>
        <v>-88.114599999999996</v>
      </c>
      <c r="P795" s="34" t="s">
        <v>21</v>
      </c>
    </row>
    <row r="796" spans="1:16" ht="14.25" customHeight="1">
      <c r="A796" s="31" t="str">
        <f t="shared" si="36"/>
        <v>San Pedro Sula43952785</v>
      </c>
      <c r="B796" s="31" t="str">
        <f>+Table_6[[#This Row],[ID_Municipio]]&amp;Table_6[[#This Row],[Fecha]]</f>
        <v>050143952</v>
      </c>
      <c r="C796" s="31" t="str">
        <f t="shared" si="37"/>
        <v>Cortes43952</v>
      </c>
      <c r="D796" s="32">
        <f t="shared" si="38"/>
        <v>785</v>
      </c>
      <c r="E796" s="24">
        <v>43952</v>
      </c>
      <c r="F796" s="32">
        <f>+VLOOKUP(Table_6[[#This Row],[Departamento]],Table_5[],2,0)</f>
        <v>5</v>
      </c>
      <c r="G796" s="3" t="s">
        <v>22</v>
      </c>
      <c r="H796" s="9" t="s">
        <v>23</v>
      </c>
      <c r="I796" s="32" t="str">
        <f>+IFERROR(VLOOKUP(Table_6[[#This Row],[Municipio]],'LOCALIZA HN'!$B$9:$O$306,8,0),99999)</f>
        <v>0501</v>
      </c>
      <c r="J796" s="5" t="s">
        <v>18</v>
      </c>
      <c r="K796" s="5">
        <v>59</v>
      </c>
      <c r="L796" s="25" t="s">
        <v>19</v>
      </c>
      <c r="M796" s="34" t="s">
        <v>20</v>
      </c>
      <c r="N796" s="36">
        <f>+IFERROR(VLOOKUP(Table_6[[#This Row],[ID_Municipio]],Table_4[[CodigoMuni]:[Long_2]],3,0),"")</f>
        <v>15.5151</v>
      </c>
      <c r="O796" s="36">
        <f>+IFERROR(VLOOKUP(Table_6[[#This Row],[ID_Municipio]],Table_4[[CodigoMuni]:[Long_2]],4,0),"")</f>
        <v>-88.114599999999996</v>
      </c>
      <c r="P796" s="34" t="s">
        <v>21</v>
      </c>
    </row>
    <row r="797" spans="1:16" ht="14.25" customHeight="1">
      <c r="A797" s="31" t="str">
        <f t="shared" si="36"/>
        <v>San Pedro Sula43952786</v>
      </c>
      <c r="B797" s="31" t="str">
        <f>+Table_6[[#This Row],[ID_Municipio]]&amp;Table_6[[#This Row],[Fecha]]</f>
        <v>050143952</v>
      </c>
      <c r="C797" s="31" t="str">
        <f t="shared" si="37"/>
        <v>Cortes43952</v>
      </c>
      <c r="D797" s="32">
        <f t="shared" si="38"/>
        <v>786</v>
      </c>
      <c r="E797" s="24">
        <v>43952</v>
      </c>
      <c r="F797" s="32">
        <f>+VLOOKUP(Table_6[[#This Row],[Departamento]],Table_5[],2,0)</f>
        <v>5</v>
      </c>
      <c r="G797" s="3" t="s">
        <v>22</v>
      </c>
      <c r="H797" s="9" t="s">
        <v>23</v>
      </c>
      <c r="I797" s="32" t="str">
        <f>+IFERROR(VLOOKUP(Table_6[[#This Row],[Municipio]],'LOCALIZA HN'!$B$9:$O$306,8,0),99999)</f>
        <v>0501</v>
      </c>
      <c r="J797" s="5" t="s">
        <v>18</v>
      </c>
      <c r="K797" s="5">
        <v>37</v>
      </c>
      <c r="L797" s="25" t="s">
        <v>19</v>
      </c>
      <c r="M797" s="34" t="s">
        <v>20</v>
      </c>
      <c r="N797" s="36">
        <f>+IFERROR(VLOOKUP(Table_6[[#This Row],[ID_Municipio]],Table_4[[CodigoMuni]:[Long_2]],3,0),"")</f>
        <v>15.5151</v>
      </c>
      <c r="O797" s="36">
        <f>+IFERROR(VLOOKUP(Table_6[[#This Row],[ID_Municipio]],Table_4[[CodigoMuni]:[Long_2]],4,0),"")</f>
        <v>-88.114599999999996</v>
      </c>
      <c r="P797" s="34" t="s">
        <v>21</v>
      </c>
    </row>
    <row r="798" spans="1:16" ht="14.25" customHeight="1">
      <c r="A798" s="31" t="str">
        <f t="shared" si="36"/>
        <v>San Pedro Sula43952787</v>
      </c>
      <c r="B798" s="31" t="str">
        <f>+Table_6[[#This Row],[ID_Municipio]]&amp;Table_6[[#This Row],[Fecha]]</f>
        <v>050143952</v>
      </c>
      <c r="C798" s="31" t="str">
        <f t="shared" si="37"/>
        <v>Cortes43952</v>
      </c>
      <c r="D798" s="32">
        <f t="shared" si="38"/>
        <v>787</v>
      </c>
      <c r="E798" s="24">
        <v>43952</v>
      </c>
      <c r="F798" s="32">
        <f>+VLOOKUP(Table_6[[#This Row],[Departamento]],Table_5[],2,0)</f>
        <v>5</v>
      </c>
      <c r="G798" s="3" t="s">
        <v>22</v>
      </c>
      <c r="H798" s="9" t="s">
        <v>23</v>
      </c>
      <c r="I798" s="32" t="str">
        <f>+IFERROR(VLOOKUP(Table_6[[#This Row],[Municipio]],'LOCALIZA HN'!$B$9:$O$306,8,0),99999)</f>
        <v>0501</v>
      </c>
      <c r="J798" s="5" t="s">
        <v>26</v>
      </c>
      <c r="K798" s="5">
        <v>40</v>
      </c>
      <c r="L798" s="25" t="s">
        <v>19</v>
      </c>
      <c r="M798" s="34" t="s">
        <v>20</v>
      </c>
      <c r="N798" s="36">
        <f>+IFERROR(VLOOKUP(Table_6[[#This Row],[ID_Municipio]],Table_4[[CodigoMuni]:[Long_2]],3,0),"")</f>
        <v>15.5151</v>
      </c>
      <c r="O798" s="36">
        <f>+IFERROR(VLOOKUP(Table_6[[#This Row],[ID_Municipio]],Table_4[[CodigoMuni]:[Long_2]],4,0),"")</f>
        <v>-88.114599999999996</v>
      </c>
      <c r="P798" s="34" t="s">
        <v>21</v>
      </c>
    </row>
    <row r="799" spans="1:16" ht="14.25" customHeight="1">
      <c r="A799" s="31" t="str">
        <f t="shared" si="36"/>
        <v>San Pedro Sula43952788</v>
      </c>
      <c r="B799" s="31" t="str">
        <f>+Table_6[[#This Row],[ID_Municipio]]&amp;Table_6[[#This Row],[Fecha]]</f>
        <v>050143952</v>
      </c>
      <c r="C799" s="31" t="str">
        <f t="shared" si="37"/>
        <v>Cortes43952</v>
      </c>
      <c r="D799" s="32">
        <f t="shared" si="38"/>
        <v>788</v>
      </c>
      <c r="E799" s="24">
        <v>43952</v>
      </c>
      <c r="F799" s="32">
        <f>+VLOOKUP(Table_6[[#This Row],[Departamento]],Table_5[],2,0)</f>
        <v>5</v>
      </c>
      <c r="G799" s="3" t="s">
        <v>22</v>
      </c>
      <c r="H799" s="9" t="s">
        <v>23</v>
      </c>
      <c r="I799" s="32" t="str">
        <f>+IFERROR(VLOOKUP(Table_6[[#This Row],[Municipio]],'LOCALIZA HN'!$B$9:$O$306,8,0),99999)</f>
        <v>0501</v>
      </c>
      <c r="J799" s="5" t="s">
        <v>26</v>
      </c>
      <c r="K799" s="5">
        <v>20</v>
      </c>
      <c r="L799" s="25" t="s">
        <v>19</v>
      </c>
      <c r="M799" s="34" t="s">
        <v>20</v>
      </c>
      <c r="N799" s="36">
        <f>+IFERROR(VLOOKUP(Table_6[[#This Row],[ID_Municipio]],Table_4[[CodigoMuni]:[Long_2]],3,0),"")</f>
        <v>15.5151</v>
      </c>
      <c r="O799" s="36">
        <f>+IFERROR(VLOOKUP(Table_6[[#This Row],[ID_Municipio]],Table_4[[CodigoMuni]:[Long_2]],4,0),"")</f>
        <v>-88.114599999999996</v>
      </c>
      <c r="P799" s="34" t="s">
        <v>21</v>
      </c>
    </row>
    <row r="800" spans="1:16" ht="14.25" customHeight="1">
      <c r="A800" s="31" t="str">
        <f t="shared" si="36"/>
        <v>San Pedro Sula43952789</v>
      </c>
      <c r="B800" s="31" t="str">
        <f>+Table_6[[#This Row],[ID_Municipio]]&amp;Table_6[[#This Row],[Fecha]]</f>
        <v>050143952</v>
      </c>
      <c r="C800" s="31" t="str">
        <f t="shared" si="37"/>
        <v>Cortes43952</v>
      </c>
      <c r="D800" s="32">
        <f t="shared" si="38"/>
        <v>789</v>
      </c>
      <c r="E800" s="24">
        <v>43952</v>
      </c>
      <c r="F800" s="32">
        <f>+VLOOKUP(Table_6[[#This Row],[Departamento]],Table_5[],2,0)</f>
        <v>5</v>
      </c>
      <c r="G800" s="3" t="s">
        <v>22</v>
      </c>
      <c r="H800" s="9" t="s">
        <v>23</v>
      </c>
      <c r="I800" s="32" t="str">
        <f>+IFERROR(VLOOKUP(Table_6[[#This Row],[Municipio]],'LOCALIZA HN'!$B$9:$O$306,8,0),99999)</f>
        <v>0501</v>
      </c>
      <c r="J800" s="5" t="s">
        <v>26</v>
      </c>
      <c r="K800" s="5">
        <v>64</v>
      </c>
      <c r="L800" s="25" t="s">
        <v>19</v>
      </c>
      <c r="M800" s="34" t="s">
        <v>20</v>
      </c>
      <c r="N800" s="36">
        <f>+IFERROR(VLOOKUP(Table_6[[#This Row],[ID_Municipio]],Table_4[[CodigoMuni]:[Long_2]],3,0),"")</f>
        <v>15.5151</v>
      </c>
      <c r="O800" s="36">
        <f>+IFERROR(VLOOKUP(Table_6[[#This Row],[ID_Municipio]],Table_4[[CodigoMuni]:[Long_2]],4,0),"")</f>
        <v>-88.114599999999996</v>
      </c>
      <c r="P800" s="34" t="s">
        <v>21</v>
      </c>
    </row>
    <row r="801" spans="1:16" ht="14.25" customHeight="1">
      <c r="A801" s="31" t="str">
        <f t="shared" si="36"/>
        <v>San Pedro Sula43952790</v>
      </c>
      <c r="B801" s="31" t="str">
        <f>+Table_6[[#This Row],[ID_Municipio]]&amp;Table_6[[#This Row],[Fecha]]</f>
        <v>050143952</v>
      </c>
      <c r="C801" s="31" t="str">
        <f t="shared" si="37"/>
        <v>Cortes43952</v>
      </c>
      <c r="D801" s="32">
        <f t="shared" si="38"/>
        <v>790</v>
      </c>
      <c r="E801" s="24">
        <v>43952</v>
      </c>
      <c r="F801" s="32">
        <f>+VLOOKUP(Table_6[[#This Row],[Departamento]],Table_5[],2,0)</f>
        <v>5</v>
      </c>
      <c r="G801" s="3" t="s">
        <v>22</v>
      </c>
      <c r="H801" s="9" t="s">
        <v>23</v>
      </c>
      <c r="I801" s="32" t="str">
        <f>+IFERROR(VLOOKUP(Table_6[[#This Row],[Municipio]],'LOCALIZA HN'!$B$9:$O$306,8,0),99999)</f>
        <v>0501</v>
      </c>
      <c r="J801" s="5" t="s">
        <v>26</v>
      </c>
      <c r="K801" s="5">
        <v>58</v>
      </c>
      <c r="L801" s="25" t="s">
        <v>19</v>
      </c>
      <c r="M801" s="34" t="s">
        <v>20</v>
      </c>
      <c r="N801" s="36">
        <f>+IFERROR(VLOOKUP(Table_6[[#This Row],[ID_Municipio]],Table_4[[CodigoMuni]:[Long_2]],3,0),"")</f>
        <v>15.5151</v>
      </c>
      <c r="O801" s="36">
        <f>+IFERROR(VLOOKUP(Table_6[[#This Row],[ID_Municipio]],Table_4[[CodigoMuni]:[Long_2]],4,0),"")</f>
        <v>-88.114599999999996</v>
      </c>
      <c r="P801" s="34" t="s">
        <v>21</v>
      </c>
    </row>
    <row r="802" spans="1:16" ht="14.25" customHeight="1">
      <c r="A802" s="31" t="str">
        <f t="shared" si="36"/>
        <v>San Pedro Sula43952791</v>
      </c>
      <c r="B802" s="31" t="str">
        <f>+Table_6[[#This Row],[ID_Municipio]]&amp;Table_6[[#This Row],[Fecha]]</f>
        <v>050143952</v>
      </c>
      <c r="C802" s="31" t="str">
        <f t="shared" si="37"/>
        <v>Cortes43952</v>
      </c>
      <c r="D802" s="32">
        <f t="shared" si="38"/>
        <v>791</v>
      </c>
      <c r="E802" s="24">
        <v>43952</v>
      </c>
      <c r="F802" s="32">
        <f>+VLOOKUP(Table_6[[#This Row],[Departamento]],Table_5[],2,0)</f>
        <v>5</v>
      </c>
      <c r="G802" s="3" t="s">
        <v>22</v>
      </c>
      <c r="H802" s="9" t="s">
        <v>23</v>
      </c>
      <c r="I802" s="32" t="str">
        <f>+IFERROR(VLOOKUP(Table_6[[#This Row],[Municipio]],'LOCALIZA HN'!$B$9:$O$306,8,0),99999)</f>
        <v>0501</v>
      </c>
      <c r="J802" s="5" t="s">
        <v>26</v>
      </c>
      <c r="K802" s="5">
        <v>65</v>
      </c>
      <c r="L802" s="25" t="s">
        <v>19</v>
      </c>
      <c r="M802" s="34" t="s">
        <v>20</v>
      </c>
      <c r="N802" s="36">
        <f>+IFERROR(VLOOKUP(Table_6[[#This Row],[ID_Municipio]],Table_4[[CodigoMuni]:[Long_2]],3,0),"")</f>
        <v>15.5151</v>
      </c>
      <c r="O802" s="36">
        <f>+IFERROR(VLOOKUP(Table_6[[#This Row],[ID_Municipio]],Table_4[[CodigoMuni]:[Long_2]],4,0),"")</f>
        <v>-88.114599999999996</v>
      </c>
      <c r="P802" s="34" t="s">
        <v>21</v>
      </c>
    </row>
    <row r="803" spans="1:16" ht="14.25" customHeight="1">
      <c r="A803" s="31" t="str">
        <f t="shared" si="36"/>
        <v>San Pedro Sula43952792</v>
      </c>
      <c r="B803" s="31" t="str">
        <f>+Table_6[[#This Row],[ID_Municipio]]&amp;Table_6[[#This Row],[Fecha]]</f>
        <v>050143952</v>
      </c>
      <c r="C803" s="31" t="str">
        <f t="shared" si="37"/>
        <v>Cortes43952</v>
      </c>
      <c r="D803" s="32">
        <f t="shared" si="38"/>
        <v>792</v>
      </c>
      <c r="E803" s="24">
        <v>43952</v>
      </c>
      <c r="F803" s="32">
        <f>+VLOOKUP(Table_6[[#This Row],[Departamento]],Table_5[],2,0)</f>
        <v>5</v>
      </c>
      <c r="G803" s="3" t="s">
        <v>22</v>
      </c>
      <c r="H803" s="9" t="s">
        <v>23</v>
      </c>
      <c r="I803" s="32" t="str">
        <f>+IFERROR(VLOOKUP(Table_6[[#This Row],[Municipio]],'LOCALIZA HN'!$B$9:$O$306,8,0),99999)</f>
        <v>0501</v>
      </c>
      <c r="J803" s="5" t="s">
        <v>18</v>
      </c>
      <c r="K803" s="5">
        <v>56</v>
      </c>
      <c r="L803" s="25" t="s">
        <v>19</v>
      </c>
      <c r="M803" s="34" t="s">
        <v>20</v>
      </c>
      <c r="N803" s="36">
        <f>+IFERROR(VLOOKUP(Table_6[[#This Row],[ID_Municipio]],Table_4[[CodigoMuni]:[Long_2]],3,0),"")</f>
        <v>15.5151</v>
      </c>
      <c r="O803" s="36">
        <f>+IFERROR(VLOOKUP(Table_6[[#This Row],[ID_Municipio]],Table_4[[CodigoMuni]:[Long_2]],4,0),"")</f>
        <v>-88.114599999999996</v>
      </c>
      <c r="P803" s="34" t="s">
        <v>21</v>
      </c>
    </row>
    <row r="804" spans="1:16" ht="14.25" customHeight="1">
      <c r="A804" s="31" t="str">
        <f t="shared" si="36"/>
        <v>San Pedro Sula43953793</v>
      </c>
      <c r="B804" s="31" t="str">
        <f>+Table_6[[#This Row],[ID_Municipio]]&amp;Table_6[[#This Row],[Fecha]]</f>
        <v>050143953</v>
      </c>
      <c r="C804" s="31" t="str">
        <f t="shared" si="37"/>
        <v>Cortes43953</v>
      </c>
      <c r="D804" s="32">
        <f t="shared" si="38"/>
        <v>793</v>
      </c>
      <c r="E804" s="24">
        <v>43953</v>
      </c>
      <c r="F804" s="32">
        <f>+VLOOKUP(Table_6[[#This Row],[Departamento]],Table_5[],2,0)</f>
        <v>5</v>
      </c>
      <c r="G804" s="3" t="s">
        <v>22</v>
      </c>
      <c r="H804" s="9" t="s">
        <v>23</v>
      </c>
      <c r="I804" s="32" t="str">
        <f>+IFERROR(VLOOKUP(Table_6[[#This Row],[Municipio]],'LOCALIZA HN'!$B$9:$O$306,8,0),99999)</f>
        <v>0501</v>
      </c>
      <c r="J804" s="5" t="s">
        <v>18</v>
      </c>
      <c r="K804" s="5">
        <v>64</v>
      </c>
      <c r="L804" s="25" t="s">
        <v>19</v>
      </c>
      <c r="M804" s="34" t="s">
        <v>20</v>
      </c>
      <c r="N804" s="36">
        <f>+IFERROR(VLOOKUP(Table_6[[#This Row],[ID_Municipio]],Table_4[[CodigoMuni]:[Long_2]],3,0),"")</f>
        <v>15.5151</v>
      </c>
      <c r="O804" s="36">
        <f>+IFERROR(VLOOKUP(Table_6[[#This Row],[ID_Municipio]],Table_4[[CodigoMuni]:[Long_2]],4,0),"")</f>
        <v>-88.114599999999996</v>
      </c>
      <c r="P804" s="34" t="s">
        <v>21</v>
      </c>
    </row>
    <row r="805" spans="1:16" ht="14.25" customHeight="1">
      <c r="A805" s="31" t="str">
        <f t="shared" si="36"/>
        <v>San Pedro Sula43953794</v>
      </c>
      <c r="B805" s="31" t="str">
        <f>+Table_6[[#This Row],[ID_Municipio]]&amp;Table_6[[#This Row],[Fecha]]</f>
        <v>050143953</v>
      </c>
      <c r="C805" s="31" t="str">
        <f t="shared" si="37"/>
        <v>Cortes43953</v>
      </c>
      <c r="D805" s="32">
        <f t="shared" si="38"/>
        <v>794</v>
      </c>
      <c r="E805" s="24">
        <v>43953</v>
      </c>
      <c r="F805" s="32">
        <f>+VLOOKUP(Table_6[[#This Row],[Departamento]],Table_5[],2,0)</f>
        <v>5</v>
      </c>
      <c r="G805" s="3" t="s">
        <v>22</v>
      </c>
      <c r="H805" s="9" t="s">
        <v>23</v>
      </c>
      <c r="I805" s="32" t="str">
        <f>+IFERROR(VLOOKUP(Table_6[[#This Row],[Municipio]],'LOCALIZA HN'!$B$9:$O$306,8,0),99999)</f>
        <v>0501</v>
      </c>
      <c r="J805" s="5" t="s">
        <v>26</v>
      </c>
      <c r="K805" s="5">
        <v>71</v>
      </c>
      <c r="L805" s="25" t="s">
        <v>19</v>
      </c>
      <c r="M805" s="34" t="s">
        <v>20</v>
      </c>
      <c r="N805" s="36">
        <f>+IFERROR(VLOOKUP(Table_6[[#This Row],[ID_Municipio]],Table_4[[CodigoMuni]:[Long_2]],3,0),"")</f>
        <v>15.5151</v>
      </c>
      <c r="O805" s="36">
        <f>+IFERROR(VLOOKUP(Table_6[[#This Row],[ID_Municipio]],Table_4[[CodigoMuni]:[Long_2]],4,0),"")</f>
        <v>-88.114599999999996</v>
      </c>
      <c r="P805" s="34" t="s">
        <v>21</v>
      </c>
    </row>
    <row r="806" spans="1:16" ht="14.25" customHeight="1">
      <c r="A806" s="31" t="str">
        <f t="shared" si="36"/>
        <v>San Pedro Sula43953795</v>
      </c>
      <c r="B806" s="31" t="str">
        <f>+Table_6[[#This Row],[ID_Municipio]]&amp;Table_6[[#This Row],[Fecha]]</f>
        <v>050143953</v>
      </c>
      <c r="C806" s="31" t="str">
        <f t="shared" si="37"/>
        <v>Cortes43953</v>
      </c>
      <c r="D806" s="32">
        <f t="shared" si="38"/>
        <v>795</v>
      </c>
      <c r="E806" s="24">
        <v>43953</v>
      </c>
      <c r="F806" s="32">
        <f>+VLOOKUP(Table_6[[#This Row],[Departamento]],Table_5[],2,0)</f>
        <v>5</v>
      </c>
      <c r="G806" s="3" t="s">
        <v>22</v>
      </c>
      <c r="H806" s="9" t="s">
        <v>23</v>
      </c>
      <c r="I806" s="32" t="str">
        <f>+IFERROR(VLOOKUP(Table_6[[#This Row],[Municipio]],'LOCALIZA HN'!$B$9:$O$306,8,0),99999)</f>
        <v>0501</v>
      </c>
      <c r="J806" s="5" t="s">
        <v>26</v>
      </c>
      <c r="K806" s="5">
        <v>61</v>
      </c>
      <c r="L806" s="25" t="s">
        <v>19</v>
      </c>
      <c r="M806" s="34" t="s">
        <v>20</v>
      </c>
      <c r="N806" s="36">
        <f>+IFERROR(VLOOKUP(Table_6[[#This Row],[ID_Municipio]],Table_4[[CodigoMuni]:[Long_2]],3,0),"")</f>
        <v>15.5151</v>
      </c>
      <c r="O806" s="36">
        <f>+IFERROR(VLOOKUP(Table_6[[#This Row],[ID_Municipio]],Table_4[[CodigoMuni]:[Long_2]],4,0),"")</f>
        <v>-88.114599999999996</v>
      </c>
      <c r="P806" s="34" t="s">
        <v>21</v>
      </c>
    </row>
    <row r="807" spans="1:16" ht="14.25" customHeight="1">
      <c r="A807" s="31" t="str">
        <f t="shared" si="36"/>
        <v>San Pedro Sula43953796</v>
      </c>
      <c r="B807" s="31" t="str">
        <f>+Table_6[[#This Row],[ID_Municipio]]&amp;Table_6[[#This Row],[Fecha]]</f>
        <v>050143953</v>
      </c>
      <c r="C807" s="31" t="str">
        <f t="shared" si="37"/>
        <v>Cortes43953</v>
      </c>
      <c r="D807" s="32">
        <f t="shared" si="38"/>
        <v>796</v>
      </c>
      <c r="E807" s="24">
        <v>43953</v>
      </c>
      <c r="F807" s="32">
        <f>+VLOOKUP(Table_6[[#This Row],[Departamento]],Table_5[],2,0)</f>
        <v>5</v>
      </c>
      <c r="G807" s="3" t="s">
        <v>22</v>
      </c>
      <c r="H807" s="9" t="s">
        <v>23</v>
      </c>
      <c r="I807" s="32" t="str">
        <f>+IFERROR(VLOOKUP(Table_6[[#This Row],[Municipio]],'LOCALIZA HN'!$B$9:$O$306,8,0),99999)</f>
        <v>0501</v>
      </c>
      <c r="J807" s="5" t="s">
        <v>18</v>
      </c>
      <c r="K807" s="5">
        <v>36</v>
      </c>
      <c r="L807" s="25" t="s">
        <v>19</v>
      </c>
      <c r="M807" s="34" t="s">
        <v>20</v>
      </c>
      <c r="N807" s="36">
        <f>+IFERROR(VLOOKUP(Table_6[[#This Row],[ID_Municipio]],Table_4[[CodigoMuni]:[Long_2]],3,0),"")</f>
        <v>15.5151</v>
      </c>
      <c r="O807" s="36">
        <f>+IFERROR(VLOOKUP(Table_6[[#This Row],[ID_Municipio]],Table_4[[CodigoMuni]:[Long_2]],4,0),"")</f>
        <v>-88.114599999999996</v>
      </c>
      <c r="P807" s="34" t="s">
        <v>21</v>
      </c>
    </row>
    <row r="808" spans="1:16" ht="14.25" customHeight="1">
      <c r="A808" s="31" t="str">
        <f t="shared" si="36"/>
        <v>San Pedro Sula43953797</v>
      </c>
      <c r="B808" s="31" t="str">
        <f>+Table_6[[#This Row],[ID_Municipio]]&amp;Table_6[[#This Row],[Fecha]]</f>
        <v>050143953</v>
      </c>
      <c r="C808" s="31" t="str">
        <f t="shared" si="37"/>
        <v>Cortes43953</v>
      </c>
      <c r="D808" s="32">
        <f t="shared" si="38"/>
        <v>797</v>
      </c>
      <c r="E808" s="24">
        <v>43953</v>
      </c>
      <c r="F808" s="32">
        <f>+VLOOKUP(Table_6[[#This Row],[Departamento]],Table_5[],2,0)</f>
        <v>5</v>
      </c>
      <c r="G808" s="3" t="s">
        <v>22</v>
      </c>
      <c r="H808" s="9" t="s">
        <v>23</v>
      </c>
      <c r="I808" s="32" t="str">
        <f>+IFERROR(VLOOKUP(Table_6[[#This Row],[Municipio]],'LOCALIZA HN'!$B$9:$O$306,8,0),99999)</f>
        <v>0501</v>
      </c>
      <c r="J808" s="5" t="s">
        <v>26</v>
      </c>
      <c r="K808" s="5">
        <v>49</v>
      </c>
      <c r="L808" s="25" t="s">
        <v>19</v>
      </c>
      <c r="M808" s="34" t="s">
        <v>20</v>
      </c>
      <c r="N808" s="36">
        <f>+IFERROR(VLOOKUP(Table_6[[#This Row],[ID_Municipio]],Table_4[[CodigoMuni]:[Long_2]],3,0),"")</f>
        <v>15.5151</v>
      </c>
      <c r="O808" s="36">
        <f>+IFERROR(VLOOKUP(Table_6[[#This Row],[ID_Municipio]],Table_4[[CodigoMuni]:[Long_2]],4,0),"")</f>
        <v>-88.114599999999996</v>
      </c>
      <c r="P808" s="34" t="s">
        <v>21</v>
      </c>
    </row>
    <row r="809" spans="1:16" ht="14.25" customHeight="1">
      <c r="A809" s="31" t="str">
        <f t="shared" si="36"/>
        <v>San Pedro Sula43953798</v>
      </c>
      <c r="B809" s="31" t="str">
        <f>+Table_6[[#This Row],[ID_Municipio]]&amp;Table_6[[#This Row],[Fecha]]</f>
        <v>050143953</v>
      </c>
      <c r="C809" s="31" t="str">
        <f t="shared" si="37"/>
        <v>Cortes43953</v>
      </c>
      <c r="D809" s="32">
        <f t="shared" si="38"/>
        <v>798</v>
      </c>
      <c r="E809" s="24">
        <v>43953</v>
      </c>
      <c r="F809" s="32">
        <f>+VLOOKUP(Table_6[[#This Row],[Departamento]],Table_5[],2,0)</f>
        <v>5</v>
      </c>
      <c r="G809" s="3" t="s">
        <v>22</v>
      </c>
      <c r="H809" s="9" t="s">
        <v>23</v>
      </c>
      <c r="I809" s="32" t="str">
        <f>+IFERROR(VLOOKUP(Table_6[[#This Row],[Municipio]],'LOCALIZA HN'!$B$9:$O$306,8,0),99999)</f>
        <v>0501</v>
      </c>
      <c r="J809" s="5" t="s">
        <v>18</v>
      </c>
      <c r="K809" s="5">
        <v>43</v>
      </c>
      <c r="L809" s="25" t="s">
        <v>19</v>
      </c>
      <c r="M809" s="34" t="s">
        <v>20</v>
      </c>
      <c r="N809" s="36">
        <f>+IFERROR(VLOOKUP(Table_6[[#This Row],[ID_Municipio]],Table_4[[CodigoMuni]:[Long_2]],3,0),"")</f>
        <v>15.5151</v>
      </c>
      <c r="O809" s="36">
        <f>+IFERROR(VLOOKUP(Table_6[[#This Row],[ID_Municipio]],Table_4[[CodigoMuni]:[Long_2]],4,0),"")</f>
        <v>-88.114599999999996</v>
      </c>
      <c r="P809" s="34" t="s">
        <v>21</v>
      </c>
    </row>
    <row r="810" spans="1:16" ht="14.25" customHeight="1">
      <c r="A810" s="31" t="str">
        <f t="shared" si="36"/>
        <v>San Pedro Sula43953799</v>
      </c>
      <c r="B810" s="31" t="str">
        <f>+Table_6[[#This Row],[ID_Municipio]]&amp;Table_6[[#This Row],[Fecha]]</f>
        <v>050143953</v>
      </c>
      <c r="C810" s="31" t="str">
        <f t="shared" si="37"/>
        <v>Cortes43953</v>
      </c>
      <c r="D810" s="32">
        <f t="shared" si="38"/>
        <v>799</v>
      </c>
      <c r="E810" s="24">
        <v>43953</v>
      </c>
      <c r="F810" s="32">
        <f>+VLOOKUP(Table_6[[#This Row],[Departamento]],Table_5[],2,0)</f>
        <v>5</v>
      </c>
      <c r="G810" s="3" t="s">
        <v>22</v>
      </c>
      <c r="H810" s="9" t="s">
        <v>23</v>
      </c>
      <c r="I810" s="32" t="str">
        <f>+IFERROR(VLOOKUP(Table_6[[#This Row],[Municipio]],'LOCALIZA HN'!$B$9:$O$306,8,0),99999)</f>
        <v>0501</v>
      </c>
      <c r="J810" s="5" t="s">
        <v>26</v>
      </c>
      <c r="K810" s="5">
        <v>53</v>
      </c>
      <c r="L810" s="25" t="s">
        <v>19</v>
      </c>
      <c r="M810" s="34" t="s">
        <v>20</v>
      </c>
      <c r="N810" s="36">
        <f>+IFERROR(VLOOKUP(Table_6[[#This Row],[ID_Municipio]],Table_4[[CodigoMuni]:[Long_2]],3,0),"")</f>
        <v>15.5151</v>
      </c>
      <c r="O810" s="36">
        <f>+IFERROR(VLOOKUP(Table_6[[#This Row],[ID_Municipio]],Table_4[[CodigoMuni]:[Long_2]],4,0),"")</f>
        <v>-88.114599999999996</v>
      </c>
      <c r="P810" s="34" t="s">
        <v>21</v>
      </c>
    </row>
    <row r="811" spans="1:16" ht="14.25" customHeight="1">
      <c r="A811" s="31" t="str">
        <f t="shared" si="36"/>
        <v>San Pedro SuLa43953800</v>
      </c>
      <c r="B811" s="31" t="str">
        <f>+Table_6[[#This Row],[ID_Municipio]]&amp;Table_6[[#This Row],[Fecha]]</f>
        <v>050143953</v>
      </c>
      <c r="C811" s="31" t="str">
        <f t="shared" si="37"/>
        <v>Cortes43953</v>
      </c>
      <c r="D811" s="32">
        <f t="shared" si="38"/>
        <v>800</v>
      </c>
      <c r="E811" s="24">
        <v>43953</v>
      </c>
      <c r="F811" s="32">
        <f>+VLOOKUP(Table_6[[#This Row],[Departamento]],Table_5[],2,0)</f>
        <v>5</v>
      </c>
      <c r="G811" s="3" t="s">
        <v>22</v>
      </c>
      <c r="H811" s="9" t="s">
        <v>68</v>
      </c>
      <c r="I811" s="32" t="str">
        <f>+IFERROR(VLOOKUP(Table_6[[#This Row],[Municipio]],'LOCALIZA HN'!$B$9:$O$306,8,0),99999)</f>
        <v>0501</v>
      </c>
      <c r="J811" s="5" t="s">
        <v>18</v>
      </c>
      <c r="K811" s="5">
        <v>29</v>
      </c>
      <c r="L811" s="25" t="s">
        <v>19</v>
      </c>
      <c r="M811" s="34" t="s">
        <v>20</v>
      </c>
      <c r="N811" s="36">
        <f>+IFERROR(VLOOKUP(Table_6[[#This Row],[ID_Municipio]],Table_4[[CodigoMuni]:[Long_2]],3,0),"")</f>
        <v>15.5151</v>
      </c>
      <c r="O811" s="36">
        <f>+IFERROR(VLOOKUP(Table_6[[#This Row],[ID_Municipio]],Table_4[[CodigoMuni]:[Long_2]],4,0),"")</f>
        <v>-88.114599999999996</v>
      </c>
      <c r="P811" s="34" t="s">
        <v>21</v>
      </c>
    </row>
    <row r="812" spans="1:16" ht="14.25" customHeight="1">
      <c r="A812" s="31" t="str">
        <f t="shared" si="36"/>
        <v>San Pedro SuLa43953801</v>
      </c>
      <c r="B812" s="31" t="str">
        <f>+Table_6[[#This Row],[ID_Municipio]]&amp;Table_6[[#This Row],[Fecha]]</f>
        <v>050143953</v>
      </c>
      <c r="C812" s="31" t="str">
        <f t="shared" si="37"/>
        <v>Cortes43953</v>
      </c>
      <c r="D812" s="32">
        <f t="shared" si="38"/>
        <v>801</v>
      </c>
      <c r="E812" s="24">
        <v>43953</v>
      </c>
      <c r="F812" s="32">
        <f>+VLOOKUP(Table_6[[#This Row],[Departamento]],Table_5[],2,0)</f>
        <v>5</v>
      </c>
      <c r="G812" s="3" t="s">
        <v>22</v>
      </c>
      <c r="H812" s="9" t="s">
        <v>68</v>
      </c>
      <c r="I812" s="32" t="str">
        <f>+IFERROR(VLOOKUP(Table_6[[#This Row],[Municipio]],'LOCALIZA HN'!$B$9:$O$306,8,0),99999)</f>
        <v>0501</v>
      </c>
      <c r="J812" s="5" t="s">
        <v>18</v>
      </c>
      <c r="K812" s="5">
        <v>67</v>
      </c>
      <c r="L812" s="25" t="s">
        <v>19</v>
      </c>
      <c r="M812" s="34" t="s">
        <v>20</v>
      </c>
      <c r="N812" s="36">
        <f>+IFERROR(VLOOKUP(Table_6[[#This Row],[ID_Municipio]],Table_4[[CodigoMuni]:[Long_2]],3,0),"")</f>
        <v>15.5151</v>
      </c>
      <c r="O812" s="36">
        <f>+IFERROR(VLOOKUP(Table_6[[#This Row],[ID_Municipio]],Table_4[[CodigoMuni]:[Long_2]],4,0),"")</f>
        <v>-88.114599999999996</v>
      </c>
      <c r="P812" s="34" t="s">
        <v>21</v>
      </c>
    </row>
    <row r="813" spans="1:16" ht="14.25" customHeight="1">
      <c r="A813" s="31" t="str">
        <f t="shared" si="36"/>
        <v>San Pedro SuLa43953802</v>
      </c>
      <c r="B813" s="31" t="str">
        <f>+Table_6[[#This Row],[ID_Municipio]]&amp;Table_6[[#This Row],[Fecha]]</f>
        <v>050143953</v>
      </c>
      <c r="C813" s="31" t="str">
        <f t="shared" si="37"/>
        <v>Cortes43953</v>
      </c>
      <c r="D813" s="32">
        <f t="shared" si="38"/>
        <v>802</v>
      </c>
      <c r="E813" s="24">
        <v>43953</v>
      </c>
      <c r="F813" s="32">
        <f>+VLOOKUP(Table_6[[#This Row],[Departamento]],Table_5[],2,0)</f>
        <v>5</v>
      </c>
      <c r="G813" s="3" t="s">
        <v>22</v>
      </c>
      <c r="H813" s="9" t="s">
        <v>68</v>
      </c>
      <c r="I813" s="32" t="str">
        <f>+IFERROR(VLOOKUP(Table_6[[#This Row],[Municipio]],'LOCALIZA HN'!$B$9:$O$306,8,0),99999)</f>
        <v>0501</v>
      </c>
      <c r="J813" s="5" t="s">
        <v>26</v>
      </c>
      <c r="K813" s="5">
        <v>73</v>
      </c>
      <c r="L813" s="25" t="s">
        <v>19</v>
      </c>
      <c r="M813" s="34" t="s">
        <v>20</v>
      </c>
      <c r="N813" s="36">
        <f>+IFERROR(VLOOKUP(Table_6[[#This Row],[ID_Municipio]],Table_4[[CodigoMuni]:[Long_2]],3,0),"")</f>
        <v>15.5151</v>
      </c>
      <c r="O813" s="36">
        <f>+IFERROR(VLOOKUP(Table_6[[#This Row],[ID_Municipio]],Table_4[[CodigoMuni]:[Long_2]],4,0),"")</f>
        <v>-88.114599999999996</v>
      </c>
      <c r="P813" s="34" t="s">
        <v>21</v>
      </c>
    </row>
    <row r="814" spans="1:16" ht="14.25" customHeight="1">
      <c r="A814" s="31" t="str">
        <f t="shared" si="36"/>
        <v>San Pedro Sula43953803</v>
      </c>
      <c r="B814" s="31" t="str">
        <f>+Table_6[[#This Row],[ID_Municipio]]&amp;Table_6[[#This Row],[Fecha]]</f>
        <v>050143953</v>
      </c>
      <c r="C814" s="31" t="str">
        <f t="shared" si="37"/>
        <v>Cortes43953</v>
      </c>
      <c r="D814" s="32">
        <f t="shared" si="38"/>
        <v>803</v>
      </c>
      <c r="E814" s="24">
        <v>43953</v>
      </c>
      <c r="F814" s="32">
        <f>+VLOOKUP(Table_6[[#This Row],[Departamento]],Table_5[],2,0)</f>
        <v>5</v>
      </c>
      <c r="G814" s="3" t="s">
        <v>22</v>
      </c>
      <c r="H814" s="9" t="s">
        <v>23</v>
      </c>
      <c r="I814" s="32" t="str">
        <f>+IFERROR(VLOOKUP(Table_6[[#This Row],[Municipio]],'LOCALIZA HN'!$B$9:$O$306,8,0),99999)</f>
        <v>0501</v>
      </c>
      <c r="J814" s="5" t="s">
        <v>18</v>
      </c>
      <c r="K814" s="5">
        <v>32</v>
      </c>
      <c r="L814" s="25" t="s">
        <v>19</v>
      </c>
      <c r="M814" s="34" t="s">
        <v>20</v>
      </c>
      <c r="N814" s="36">
        <f>+IFERROR(VLOOKUP(Table_6[[#This Row],[ID_Municipio]],Table_4[[CodigoMuni]:[Long_2]],3,0),"")</f>
        <v>15.5151</v>
      </c>
      <c r="O814" s="36">
        <f>+IFERROR(VLOOKUP(Table_6[[#This Row],[ID_Municipio]],Table_4[[CodigoMuni]:[Long_2]],4,0),"")</f>
        <v>-88.114599999999996</v>
      </c>
      <c r="P814" s="34" t="s">
        <v>21</v>
      </c>
    </row>
    <row r="815" spans="1:16" ht="14.25" customHeight="1">
      <c r="A815" s="31" t="str">
        <f t="shared" si="36"/>
        <v>San Pedro Sula43953804</v>
      </c>
      <c r="B815" s="31" t="str">
        <f>+Table_6[[#This Row],[ID_Municipio]]&amp;Table_6[[#This Row],[Fecha]]</f>
        <v>050143953</v>
      </c>
      <c r="C815" s="31" t="str">
        <f t="shared" si="37"/>
        <v>Cortes43953</v>
      </c>
      <c r="D815" s="32">
        <f t="shared" si="38"/>
        <v>804</v>
      </c>
      <c r="E815" s="24">
        <v>43953</v>
      </c>
      <c r="F815" s="32">
        <f>+VLOOKUP(Table_6[[#This Row],[Departamento]],Table_5[],2,0)</f>
        <v>5</v>
      </c>
      <c r="G815" s="3" t="s">
        <v>22</v>
      </c>
      <c r="H815" s="9" t="s">
        <v>23</v>
      </c>
      <c r="I815" s="32" t="str">
        <f>+IFERROR(VLOOKUP(Table_6[[#This Row],[Municipio]],'LOCALIZA HN'!$B$9:$O$306,8,0),99999)</f>
        <v>0501</v>
      </c>
      <c r="J815" s="5" t="s">
        <v>26</v>
      </c>
      <c r="K815" s="5">
        <v>55</v>
      </c>
      <c r="L815" s="25" t="s">
        <v>19</v>
      </c>
      <c r="M815" s="34" t="s">
        <v>20</v>
      </c>
      <c r="N815" s="36">
        <f>+IFERROR(VLOOKUP(Table_6[[#This Row],[ID_Municipio]],Table_4[[CodigoMuni]:[Long_2]],3,0),"")</f>
        <v>15.5151</v>
      </c>
      <c r="O815" s="36">
        <f>+IFERROR(VLOOKUP(Table_6[[#This Row],[ID_Municipio]],Table_4[[CodigoMuni]:[Long_2]],4,0),"")</f>
        <v>-88.114599999999996</v>
      </c>
      <c r="P815" s="34" t="s">
        <v>21</v>
      </c>
    </row>
    <row r="816" spans="1:16" ht="14.25" customHeight="1">
      <c r="A816" s="31" t="str">
        <f t="shared" si="36"/>
        <v>San Pedro Sula43953805</v>
      </c>
      <c r="B816" s="31" t="str">
        <f>+Table_6[[#This Row],[ID_Municipio]]&amp;Table_6[[#This Row],[Fecha]]</f>
        <v>050143953</v>
      </c>
      <c r="C816" s="31" t="str">
        <f t="shared" si="37"/>
        <v>Cortes43953</v>
      </c>
      <c r="D816" s="32">
        <f t="shared" si="38"/>
        <v>805</v>
      </c>
      <c r="E816" s="24">
        <v>43953</v>
      </c>
      <c r="F816" s="32">
        <f>+VLOOKUP(Table_6[[#This Row],[Departamento]],Table_5[],2,0)</f>
        <v>5</v>
      </c>
      <c r="G816" s="3" t="s">
        <v>22</v>
      </c>
      <c r="H816" s="9" t="s">
        <v>23</v>
      </c>
      <c r="I816" s="32" t="str">
        <f>+IFERROR(VLOOKUP(Table_6[[#This Row],[Municipio]],'LOCALIZA HN'!$B$9:$O$306,8,0),99999)</f>
        <v>0501</v>
      </c>
      <c r="J816" s="5" t="s">
        <v>18</v>
      </c>
      <c r="K816" s="5">
        <v>18</v>
      </c>
      <c r="L816" s="25" t="s">
        <v>19</v>
      </c>
      <c r="M816" s="34" t="s">
        <v>20</v>
      </c>
      <c r="N816" s="36">
        <f>+IFERROR(VLOOKUP(Table_6[[#This Row],[ID_Municipio]],Table_4[[CodigoMuni]:[Long_2]],3,0),"")</f>
        <v>15.5151</v>
      </c>
      <c r="O816" s="36">
        <f>+IFERROR(VLOOKUP(Table_6[[#This Row],[ID_Municipio]],Table_4[[CodigoMuni]:[Long_2]],4,0),"")</f>
        <v>-88.114599999999996</v>
      </c>
      <c r="P816" s="34" t="s">
        <v>21</v>
      </c>
    </row>
    <row r="817" spans="1:16" ht="14.25" customHeight="1">
      <c r="A817" s="31" t="str">
        <f t="shared" si="36"/>
        <v>San Pedro Sula43953806</v>
      </c>
      <c r="B817" s="31" t="str">
        <f>+Table_6[[#This Row],[ID_Municipio]]&amp;Table_6[[#This Row],[Fecha]]</f>
        <v>050143953</v>
      </c>
      <c r="C817" s="31" t="str">
        <f t="shared" si="37"/>
        <v>Cortes43953</v>
      </c>
      <c r="D817" s="32">
        <f t="shared" si="38"/>
        <v>806</v>
      </c>
      <c r="E817" s="24">
        <v>43953</v>
      </c>
      <c r="F817" s="32">
        <f>+VLOOKUP(Table_6[[#This Row],[Departamento]],Table_5[],2,0)</f>
        <v>5</v>
      </c>
      <c r="G817" s="3" t="s">
        <v>22</v>
      </c>
      <c r="H817" s="9" t="s">
        <v>23</v>
      </c>
      <c r="I817" s="32" t="str">
        <f>+IFERROR(VLOOKUP(Table_6[[#This Row],[Municipio]],'LOCALIZA HN'!$B$9:$O$306,8,0),99999)</f>
        <v>0501</v>
      </c>
      <c r="J817" s="5" t="s">
        <v>18</v>
      </c>
      <c r="K817" s="5">
        <v>31</v>
      </c>
      <c r="L817" s="25" t="s">
        <v>19</v>
      </c>
      <c r="M817" s="34" t="s">
        <v>20</v>
      </c>
      <c r="N817" s="36">
        <f>+IFERROR(VLOOKUP(Table_6[[#This Row],[ID_Municipio]],Table_4[[CodigoMuni]:[Long_2]],3,0),"")</f>
        <v>15.5151</v>
      </c>
      <c r="O817" s="36">
        <f>+IFERROR(VLOOKUP(Table_6[[#This Row],[ID_Municipio]],Table_4[[CodigoMuni]:[Long_2]],4,0),"")</f>
        <v>-88.114599999999996</v>
      </c>
      <c r="P817" s="34" t="s">
        <v>21</v>
      </c>
    </row>
    <row r="818" spans="1:16" ht="14.25" customHeight="1">
      <c r="A818" s="31" t="str">
        <f t="shared" si="36"/>
        <v>San Pedro Sula43953807</v>
      </c>
      <c r="B818" s="31" t="str">
        <f>+Table_6[[#This Row],[ID_Municipio]]&amp;Table_6[[#This Row],[Fecha]]</f>
        <v>050143953</v>
      </c>
      <c r="C818" s="31" t="str">
        <f t="shared" si="37"/>
        <v>Cortes43953</v>
      </c>
      <c r="D818" s="32">
        <f t="shared" si="38"/>
        <v>807</v>
      </c>
      <c r="E818" s="24">
        <v>43953</v>
      </c>
      <c r="F818" s="32">
        <f>+VLOOKUP(Table_6[[#This Row],[Departamento]],Table_5[],2,0)</f>
        <v>5</v>
      </c>
      <c r="G818" s="3" t="s">
        <v>22</v>
      </c>
      <c r="H818" s="9" t="s">
        <v>23</v>
      </c>
      <c r="I818" s="32" t="str">
        <f>+IFERROR(VLOOKUP(Table_6[[#This Row],[Municipio]],'LOCALIZA HN'!$B$9:$O$306,8,0),99999)</f>
        <v>0501</v>
      </c>
      <c r="J818" s="5" t="s">
        <v>26</v>
      </c>
      <c r="K818" s="5">
        <v>69</v>
      </c>
      <c r="L818" s="25" t="s">
        <v>19</v>
      </c>
      <c r="M818" s="34" t="s">
        <v>20</v>
      </c>
      <c r="N818" s="36">
        <f>+IFERROR(VLOOKUP(Table_6[[#This Row],[ID_Municipio]],Table_4[[CodigoMuni]:[Long_2]],3,0),"")</f>
        <v>15.5151</v>
      </c>
      <c r="O818" s="36">
        <f>+IFERROR(VLOOKUP(Table_6[[#This Row],[ID_Municipio]],Table_4[[CodigoMuni]:[Long_2]],4,0),"")</f>
        <v>-88.114599999999996</v>
      </c>
      <c r="P818" s="34" t="s">
        <v>21</v>
      </c>
    </row>
    <row r="819" spans="1:16" ht="14.25" customHeight="1">
      <c r="A819" s="31" t="str">
        <f t="shared" si="36"/>
        <v>San Pedro Sula43953808</v>
      </c>
      <c r="B819" s="31" t="str">
        <f>+Table_6[[#This Row],[ID_Municipio]]&amp;Table_6[[#This Row],[Fecha]]</f>
        <v>050143953</v>
      </c>
      <c r="C819" s="31" t="str">
        <f t="shared" si="37"/>
        <v>Cortes43953</v>
      </c>
      <c r="D819" s="32">
        <f t="shared" si="38"/>
        <v>808</v>
      </c>
      <c r="E819" s="24">
        <v>43953</v>
      </c>
      <c r="F819" s="32">
        <f>+VLOOKUP(Table_6[[#This Row],[Departamento]],Table_5[],2,0)</f>
        <v>5</v>
      </c>
      <c r="G819" s="3" t="s">
        <v>22</v>
      </c>
      <c r="H819" s="9" t="s">
        <v>23</v>
      </c>
      <c r="I819" s="32" t="str">
        <f>+IFERROR(VLOOKUP(Table_6[[#This Row],[Municipio]],'LOCALIZA HN'!$B$9:$O$306,8,0),99999)</f>
        <v>0501</v>
      </c>
      <c r="J819" s="5" t="s">
        <v>18</v>
      </c>
      <c r="K819" s="5">
        <v>58</v>
      </c>
      <c r="L819" s="25" t="s">
        <v>19</v>
      </c>
      <c r="M819" s="34" t="s">
        <v>20</v>
      </c>
      <c r="N819" s="36">
        <f>+IFERROR(VLOOKUP(Table_6[[#This Row],[ID_Municipio]],Table_4[[CodigoMuni]:[Long_2]],3,0),"")</f>
        <v>15.5151</v>
      </c>
      <c r="O819" s="36">
        <f>+IFERROR(VLOOKUP(Table_6[[#This Row],[ID_Municipio]],Table_4[[CodigoMuni]:[Long_2]],4,0),"")</f>
        <v>-88.114599999999996</v>
      </c>
      <c r="P819" s="34" t="s">
        <v>21</v>
      </c>
    </row>
    <row r="820" spans="1:16" ht="14.25" customHeight="1">
      <c r="A820" s="31" t="str">
        <f t="shared" si="36"/>
        <v>San Pedro Sula43953809</v>
      </c>
      <c r="B820" s="31" t="str">
        <f>+Table_6[[#This Row],[ID_Municipio]]&amp;Table_6[[#This Row],[Fecha]]</f>
        <v>050143953</v>
      </c>
      <c r="C820" s="31" t="str">
        <f t="shared" si="37"/>
        <v>Cortes43953</v>
      </c>
      <c r="D820" s="32">
        <f t="shared" si="38"/>
        <v>809</v>
      </c>
      <c r="E820" s="24">
        <v>43953</v>
      </c>
      <c r="F820" s="32">
        <f>+VLOOKUP(Table_6[[#This Row],[Departamento]],Table_5[],2,0)</f>
        <v>5</v>
      </c>
      <c r="G820" s="3" t="s">
        <v>22</v>
      </c>
      <c r="H820" s="9" t="s">
        <v>23</v>
      </c>
      <c r="I820" s="32" t="str">
        <f>+IFERROR(VLOOKUP(Table_6[[#This Row],[Municipio]],'LOCALIZA HN'!$B$9:$O$306,8,0),99999)</f>
        <v>0501</v>
      </c>
      <c r="J820" s="5" t="s">
        <v>26</v>
      </c>
      <c r="K820" s="5">
        <v>61</v>
      </c>
      <c r="L820" s="25" t="s">
        <v>19</v>
      </c>
      <c r="M820" s="34" t="s">
        <v>20</v>
      </c>
      <c r="N820" s="36">
        <f>+IFERROR(VLOOKUP(Table_6[[#This Row],[ID_Municipio]],Table_4[[CodigoMuni]:[Long_2]],3,0),"")</f>
        <v>15.5151</v>
      </c>
      <c r="O820" s="36">
        <f>+IFERROR(VLOOKUP(Table_6[[#This Row],[ID_Municipio]],Table_4[[CodigoMuni]:[Long_2]],4,0),"")</f>
        <v>-88.114599999999996</v>
      </c>
      <c r="P820" s="34" t="s">
        <v>21</v>
      </c>
    </row>
    <row r="821" spans="1:16" ht="14.25" customHeight="1">
      <c r="A821" s="31" t="str">
        <f t="shared" si="36"/>
        <v>San Pedro Sula43953810</v>
      </c>
      <c r="B821" s="31" t="str">
        <f>+Table_6[[#This Row],[ID_Municipio]]&amp;Table_6[[#This Row],[Fecha]]</f>
        <v>050143953</v>
      </c>
      <c r="C821" s="31" t="str">
        <f t="shared" si="37"/>
        <v>Cortes43953</v>
      </c>
      <c r="D821" s="32">
        <f t="shared" si="38"/>
        <v>810</v>
      </c>
      <c r="E821" s="24">
        <v>43953</v>
      </c>
      <c r="F821" s="32">
        <f>+VLOOKUP(Table_6[[#This Row],[Departamento]],Table_5[],2,0)</f>
        <v>5</v>
      </c>
      <c r="G821" s="3" t="s">
        <v>22</v>
      </c>
      <c r="H821" s="9" t="s">
        <v>23</v>
      </c>
      <c r="I821" s="32" t="str">
        <f>+IFERROR(VLOOKUP(Table_6[[#This Row],[Municipio]],'LOCALIZA HN'!$B$9:$O$306,8,0),99999)</f>
        <v>0501</v>
      </c>
      <c r="J821" s="5" t="s">
        <v>26</v>
      </c>
      <c r="K821" s="5">
        <v>28</v>
      </c>
      <c r="L821" s="25" t="s">
        <v>19</v>
      </c>
      <c r="M821" s="34" t="s">
        <v>20</v>
      </c>
      <c r="N821" s="36">
        <f>+IFERROR(VLOOKUP(Table_6[[#This Row],[ID_Municipio]],Table_4[[CodigoMuni]:[Long_2]],3,0),"")</f>
        <v>15.5151</v>
      </c>
      <c r="O821" s="36">
        <f>+IFERROR(VLOOKUP(Table_6[[#This Row],[ID_Municipio]],Table_4[[CodigoMuni]:[Long_2]],4,0),"")</f>
        <v>-88.114599999999996</v>
      </c>
      <c r="P821" s="34" t="s">
        <v>21</v>
      </c>
    </row>
    <row r="822" spans="1:16" ht="14.25" customHeight="1">
      <c r="A822" s="31" t="str">
        <f t="shared" si="36"/>
        <v>San Pedro Sula43953811</v>
      </c>
      <c r="B822" s="31" t="str">
        <f>+Table_6[[#This Row],[ID_Municipio]]&amp;Table_6[[#This Row],[Fecha]]</f>
        <v>050143953</v>
      </c>
      <c r="C822" s="31" t="str">
        <f t="shared" si="37"/>
        <v>Cortes43953</v>
      </c>
      <c r="D822" s="32">
        <f t="shared" si="38"/>
        <v>811</v>
      </c>
      <c r="E822" s="24">
        <v>43953</v>
      </c>
      <c r="F822" s="32">
        <f>+VLOOKUP(Table_6[[#This Row],[Departamento]],Table_5[],2,0)</f>
        <v>5</v>
      </c>
      <c r="G822" s="3" t="s">
        <v>22</v>
      </c>
      <c r="H822" s="9" t="s">
        <v>23</v>
      </c>
      <c r="I822" s="32" t="str">
        <f>+IFERROR(VLOOKUP(Table_6[[#This Row],[Municipio]],'LOCALIZA HN'!$B$9:$O$306,8,0),99999)</f>
        <v>0501</v>
      </c>
      <c r="J822" s="5" t="s">
        <v>26</v>
      </c>
      <c r="K822" s="5">
        <v>30</v>
      </c>
      <c r="L822" s="25" t="s">
        <v>19</v>
      </c>
      <c r="M822" s="34" t="s">
        <v>20</v>
      </c>
      <c r="N822" s="36">
        <f>+IFERROR(VLOOKUP(Table_6[[#This Row],[ID_Municipio]],Table_4[[CodigoMuni]:[Long_2]],3,0),"")</f>
        <v>15.5151</v>
      </c>
      <c r="O822" s="36">
        <f>+IFERROR(VLOOKUP(Table_6[[#This Row],[ID_Municipio]],Table_4[[CodigoMuni]:[Long_2]],4,0),"")</f>
        <v>-88.114599999999996</v>
      </c>
      <c r="P822" s="34" t="s">
        <v>21</v>
      </c>
    </row>
    <row r="823" spans="1:16" ht="14.25" customHeight="1">
      <c r="A823" s="31" t="str">
        <f t="shared" si="36"/>
        <v>San Pedro Sula43953812</v>
      </c>
      <c r="B823" s="31" t="str">
        <f>+Table_6[[#This Row],[ID_Municipio]]&amp;Table_6[[#This Row],[Fecha]]</f>
        <v>050143953</v>
      </c>
      <c r="C823" s="31" t="str">
        <f t="shared" si="37"/>
        <v>Cortes43953</v>
      </c>
      <c r="D823" s="32">
        <f t="shared" si="38"/>
        <v>812</v>
      </c>
      <c r="E823" s="24">
        <v>43953</v>
      </c>
      <c r="F823" s="32">
        <f>+VLOOKUP(Table_6[[#This Row],[Departamento]],Table_5[],2,0)</f>
        <v>5</v>
      </c>
      <c r="G823" s="3" t="s">
        <v>22</v>
      </c>
      <c r="H823" s="9" t="s">
        <v>23</v>
      </c>
      <c r="I823" s="32" t="str">
        <f>+IFERROR(VLOOKUP(Table_6[[#This Row],[Municipio]],'LOCALIZA HN'!$B$9:$O$306,8,0),99999)</f>
        <v>0501</v>
      </c>
      <c r="J823" s="5" t="s">
        <v>18</v>
      </c>
      <c r="K823" s="5">
        <v>17</v>
      </c>
      <c r="L823" s="25" t="s">
        <v>19</v>
      </c>
      <c r="M823" s="34" t="s">
        <v>20</v>
      </c>
      <c r="N823" s="36">
        <f>+IFERROR(VLOOKUP(Table_6[[#This Row],[ID_Municipio]],Table_4[[CodigoMuni]:[Long_2]],3,0),"")</f>
        <v>15.5151</v>
      </c>
      <c r="O823" s="36">
        <f>+IFERROR(VLOOKUP(Table_6[[#This Row],[ID_Municipio]],Table_4[[CodigoMuni]:[Long_2]],4,0),"")</f>
        <v>-88.114599999999996</v>
      </c>
      <c r="P823" s="34" t="s">
        <v>21</v>
      </c>
    </row>
    <row r="824" spans="1:16" ht="14.25" customHeight="1">
      <c r="A824" s="31" t="str">
        <f t="shared" si="36"/>
        <v>San Pedro Sula43953813</v>
      </c>
      <c r="B824" s="31" t="str">
        <f>+Table_6[[#This Row],[ID_Municipio]]&amp;Table_6[[#This Row],[Fecha]]</f>
        <v>050143953</v>
      </c>
      <c r="C824" s="31" t="str">
        <f t="shared" si="37"/>
        <v>Cortes43953</v>
      </c>
      <c r="D824" s="32">
        <f t="shared" si="38"/>
        <v>813</v>
      </c>
      <c r="E824" s="24">
        <v>43953</v>
      </c>
      <c r="F824" s="32">
        <f>+VLOOKUP(Table_6[[#This Row],[Departamento]],Table_5[],2,0)</f>
        <v>5</v>
      </c>
      <c r="G824" s="3" t="s">
        <v>22</v>
      </c>
      <c r="H824" s="9" t="s">
        <v>23</v>
      </c>
      <c r="I824" s="32" t="str">
        <f>+IFERROR(VLOOKUP(Table_6[[#This Row],[Municipio]],'LOCALIZA HN'!$B$9:$O$306,8,0),99999)</f>
        <v>0501</v>
      </c>
      <c r="J824" s="5" t="s">
        <v>18</v>
      </c>
      <c r="K824" s="5">
        <v>67</v>
      </c>
      <c r="L824" s="25" t="s">
        <v>19</v>
      </c>
      <c r="M824" s="34" t="s">
        <v>20</v>
      </c>
      <c r="N824" s="36">
        <f>+IFERROR(VLOOKUP(Table_6[[#This Row],[ID_Municipio]],Table_4[[CodigoMuni]:[Long_2]],3,0),"")</f>
        <v>15.5151</v>
      </c>
      <c r="O824" s="36">
        <f>+IFERROR(VLOOKUP(Table_6[[#This Row],[ID_Municipio]],Table_4[[CodigoMuni]:[Long_2]],4,0),"")</f>
        <v>-88.114599999999996</v>
      </c>
      <c r="P824" s="34" t="s">
        <v>21</v>
      </c>
    </row>
    <row r="825" spans="1:16" ht="14.25" customHeight="1">
      <c r="A825" s="31" t="str">
        <f t="shared" si="36"/>
        <v>San Pedro Sula43953814</v>
      </c>
      <c r="B825" s="31" t="str">
        <f>+Table_6[[#This Row],[ID_Municipio]]&amp;Table_6[[#This Row],[Fecha]]</f>
        <v>050143953</v>
      </c>
      <c r="C825" s="31" t="str">
        <f t="shared" si="37"/>
        <v>Cortes43953</v>
      </c>
      <c r="D825" s="32">
        <f t="shared" si="38"/>
        <v>814</v>
      </c>
      <c r="E825" s="24">
        <v>43953</v>
      </c>
      <c r="F825" s="32">
        <f>+VLOOKUP(Table_6[[#This Row],[Departamento]],Table_5[],2,0)</f>
        <v>5</v>
      </c>
      <c r="G825" s="3" t="s">
        <v>22</v>
      </c>
      <c r="H825" s="9" t="s">
        <v>23</v>
      </c>
      <c r="I825" s="32" t="str">
        <f>+IFERROR(VLOOKUP(Table_6[[#This Row],[Municipio]],'LOCALIZA HN'!$B$9:$O$306,8,0),99999)</f>
        <v>0501</v>
      </c>
      <c r="J825" s="5" t="s">
        <v>18</v>
      </c>
      <c r="K825" s="5">
        <v>54</v>
      </c>
      <c r="L825" s="25" t="s">
        <v>19</v>
      </c>
      <c r="M825" s="34" t="s">
        <v>20</v>
      </c>
      <c r="N825" s="36">
        <f>+IFERROR(VLOOKUP(Table_6[[#This Row],[ID_Municipio]],Table_4[[CodigoMuni]:[Long_2]],3,0),"")</f>
        <v>15.5151</v>
      </c>
      <c r="O825" s="36">
        <f>+IFERROR(VLOOKUP(Table_6[[#This Row],[ID_Municipio]],Table_4[[CodigoMuni]:[Long_2]],4,0),"")</f>
        <v>-88.114599999999996</v>
      </c>
      <c r="P825" s="34" t="s">
        <v>21</v>
      </c>
    </row>
    <row r="826" spans="1:16" ht="14.25" customHeight="1">
      <c r="A826" s="31" t="str">
        <f t="shared" si="36"/>
        <v>San Pedro Sula43953815</v>
      </c>
      <c r="B826" s="31" t="str">
        <f>+Table_6[[#This Row],[ID_Municipio]]&amp;Table_6[[#This Row],[Fecha]]</f>
        <v>050143953</v>
      </c>
      <c r="C826" s="31" t="str">
        <f t="shared" si="37"/>
        <v>Cortes43953</v>
      </c>
      <c r="D826" s="32">
        <f t="shared" si="38"/>
        <v>815</v>
      </c>
      <c r="E826" s="24">
        <v>43953</v>
      </c>
      <c r="F826" s="32">
        <f>+VLOOKUP(Table_6[[#This Row],[Departamento]],Table_5[],2,0)</f>
        <v>5</v>
      </c>
      <c r="G826" s="3" t="s">
        <v>22</v>
      </c>
      <c r="H826" s="9" t="s">
        <v>23</v>
      </c>
      <c r="I826" s="32" t="str">
        <f>+IFERROR(VLOOKUP(Table_6[[#This Row],[Municipio]],'LOCALIZA HN'!$B$9:$O$306,8,0),99999)</f>
        <v>0501</v>
      </c>
      <c r="J826" s="5" t="s">
        <v>26</v>
      </c>
      <c r="K826" s="5">
        <v>28</v>
      </c>
      <c r="L826" s="25" t="s">
        <v>19</v>
      </c>
      <c r="M826" s="34" t="s">
        <v>20</v>
      </c>
      <c r="N826" s="36">
        <f>+IFERROR(VLOOKUP(Table_6[[#This Row],[ID_Municipio]],Table_4[[CodigoMuni]:[Long_2]],3,0),"")</f>
        <v>15.5151</v>
      </c>
      <c r="O826" s="36">
        <f>+IFERROR(VLOOKUP(Table_6[[#This Row],[ID_Municipio]],Table_4[[CodigoMuni]:[Long_2]],4,0),"")</f>
        <v>-88.114599999999996</v>
      </c>
      <c r="P826" s="34" t="s">
        <v>21</v>
      </c>
    </row>
    <row r="827" spans="1:16" ht="14.25" customHeight="1">
      <c r="A827" s="31" t="str">
        <f t="shared" si="36"/>
        <v>San Pedro Sula43953816</v>
      </c>
      <c r="B827" s="31" t="str">
        <f>+Table_6[[#This Row],[ID_Municipio]]&amp;Table_6[[#This Row],[Fecha]]</f>
        <v>050143953</v>
      </c>
      <c r="C827" s="31" t="str">
        <f t="shared" si="37"/>
        <v>Cortes43953</v>
      </c>
      <c r="D827" s="32">
        <f t="shared" si="38"/>
        <v>816</v>
      </c>
      <c r="E827" s="24">
        <v>43953</v>
      </c>
      <c r="F827" s="32">
        <f>+VLOOKUP(Table_6[[#This Row],[Departamento]],Table_5[],2,0)</f>
        <v>5</v>
      </c>
      <c r="G827" s="3" t="s">
        <v>22</v>
      </c>
      <c r="H827" s="9" t="s">
        <v>23</v>
      </c>
      <c r="I827" s="32" t="str">
        <f>+IFERROR(VLOOKUP(Table_6[[#This Row],[Municipio]],'LOCALIZA HN'!$B$9:$O$306,8,0),99999)</f>
        <v>0501</v>
      </c>
      <c r="J827" s="5" t="s">
        <v>26</v>
      </c>
      <c r="K827" s="5">
        <v>52</v>
      </c>
      <c r="L827" s="25" t="s">
        <v>19</v>
      </c>
      <c r="M827" s="34" t="s">
        <v>20</v>
      </c>
      <c r="N827" s="36">
        <f>+IFERROR(VLOOKUP(Table_6[[#This Row],[ID_Municipio]],Table_4[[CodigoMuni]:[Long_2]],3,0),"")</f>
        <v>15.5151</v>
      </c>
      <c r="O827" s="36">
        <f>+IFERROR(VLOOKUP(Table_6[[#This Row],[ID_Municipio]],Table_4[[CodigoMuni]:[Long_2]],4,0),"")</f>
        <v>-88.114599999999996</v>
      </c>
      <c r="P827" s="34" t="s">
        <v>21</v>
      </c>
    </row>
    <row r="828" spans="1:16" ht="14.25" customHeight="1">
      <c r="A828" s="31" t="str">
        <f t="shared" si="36"/>
        <v>San Pedro Sula43953817</v>
      </c>
      <c r="B828" s="31" t="str">
        <f>+Table_6[[#This Row],[ID_Municipio]]&amp;Table_6[[#This Row],[Fecha]]</f>
        <v>050143953</v>
      </c>
      <c r="C828" s="31" t="str">
        <f t="shared" si="37"/>
        <v>Cortes43953</v>
      </c>
      <c r="D828" s="32">
        <f t="shared" si="38"/>
        <v>817</v>
      </c>
      <c r="E828" s="24">
        <v>43953</v>
      </c>
      <c r="F828" s="32">
        <f>+VLOOKUP(Table_6[[#This Row],[Departamento]],Table_5[],2,0)</f>
        <v>5</v>
      </c>
      <c r="G828" s="3" t="s">
        <v>22</v>
      </c>
      <c r="H828" s="9" t="s">
        <v>23</v>
      </c>
      <c r="I828" s="32" t="str">
        <f>+IFERROR(VLOOKUP(Table_6[[#This Row],[Municipio]],'LOCALIZA HN'!$B$9:$O$306,8,0),99999)</f>
        <v>0501</v>
      </c>
      <c r="J828" s="5" t="s">
        <v>18</v>
      </c>
      <c r="K828" s="5">
        <v>29</v>
      </c>
      <c r="L828" s="25" t="s">
        <v>19</v>
      </c>
      <c r="M828" s="34" t="s">
        <v>20</v>
      </c>
      <c r="N828" s="36">
        <f>+IFERROR(VLOOKUP(Table_6[[#This Row],[ID_Municipio]],Table_4[[CodigoMuni]:[Long_2]],3,0),"")</f>
        <v>15.5151</v>
      </c>
      <c r="O828" s="36">
        <f>+IFERROR(VLOOKUP(Table_6[[#This Row],[ID_Municipio]],Table_4[[CodigoMuni]:[Long_2]],4,0),"")</f>
        <v>-88.114599999999996</v>
      </c>
      <c r="P828" s="34" t="s">
        <v>21</v>
      </c>
    </row>
    <row r="829" spans="1:16" ht="14.25" customHeight="1">
      <c r="A829" s="31" t="str">
        <f t="shared" si="36"/>
        <v>San Pedro Sula43953818</v>
      </c>
      <c r="B829" s="31" t="str">
        <f>+Table_6[[#This Row],[ID_Municipio]]&amp;Table_6[[#This Row],[Fecha]]</f>
        <v>050143953</v>
      </c>
      <c r="C829" s="31" t="str">
        <f t="shared" si="37"/>
        <v>Cortes43953</v>
      </c>
      <c r="D829" s="32">
        <f t="shared" si="38"/>
        <v>818</v>
      </c>
      <c r="E829" s="24">
        <v>43953</v>
      </c>
      <c r="F829" s="32">
        <f>+VLOOKUP(Table_6[[#This Row],[Departamento]],Table_5[],2,0)</f>
        <v>5</v>
      </c>
      <c r="G829" s="3" t="s">
        <v>22</v>
      </c>
      <c r="H829" s="9" t="s">
        <v>23</v>
      </c>
      <c r="I829" s="32" t="str">
        <f>+IFERROR(VLOOKUP(Table_6[[#This Row],[Municipio]],'LOCALIZA HN'!$B$9:$O$306,8,0),99999)</f>
        <v>0501</v>
      </c>
      <c r="J829" s="5" t="s">
        <v>18</v>
      </c>
      <c r="K829" s="5">
        <v>30</v>
      </c>
      <c r="L829" s="25" t="s">
        <v>19</v>
      </c>
      <c r="M829" s="34" t="s">
        <v>20</v>
      </c>
      <c r="N829" s="36">
        <f>+IFERROR(VLOOKUP(Table_6[[#This Row],[ID_Municipio]],Table_4[[CodigoMuni]:[Long_2]],3,0),"")</f>
        <v>15.5151</v>
      </c>
      <c r="O829" s="36">
        <f>+IFERROR(VLOOKUP(Table_6[[#This Row],[ID_Municipio]],Table_4[[CodigoMuni]:[Long_2]],4,0),"")</f>
        <v>-88.114599999999996</v>
      </c>
      <c r="P829" s="34" t="s">
        <v>21</v>
      </c>
    </row>
    <row r="830" spans="1:16" ht="14.25" customHeight="1">
      <c r="A830" s="31" t="str">
        <f t="shared" si="36"/>
        <v>San Pedro Sula43953819</v>
      </c>
      <c r="B830" s="31" t="str">
        <f>+Table_6[[#This Row],[ID_Municipio]]&amp;Table_6[[#This Row],[Fecha]]</f>
        <v>050143953</v>
      </c>
      <c r="C830" s="31" t="str">
        <f t="shared" si="37"/>
        <v>Cortes43953</v>
      </c>
      <c r="D830" s="32">
        <f t="shared" si="38"/>
        <v>819</v>
      </c>
      <c r="E830" s="24">
        <v>43953</v>
      </c>
      <c r="F830" s="32">
        <f>+VLOOKUP(Table_6[[#This Row],[Departamento]],Table_5[],2,0)</f>
        <v>5</v>
      </c>
      <c r="G830" s="3" t="s">
        <v>22</v>
      </c>
      <c r="H830" s="9" t="s">
        <v>23</v>
      </c>
      <c r="I830" s="32" t="str">
        <f>+IFERROR(VLOOKUP(Table_6[[#This Row],[Municipio]],'LOCALIZA HN'!$B$9:$O$306,8,0),99999)</f>
        <v>0501</v>
      </c>
      <c r="J830" s="5" t="s">
        <v>18</v>
      </c>
      <c r="K830" s="5">
        <v>52</v>
      </c>
      <c r="L830" s="25" t="s">
        <v>19</v>
      </c>
      <c r="M830" s="34" t="s">
        <v>20</v>
      </c>
      <c r="N830" s="36">
        <f>+IFERROR(VLOOKUP(Table_6[[#This Row],[ID_Municipio]],Table_4[[CodigoMuni]:[Long_2]],3,0),"")</f>
        <v>15.5151</v>
      </c>
      <c r="O830" s="36">
        <f>+IFERROR(VLOOKUP(Table_6[[#This Row],[ID_Municipio]],Table_4[[CodigoMuni]:[Long_2]],4,0),"")</f>
        <v>-88.114599999999996</v>
      </c>
      <c r="P830" s="34" t="s">
        <v>21</v>
      </c>
    </row>
    <row r="831" spans="1:16" ht="14.25" customHeight="1">
      <c r="A831" s="31" t="str">
        <f t="shared" si="36"/>
        <v>San Pedro Sula43953820</v>
      </c>
      <c r="B831" s="31" t="str">
        <f>+Table_6[[#This Row],[ID_Municipio]]&amp;Table_6[[#This Row],[Fecha]]</f>
        <v>050143953</v>
      </c>
      <c r="C831" s="31" t="str">
        <f t="shared" si="37"/>
        <v>Cortes43953</v>
      </c>
      <c r="D831" s="32">
        <f t="shared" si="38"/>
        <v>820</v>
      </c>
      <c r="E831" s="24">
        <v>43953</v>
      </c>
      <c r="F831" s="32">
        <f>+VLOOKUP(Table_6[[#This Row],[Departamento]],Table_5[],2,0)</f>
        <v>5</v>
      </c>
      <c r="G831" s="3" t="s">
        <v>22</v>
      </c>
      <c r="H831" s="9" t="s">
        <v>23</v>
      </c>
      <c r="I831" s="32" t="str">
        <f>+IFERROR(VLOOKUP(Table_6[[#This Row],[Municipio]],'LOCALIZA HN'!$B$9:$O$306,8,0),99999)</f>
        <v>0501</v>
      </c>
      <c r="J831" s="5" t="s">
        <v>18</v>
      </c>
      <c r="K831" s="5">
        <v>53</v>
      </c>
      <c r="L831" s="25" t="s">
        <v>19</v>
      </c>
      <c r="M831" s="34" t="s">
        <v>20</v>
      </c>
      <c r="N831" s="36">
        <f>+IFERROR(VLOOKUP(Table_6[[#This Row],[ID_Municipio]],Table_4[[CodigoMuni]:[Long_2]],3,0),"")</f>
        <v>15.5151</v>
      </c>
      <c r="O831" s="36">
        <f>+IFERROR(VLOOKUP(Table_6[[#This Row],[ID_Municipio]],Table_4[[CodigoMuni]:[Long_2]],4,0),"")</f>
        <v>-88.114599999999996</v>
      </c>
      <c r="P831" s="34" t="s">
        <v>21</v>
      </c>
    </row>
    <row r="832" spans="1:16" ht="14.25" customHeight="1">
      <c r="A832" s="31" t="str">
        <f t="shared" si="36"/>
        <v>San Pedro Sula43953821</v>
      </c>
      <c r="B832" s="31" t="str">
        <f>+Table_6[[#This Row],[ID_Municipio]]&amp;Table_6[[#This Row],[Fecha]]</f>
        <v>050143953</v>
      </c>
      <c r="C832" s="31" t="str">
        <f t="shared" si="37"/>
        <v>Cortes43953</v>
      </c>
      <c r="D832" s="32">
        <f t="shared" si="38"/>
        <v>821</v>
      </c>
      <c r="E832" s="24">
        <v>43953</v>
      </c>
      <c r="F832" s="32">
        <f>+VLOOKUP(Table_6[[#This Row],[Departamento]],Table_5[],2,0)</f>
        <v>5</v>
      </c>
      <c r="G832" s="3" t="s">
        <v>22</v>
      </c>
      <c r="H832" s="9" t="s">
        <v>23</v>
      </c>
      <c r="I832" s="32" t="str">
        <f>+IFERROR(VLOOKUP(Table_6[[#This Row],[Municipio]],'LOCALIZA HN'!$B$9:$O$306,8,0),99999)</f>
        <v>0501</v>
      </c>
      <c r="J832" s="5" t="s">
        <v>26</v>
      </c>
      <c r="K832" s="5">
        <v>52</v>
      </c>
      <c r="L832" s="25" t="s">
        <v>19</v>
      </c>
      <c r="M832" s="34" t="s">
        <v>20</v>
      </c>
      <c r="N832" s="36">
        <f>+IFERROR(VLOOKUP(Table_6[[#This Row],[ID_Municipio]],Table_4[[CodigoMuni]:[Long_2]],3,0),"")</f>
        <v>15.5151</v>
      </c>
      <c r="O832" s="36">
        <f>+IFERROR(VLOOKUP(Table_6[[#This Row],[ID_Municipio]],Table_4[[CodigoMuni]:[Long_2]],4,0),"")</f>
        <v>-88.114599999999996</v>
      </c>
      <c r="P832" s="34" t="s">
        <v>21</v>
      </c>
    </row>
    <row r="833" spans="1:16" ht="14.25" customHeight="1">
      <c r="A833" s="31" t="str">
        <f t="shared" si="36"/>
        <v>San Pedro Sula43953822</v>
      </c>
      <c r="B833" s="31" t="str">
        <f>+Table_6[[#This Row],[ID_Municipio]]&amp;Table_6[[#This Row],[Fecha]]</f>
        <v>050143953</v>
      </c>
      <c r="C833" s="31" t="str">
        <f t="shared" si="37"/>
        <v>Cortes43953</v>
      </c>
      <c r="D833" s="32">
        <f t="shared" si="38"/>
        <v>822</v>
      </c>
      <c r="E833" s="24">
        <v>43953</v>
      </c>
      <c r="F833" s="32">
        <f>+VLOOKUP(Table_6[[#This Row],[Departamento]],Table_5[],2,0)</f>
        <v>5</v>
      </c>
      <c r="G833" s="3" t="s">
        <v>22</v>
      </c>
      <c r="H833" s="9" t="s">
        <v>23</v>
      </c>
      <c r="I833" s="32" t="str">
        <f>+IFERROR(VLOOKUP(Table_6[[#This Row],[Municipio]],'LOCALIZA HN'!$B$9:$O$306,8,0),99999)</f>
        <v>0501</v>
      </c>
      <c r="J833" s="5" t="s">
        <v>18</v>
      </c>
      <c r="K833" s="5">
        <v>26</v>
      </c>
      <c r="L833" s="25" t="s">
        <v>19</v>
      </c>
      <c r="M833" s="34" t="s">
        <v>20</v>
      </c>
      <c r="N833" s="36">
        <f>+IFERROR(VLOOKUP(Table_6[[#This Row],[ID_Municipio]],Table_4[[CodigoMuni]:[Long_2]],3,0),"")</f>
        <v>15.5151</v>
      </c>
      <c r="O833" s="36">
        <f>+IFERROR(VLOOKUP(Table_6[[#This Row],[ID_Municipio]],Table_4[[CodigoMuni]:[Long_2]],4,0),"")</f>
        <v>-88.114599999999996</v>
      </c>
      <c r="P833" s="34" t="s">
        <v>21</v>
      </c>
    </row>
    <row r="834" spans="1:16" ht="14.25" customHeight="1">
      <c r="A834" s="31" t="str">
        <f t="shared" si="36"/>
        <v>San Pedro Sula43953823</v>
      </c>
      <c r="B834" s="31" t="str">
        <f>+Table_6[[#This Row],[ID_Municipio]]&amp;Table_6[[#This Row],[Fecha]]</f>
        <v>050143953</v>
      </c>
      <c r="C834" s="31" t="str">
        <f t="shared" si="37"/>
        <v>Cortes43953</v>
      </c>
      <c r="D834" s="32">
        <f t="shared" si="38"/>
        <v>823</v>
      </c>
      <c r="E834" s="24">
        <v>43953</v>
      </c>
      <c r="F834" s="32">
        <f>+VLOOKUP(Table_6[[#This Row],[Departamento]],Table_5[],2,0)</f>
        <v>5</v>
      </c>
      <c r="G834" s="3" t="s">
        <v>22</v>
      </c>
      <c r="H834" s="9" t="s">
        <v>23</v>
      </c>
      <c r="I834" s="32" t="str">
        <f>+IFERROR(VLOOKUP(Table_6[[#This Row],[Municipio]],'LOCALIZA HN'!$B$9:$O$306,8,0),99999)</f>
        <v>0501</v>
      </c>
      <c r="J834" s="5" t="s">
        <v>18</v>
      </c>
      <c r="K834" s="5">
        <v>70</v>
      </c>
      <c r="L834" s="25" t="s">
        <v>19</v>
      </c>
      <c r="M834" s="34" t="s">
        <v>20</v>
      </c>
      <c r="N834" s="36">
        <f>+IFERROR(VLOOKUP(Table_6[[#This Row],[ID_Municipio]],Table_4[[CodigoMuni]:[Long_2]],3,0),"")</f>
        <v>15.5151</v>
      </c>
      <c r="O834" s="36">
        <f>+IFERROR(VLOOKUP(Table_6[[#This Row],[ID_Municipio]],Table_4[[CodigoMuni]:[Long_2]],4,0),"")</f>
        <v>-88.114599999999996</v>
      </c>
      <c r="P834" s="34" t="s">
        <v>21</v>
      </c>
    </row>
    <row r="835" spans="1:16" ht="14.25" customHeight="1">
      <c r="A835" s="31" t="str">
        <f t="shared" si="36"/>
        <v>San Pedro Sula43953824</v>
      </c>
      <c r="B835" s="31" t="str">
        <f>+Table_6[[#This Row],[ID_Municipio]]&amp;Table_6[[#This Row],[Fecha]]</f>
        <v>050143953</v>
      </c>
      <c r="C835" s="31" t="str">
        <f t="shared" si="37"/>
        <v>Cortes43953</v>
      </c>
      <c r="D835" s="32">
        <f t="shared" si="38"/>
        <v>824</v>
      </c>
      <c r="E835" s="24">
        <v>43953</v>
      </c>
      <c r="F835" s="32">
        <f>+VLOOKUP(Table_6[[#This Row],[Departamento]],Table_5[],2,0)</f>
        <v>5</v>
      </c>
      <c r="G835" s="3" t="s">
        <v>22</v>
      </c>
      <c r="H835" s="9" t="s">
        <v>23</v>
      </c>
      <c r="I835" s="32" t="str">
        <f>+IFERROR(VLOOKUP(Table_6[[#This Row],[Municipio]],'LOCALIZA HN'!$B$9:$O$306,8,0),99999)</f>
        <v>0501</v>
      </c>
      <c r="J835" s="5" t="s">
        <v>26</v>
      </c>
      <c r="K835" s="5">
        <v>70</v>
      </c>
      <c r="L835" s="25" t="s">
        <v>19</v>
      </c>
      <c r="M835" s="34" t="s">
        <v>20</v>
      </c>
      <c r="N835" s="36">
        <f>+IFERROR(VLOOKUP(Table_6[[#This Row],[ID_Municipio]],Table_4[[CodigoMuni]:[Long_2]],3,0),"")</f>
        <v>15.5151</v>
      </c>
      <c r="O835" s="36">
        <f>+IFERROR(VLOOKUP(Table_6[[#This Row],[ID_Municipio]],Table_4[[CodigoMuni]:[Long_2]],4,0),"")</f>
        <v>-88.114599999999996</v>
      </c>
      <c r="P835" s="34" t="s">
        <v>21</v>
      </c>
    </row>
    <row r="836" spans="1:16" ht="14.25" customHeight="1">
      <c r="A836" s="31" t="str">
        <f t="shared" si="36"/>
        <v>San Pedro Sula43953825</v>
      </c>
      <c r="B836" s="31" t="str">
        <f>+Table_6[[#This Row],[ID_Municipio]]&amp;Table_6[[#This Row],[Fecha]]</f>
        <v>050143953</v>
      </c>
      <c r="C836" s="31" t="str">
        <f t="shared" si="37"/>
        <v>Cortes43953</v>
      </c>
      <c r="D836" s="32">
        <f t="shared" si="38"/>
        <v>825</v>
      </c>
      <c r="E836" s="24">
        <v>43953</v>
      </c>
      <c r="F836" s="32">
        <f>+VLOOKUP(Table_6[[#This Row],[Departamento]],Table_5[],2,0)</f>
        <v>5</v>
      </c>
      <c r="G836" s="3" t="s">
        <v>22</v>
      </c>
      <c r="H836" s="9" t="s">
        <v>23</v>
      </c>
      <c r="I836" s="32" t="str">
        <f>+IFERROR(VLOOKUP(Table_6[[#This Row],[Municipio]],'LOCALIZA HN'!$B$9:$O$306,8,0),99999)</f>
        <v>0501</v>
      </c>
      <c r="J836" s="5" t="s">
        <v>26</v>
      </c>
      <c r="K836" s="5">
        <v>28</v>
      </c>
      <c r="L836" s="25" t="s">
        <v>19</v>
      </c>
      <c r="M836" s="34" t="s">
        <v>20</v>
      </c>
      <c r="N836" s="36">
        <f>+IFERROR(VLOOKUP(Table_6[[#This Row],[ID_Municipio]],Table_4[[CodigoMuni]:[Long_2]],3,0),"")</f>
        <v>15.5151</v>
      </c>
      <c r="O836" s="36">
        <f>+IFERROR(VLOOKUP(Table_6[[#This Row],[ID_Municipio]],Table_4[[CodigoMuni]:[Long_2]],4,0),"")</f>
        <v>-88.114599999999996</v>
      </c>
      <c r="P836" s="34" t="s">
        <v>21</v>
      </c>
    </row>
    <row r="837" spans="1:16" ht="14.25" customHeight="1">
      <c r="A837" s="31" t="str">
        <f t="shared" si="36"/>
        <v>San Pedro Sula43953826</v>
      </c>
      <c r="B837" s="31" t="str">
        <f>+Table_6[[#This Row],[ID_Municipio]]&amp;Table_6[[#This Row],[Fecha]]</f>
        <v>050143953</v>
      </c>
      <c r="C837" s="31" t="str">
        <f t="shared" si="37"/>
        <v>Cortes43953</v>
      </c>
      <c r="D837" s="32">
        <f t="shared" si="38"/>
        <v>826</v>
      </c>
      <c r="E837" s="24">
        <v>43953</v>
      </c>
      <c r="F837" s="32">
        <f>+VLOOKUP(Table_6[[#This Row],[Departamento]],Table_5[],2,0)</f>
        <v>5</v>
      </c>
      <c r="G837" s="3" t="s">
        <v>22</v>
      </c>
      <c r="H837" s="9" t="s">
        <v>23</v>
      </c>
      <c r="I837" s="32" t="str">
        <f>+IFERROR(VLOOKUP(Table_6[[#This Row],[Municipio]],'LOCALIZA HN'!$B$9:$O$306,8,0),99999)</f>
        <v>0501</v>
      </c>
      <c r="J837" s="5" t="s">
        <v>26</v>
      </c>
      <c r="K837" s="5">
        <v>46</v>
      </c>
      <c r="L837" s="25" t="s">
        <v>19</v>
      </c>
      <c r="M837" s="34" t="s">
        <v>20</v>
      </c>
      <c r="N837" s="36">
        <f>+IFERROR(VLOOKUP(Table_6[[#This Row],[ID_Municipio]],Table_4[[CodigoMuni]:[Long_2]],3,0),"")</f>
        <v>15.5151</v>
      </c>
      <c r="O837" s="36">
        <f>+IFERROR(VLOOKUP(Table_6[[#This Row],[ID_Municipio]],Table_4[[CodigoMuni]:[Long_2]],4,0),"")</f>
        <v>-88.114599999999996</v>
      </c>
      <c r="P837" s="34" t="s">
        <v>21</v>
      </c>
    </row>
    <row r="838" spans="1:16" ht="14.25" customHeight="1">
      <c r="A838" s="31" t="str">
        <f t="shared" si="36"/>
        <v>San Pedro Sula43953827</v>
      </c>
      <c r="B838" s="31" t="str">
        <f>+Table_6[[#This Row],[ID_Municipio]]&amp;Table_6[[#This Row],[Fecha]]</f>
        <v>050143953</v>
      </c>
      <c r="C838" s="31" t="str">
        <f t="shared" si="37"/>
        <v>Cortes43953</v>
      </c>
      <c r="D838" s="32">
        <f t="shared" si="38"/>
        <v>827</v>
      </c>
      <c r="E838" s="24">
        <v>43953</v>
      </c>
      <c r="F838" s="32">
        <f>+VLOOKUP(Table_6[[#This Row],[Departamento]],Table_5[],2,0)</f>
        <v>5</v>
      </c>
      <c r="G838" s="3" t="s">
        <v>22</v>
      </c>
      <c r="H838" s="9" t="s">
        <v>23</v>
      </c>
      <c r="I838" s="32" t="str">
        <f>+IFERROR(VLOOKUP(Table_6[[#This Row],[Municipio]],'LOCALIZA HN'!$B$9:$O$306,8,0),99999)</f>
        <v>0501</v>
      </c>
      <c r="J838" s="5" t="s">
        <v>18</v>
      </c>
      <c r="K838" s="5">
        <v>25</v>
      </c>
      <c r="L838" s="25" t="s">
        <v>19</v>
      </c>
      <c r="M838" s="34" t="s">
        <v>20</v>
      </c>
      <c r="N838" s="36">
        <f>+IFERROR(VLOOKUP(Table_6[[#This Row],[ID_Municipio]],Table_4[[CodigoMuni]:[Long_2]],3,0),"")</f>
        <v>15.5151</v>
      </c>
      <c r="O838" s="36">
        <f>+IFERROR(VLOOKUP(Table_6[[#This Row],[ID_Municipio]],Table_4[[CodigoMuni]:[Long_2]],4,0),"")</f>
        <v>-88.114599999999996</v>
      </c>
      <c r="P838" s="34" t="s">
        <v>21</v>
      </c>
    </row>
    <row r="839" spans="1:16" ht="14.25" customHeight="1">
      <c r="A839" s="31" t="str">
        <f t="shared" si="36"/>
        <v>San Pedro Sula43953828</v>
      </c>
      <c r="B839" s="31" t="str">
        <f>+Table_6[[#This Row],[ID_Municipio]]&amp;Table_6[[#This Row],[Fecha]]</f>
        <v>050143953</v>
      </c>
      <c r="C839" s="31" t="str">
        <f t="shared" si="37"/>
        <v>Cortes43953</v>
      </c>
      <c r="D839" s="32">
        <f t="shared" si="38"/>
        <v>828</v>
      </c>
      <c r="E839" s="24">
        <v>43953</v>
      </c>
      <c r="F839" s="32">
        <f>+VLOOKUP(Table_6[[#This Row],[Departamento]],Table_5[],2,0)</f>
        <v>5</v>
      </c>
      <c r="G839" s="3" t="s">
        <v>22</v>
      </c>
      <c r="H839" s="9" t="s">
        <v>23</v>
      </c>
      <c r="I839" s="32" t="str">
        <f>+IFERROR(VLOOKUP(Table_6[[#This Row],[Municipio]],'LOCALIZA HN'!$B$9:$O$306,8,0),99999)</f>
        <v>0501</v>
      </c>
      <c r="J839" s="5" t="s">
        <v>18</v>
      </c>
      <c r="K839" s="5">
        <v>66</v>
      </c>
      <c r="L839" s="25" t="s">
        <v>19</v>
      </c>
      <c r="M839" s="34" t="s">
        <v>20</v>
      </c>
      <c r="N839" s="36">
        <f>+IFERROR(VLOOKUP(Table_6[[#This Row],[ID_Municipio]],Table_4[[CodigoMuni]:[Long_2]],3,0),"")</f>
        <v>15.5151</v>
      </c>
      <c r="O839" s="36">
        <f>+IFERROR(VLOOKUP(Table_6[[#This Row],[ID_Municipio]],Table_4[[CodigoMuni]:[Long_2]],4,0),"")</f>
        <v>-88.114599999999996</v>
      </c>
      <c r="P839" s="34" t="s">
        <v>21</v>
      </c>
    </row>
    <row r="840" spans="1:16" ht="14.25" customHeight="1">
      <c r="A840" s="31" t="str">
        <f t="shared" si="36"/>
        <v>San Pedro Sula43953829</v>
      </c>
      <c r="B840" s="31" t="str">
        <f>+Table_6[[#This Row],[ID_Municipio]]&amp;Table_6[[#This Row],[Fecha]]</f>
        <v>050143953</v>
      </c>
      <c r="C840" s="31" t="str">
        <f t="shared" si="37"/>
        <v>Cortes43953</v>
      </c>
      <c r="D840" s="32">
        <f t="shared" si="38"/>
        <v>829</v>
      </c>
      <c r="E840" s="24">
        <v>43953</v>
      </c>
      <c r="F840" s="32">
        <f>+VLOOKUP(Table_6[[#This Row],[Departamento]],Table_5[],2,0)</f>
        <v>5</v>
      </c>
      <c r="G840" s="3" t="s">
        <v>22</v>
      </c>
      <c r="H840" s="9" t="s">
        <v>23</v>
      </c>
      <c r="I840" s="32" t="str">
        <f>+IFERROR(VLOOKUP(Table_6[[#This Row],[Municipio]],'LOCALIZA HN'!$B$9:$O$306,8,0),99999)</f>
        <v>0501</v>
      </c>
      <c r="J840" s="5" t="s">
        <v>18</v>
      </c>
      <c r="K840" s="5">
        <v>53</v>
      </c>
      <c r="L840" s="25" t="s">
        <v>19</v>
      </c>
      <c r="M840" s="34" t="s">
        <v>20</v>
      </c>
      <c r="N840" s="36">
        <f>+IFERROR(VLOOKUP(Table_6[[#This Row],[ID_Municipio]],Table_4[[CodigoMuni]:[Long_2]],3,0),"")</f>
        <v>15.5151</v>
      </c>
      <c r="O840" s="36">
        <f>+IFERROR(VLOOKUP(Table_6[[#This Row],[ID_Municipio]],Table_4[[CodigoMuni]:[Long_2]],4,0),"")</f>
        <v>-88.114599999999996</v>
      </c>
      <c r="P840" s="34" t="s">
        <v>21</v>
      </c>
    </row>
    <row r="841" spans="1:16" ht="14.25" customHeight="1">
      <c r="A841" s="31" t="str">
        <f t="shared" si="36"/>
        <v>San Pedro Sula43953830</v>
      </c>
      <c r="B841" s="31" t="str">
        <f>+Table_6[[#This Row],[ID_Municipio]]&amp;Table_6[[#This Row],[Fecha]]</f>
        <v>050143953</v>
      </c>
      <c r="C841" s="31" t="str">
        <f t="shared" si="37"/>
        <v>Cortes43953</v>
      </c>
      <c r="D841" s="32">
        <f t="shared" si="38"/>
        <v>830</v>
      </c>
      <c r="E841" s="24">
        <v>43953</v>
      </c>
      <c r="F841" s="32">
        <f>+VLOOKUP(Table_6[[#This Row],[Departamento]],Table_5[],2,0)</f>
        <v>5</v>
      </c>
      <c r="G841" s="3" t="s">
        <v>22</v>
      </c>
      <c r="H841" s="9" t="s">
        <v>23</v>
      </c>
      <c r="I841" s="32" t="str">
        <f>+IFERROR(VLOOKUP(Table_6[[#This Row],[Municipio]],'LOCALIZA HN'!$B$9:$O$306,8,0),99999)</f>
        <v>0501</v>
      </c>
      <c r="J841" s="5" t="s">
        <v>18</v>
      </c>
      <c r="K841" s="5">
        <v>72</v>
      </c>
      <c r="L841" s="25" t="s">
        <v>19</v>
      </c>
      <c r="M841" s="34" t="s">
        <v>20</v>
      </c>
      <c r="N841" s="36">
        <f>+IFERROR(VLOOKUP(Table_6[[#This Row],[ID_Municipio]],Table_4[[CodigoMuni]:[Long_2]],3,0),"")</f>
        <v>15.5151</v>
      </c>
      <c r="O841" s="36">
        <f>+IFERROR(VLOOKUP(Table_6[[#This Row],[ID_Municipio]],Table_4[[CodigoMuni]:[Long_2]],4,0),"")</f>
        <v>-88.114599999999996</v>
      </c>
      <c r="P841" s="34" t="s">
        <v>21</v>
      </c>
    </row>
    <row r="842" spans="1:16" ht="14.25" customHeight="1">
      <c r="A842" s="31" t="str">
        <f t="shared" si="36"/>
        <v>San Pedro Sula43953831</v>
      </c>
      <c r="B842" s="31" t="str">
        <f>+Table_6[[#This Row],[ID_Municipio]]&amp;Table_6[[#This Row],[Fecha]]</f>
        <v>050143953</v>
      </c>
      <c r="C842" s="31" t="str">
        <f t="shared" si="37"/>
        <v>Cortes43953</v>
      </c>
      <c r="D842" s="32">
        <f t="shared" si="38"/>
        <v>831</v>
      </c>
      <c r="E842" s="24">
        <v>43953</v>
      </c>
      <c r="F842" s="32">
        <f>+VLOOKUP(Table_6[[#This Row],[Departamento]],Table_5[],2,0)</f>
        <v>5</v>
      </c>
      <c r="G842" s="3" t="s">
        <v>22</v>
      </c>
      <c r="H842" s="9" t="s">
        <v>23</v>
      </c>
      <c r="I842" s="32" t="str">
        <f>+IFERROR(VLOOKUP(Table_6[[#This Row],[Municipio]],'LOCALIZA HN'!$B$9:$O$306,8,0),99999)</f>
        <v>0501</v>
      </c>
      <c r="J842" s="5" t="s">
        <v>18</v>
      </c>
      <c r="K842" s="5">
        <v>34</v>
      </c>
      <c r="L842" s="25" t="s">
        <v>19</v>
      </c>
      <c r="M842" s="34" t="s">
        <v>20</v>
      </c>
      <c r="N842" s="36">
        <f>+IFERROR(VLOOKUP(Table_6[[#This Row],[ID_Municipio]],Table_4[[CodigoMuni]:[Long_2]],3,0),"")</f>
        <v>15.5151</v>
      </c>
      <c r="O842" s="36">
        <f>+IFERROR(VLOOKUP(Table_6[[#This Row],[ID_Municipio]],Table_4[[CodigoMuni]:[Long_2]],4,0),"")</f>
        <v>-88.114599999999996</v>
      </c>
      <c r="P842" s="34" t="s">
        <v>21</v>
      </c>
    </row>
    <row r="843" spans="1:16" ht="14.25" customHeight="1">
      <c r="A843" s="31" t="str">
        <f t="shared" si="36"/>
        <v>San Pedro Sula43953832</v>
      </c>
      <c r="B843" s="31" t="str">
        <f>+Table_6[[#This Row],[ID_Municipio]]&amp;Table_6[[#This Row],[Fecha]]</f>
        <v>050143953</v>
      </c>
      <c r="C843" s="31" t="str">
        <f t="shared" si="37"/>
        <v>Cortes43953</v>
      </c>
      <c r="D843" s="32">
        <f t="shared" si="38"/>
        <v>832</v>
      </c>
      <c r="E843" s="24">
        <v>43953</v>
      </c>
      <c r="F843" s="32">
        <f>+VLOOKUP(Table_6[[#This Row],[Departamento]],Table_5[],2,0)</f>
        <v>5</v>
      </c>
      <c r="G843" s="3" t="s">
        <v>22</v>
      </c>
      <c r="H843" s="9" t="s">
        <v>23</v>
      </c>
      <c r="I843" s="32" t="str">
        <f>+IFERROR(VLOOKUP(Table_6[[#This Row],[Municipio]],'LOCALIZA HN'!$B$9:$O$306,8,0),99999)</f>
        <v>0501</v>
      </c>
      <c r="J843" s="5" t="s">
        <v>26</v>
      </c>
      <c r="K843" s="5">
        <v>36</v>
      </c>
      <c r="L843" s="25" t="s">
        <v>19</v>
      </c>
      <c r="M843" s="34" t="s">
        <v>20</v>
      </c>
      <c r="N843" s="36">
        <f>+IFERROR(VLOOKUP(Table_6[[#This Row],[ID_Municipio]],Table_4[[CodigoMuni]:[Long_2]],3,0),"")</f>
        <v>15.5151</v>
      </c>
      <c r="O843" s="36">
        <f>+IFERROR(VLOOKUP(Table_6[[#This Row],[ID_Municipio]],Table_4[[CodigoMuni]:[Long_2]],4,0),"")</f>
        <v>-88.114599999999996</v>
      </c>
      <c r="P843" s="34" t="s">
        <v>21</v>
      </c>
    </row>
    <row r="844" spans="1:16" ht="14.25" customHeight="1">
      <c r="A844" s="31" t="str">
        <f t="shared" si="36"/>
        <v>San Pedro SuLa43953833</v>
      </c>
      <c r="B844" s="31" t="str">
        <f>+Table_6[[#This Row],[ID_Municipio]]&amp;Table_6[[#This Row],[Fecha]]</f>
        <v>050143953</v>
      </c>
      <c r="C844" s="31" t="str">
        <f t="shared" si="37"/>
        <v>Cortes43953</v>
      </c>
      <c r="D844" s="32">
        <f t="shared" si="38"/>
        <v>833</v>
      </c>
      <c r="E844" s="24">
        <v>43953</v>
      </c>
      <c r="F844" s="32">
        <f>+VLOOKUP(Table_6[[#This Row],[Departamento]],Table_5[],2,0)</f>
        <v>5</v>
      </c>
      <c r="G844" s="3" t="s">
        <v>22</v>
      </c>
      <c r="H844" s="9" t="s">
        <v>68</v>
      </c>
      <c r="I844" s="32" t="str">
        <f>+IFERROR(VLOOKUP(Table_6[[#This Row],[Municipio]],'LOCALIZA HN'!$B$9:$O$306,8,0),99999)</f>
        <v>0501</v>
      </c>
      <c r="J844" s="5" t="s">
        <v>26</v>
      </c>
      <c r="K844" s="5">
        <v>33</v>
      </c>
      <c r="L844" s="25" t="s">
        <v>19</v>
      </c>
      <c r="M844" s="34" t="s">
        <v>20</v>
      </c>
      <c r="N844" s="36">
        <f>+IFERROR(VLOOKUP(Table_6[[#This Row],[ID_Municipio]],Table_4[[CodigoMuni]:[Long_2]],3,0),"")</f>
        <v>15.5151</v>
      </c>
      <c r="O844" s="36">
        <f>+IFERROR(VLOOKUP(Table_6[[#This Row],[ID_Municipio]],Table_4[[CodigoMuni]:[Long_2]],4,0),"")</f>
        <v>-88.114599999999996</v>
      </c>
      <c r="P844" s="34" t="s">
        <v>21</v>
      </c>
    </row>
    <row r="845" spans="1:16" ht="14.25" customHeight="1">
      <c r="A845" s="31" t="str">
        <f t="shared" ref="A845:A908" si="39">+H845&amp;E845&amp;D845</f>
        <v>San Pedro SuLa43953834</v>
      </c>
      <c r="B845" s="31" t="str">
        <f>+Table_6[[#This Row],[ID_Municipio]]&amp;Table_6[[#This Row],[Fecha]]</f>
        <v>050143953</v>
      </c>
      <c r="C845" s="31" t="str">
        <f t="shared" ref="C845:C908" si="40">+G845&amp;E845</f>
        <v>Cortes43953</v>
      </c>
      <c r="D845" s="32">
        <f t="shared" ref="D845:D908" si="41">+D844+1</f>
        <v>834</v>
      </c>
      <c r="E845" s="24">
        <v>43953</v>
      </c>
      <c r="F845" s="32">
        <f>+VLOOKUP(Table_6[[#This Row],[Departamento]],Table_5[],2,0)</f>
        <v>5</v>
      </c>
      <c r="G845" s="3" t="s">
        <v>22</v>
      </c>
      <c r="H845" s="9" t="s">
        <v>68</v>
      </c>
      <c r="I845" s="32" t="str">
        <f>+IFERROR(VLOOKUP(Table_6[[#This Row],[Municipio]],'LOCALIZA HN'!$B$9:$O$306,8,0),99999)</f>
        <v>0501</v>
      </c>
      <c r="J845" s="5" t="s">
        <v>26</v>
      </c>
      <c r="K845" s="5">
        <v>38</v>
      </c>
      <c r="L845" s="25" t="s">
        <v>19</v>
      </c>
      <c r="M845" s="34" t="s">
        <v>20</v>
      </c>
      <c r="N845" s="36">
        <f>+IFERROR(VLOOKUP(Table_6[[#This Row],[ID_Municipio]],Table_4[[CodigoMuni]:[Long_2]],3,0),"")</f>
        <v>15.5151</v>
      </c>
      <c r="O845" s="36">
        <f>+IFERROR(VLOOKUP(Table_6[[#This Row],[ID_Municipio]],Table_4[[CodigoMuni]:[Long_2]],4,0),"")</f>
        <v>-88.114599999999996</v>
      </c>
      <c r="P845" s="34" t="s">
        <v>21</v>
      </c>
    </row>
    <row r="846" spans="1:16" ht="14.25" customHeight="1">
      <c r="A846" s="31" t="str">
        <f t="shared" si="39"/>
        <v>San Pedro SuLa43953835</v>
      </c>
      <c r="B846" s="31" t="str">
        <f>+Table_6[[#This Row],[ID_Municipio]]&amp;Table_6[[#This Row],[Fecha]]</f>
        <v>050143953</v>
      </c>
      <c r="C846" s="31" t="str">
        <f t="shared" si="40"/>
        <v>Cortes43953</v>
      </c>
      <c r="D846" s="32">
        <f t="shared" si="41"/>
        <v>835</v>
      </c>
      <c r="E846" s="24">
        <v>43953</v>
      </c>
      <c r="F846" s="32">
        <f>+VLOOKUP(Table_6[[#This Row],[Departamento]],Table_5[],2,0)</f>
        <v>5</v>
      </c>
      <c r="G846" s="3" t="s">
        <v>22</v>
      </c>
      <c r="H846" s="9" t="s">
        <v>68</v>
      </c>
      <c r="I846" s="32" t="str">
        <f>+IFERROR(VLOOKUP(Table_6[[#This Row],[Municipio]],'LOCALIZA HN'!$B$9:$O$306,8,0),99999)</f>
        <v>0501</v>
      </c>
      <c r="J846" s="5" t="s">
        <v>26</v>
      </c>
      <c r="K846" s="5">
        <v>33</v>
      </c>
      <c r="L846" s="25" t="s">
        <v>19</v>
      </c>
      <c r="M846" s="34" t="s">
        <v>20</v>
      </c>
      <c r="N846" s="36">
        <f>+IFERROR(VLOOKUP(Table_6[[#This Row],[ID_Municipio]],Table_4[[CodigoMuni]:[Long_2]],3,0),"")</f>
        <v>15.5151</v>
      </c>
      <c r="O846" s="36">
        <f>+IFERROR(VLOOKUP(Table_6[[#This Row],[ID_Municipio]],Table_4[[CodigoMuni]:[Long_2]],4,0),"")</f>
        <v>-88.114599999999996</v>
      </c>
      <c r="P846" s="34" t="s">
        <v>21</v>
      </c>
    </row>
    <row r="847" spans="1:16" ht="14.25" customHeight="1">
      <c r="A847" s="31" t="str">
        <f t="shared" si="39"/>
        <v>San Pedro SuLa43953836</v>
      </c>
      <c r="B847" s="31" t="str">
        <f>+Table_6[[#This Row],[ID_Municipio]]&amp;Table_6[[#This Row],[Fecha]]</f>
        <v>050143953</v>
      </c>
      <c r="C847" s="31" t="str">
        <f t="shared" si="40"/>
        <v>Cortes43953</v>
      </c>
      <c r="D847" s="32">
        <f t="shared" si="41"/>
        <v>836</v>
      </c>
      <c r="E847" s="24">
        <v>43953</v>
      </c>
      <c r="F847" s="32">
        <f>+VLOOKUP(Table_6[[#This Row],[Departamento]],Table_5[],2,0)</f>
        <v>5</v>
      </c>
      <c r="G847" s="3" t="s">
        <v>22</v>
      </c>
      <c r="H847" s="9" t="s">
        <v>68</v>
      </c>
      <c r="I847" s="32" t="str">
        <f>+IFERROR(VLOOKUP(Table_6[[#This Row],[Municipio]],'LOCALIZA HN'!$B$9:$O$306,8,0),99999)</f>
        <v>0501</v>
      </c>
      <c r="J847" s="5" t="s">
        <v>18</v>
      </c>
      <c r="K847" s="5">
        <v>62</v>
      </c>
      <c r="L847" s="25" t="s">
        <v>19</v>
      </c>
      <c r="M847" s="34" t="s">
        <v>20</v>
      </c>
      <c r="N847" s="36">
        <f>+IFERROR(VLOOKUP(Table_6[[#This Row],[ID_Municipio]],Table_4[[CodigoMuni]:[Long_2]],3,0),"")</f>
        <v>15.5151</v>
      </c>
      <c r="O847" s="36">
        <f>+IFERROR(VLOOKUP(Table_6[[#This Row],[ID_Municipio]],Table_4[[CodigoMuni]:[Long_2]],4,0),"")</f>
        <v>-88.114599999999996</v>
      </c>
      <c r="P847" s="34" t="s">
        <v>21</v>
      </c>
    </row>
    <row r="848" spans="1:16" ht="14.25" customHeight="1">
      <c r="A848" s="31" t="str">
        <f t="shared" si="39"/>
        <v>San Pedro SuLa43953837</v>
      </c>
      <c r="B848" s="31" t="str">
        <f>+Table_6[[#This Row],[ID_Municipio]]&amp;Table_6[[#This Row],[Fecha]]</f>
        <v>050143953</v>
      </c>
      <c r="C848" s="31" t="str">
        <f t="shared" si="40"/>
        <v>Cortes43953</v>
      </c>
      <c r="D848" s="32">
        <f t="shared" si="41"/>
        <v>837</v>
      </c>
      <c r="E848" s="24">
        <v>43953</v>
      </c>
      <c r="F848" s="32">
        <f>+VLOOKUP(Table_6[[#This Row],[Departamento]],Table_5[],2,0)</f>
        <v>5</v>
      </c>
      <c r="G848" s="3" t="s">
        <v>22</v>
      </c>
      <c r="H848" s="9" t="s">
        <v>68</v>
      </c>
      <c r="I848" s="32" t="str">
        <f>+IFERROR(VLOOKUP(Table_6[[#This Row],[Municipio]],'LOCALIZA HN'!$B$9:$O$306,8,0),99999)</f>
        <v>0501</v>
      </c>
      <c r="J848" s="5" t="s">
        <v>26</v>
      </c>
      <c r="K848" s="5">
        <v>31</v>
      </c>
      <c r="L848" s="25" t="s">
        <v>19</v>
      </c>
      <c r="M848" s="34" t="s">
        <v>20</v>
      </c>
      <c r="N848" s="36">
        <f>+IFERROR(VLOOKUP(Table_6[[#This Row],[ID_Municipio]],Table_4[[CodigoMuni]:[Long_2]],3,0),"")</f>
        <v>15.5151</v>
      </c>
      <c r="O848" s="36">
        <f>+IFERROR(VLOOKUP(Table_6[[#This Row],[ID_Municipio]],Table_4[[CodigoMuni]:[Long_2]],4,0),"")</f>
        <v>-88.114599999999996</v>
      </c>
      <c r="P848" s="34" t="s">
        <v>21</v>
      </c>
    </row>
    <row r="849" spans="1:16" ht="14.25" customHeight="1">
      <c r="A849" s="31" t="str">
        <f t="shared" si="39"/>
        <v>San Pedro SuLa43953838</v>
      </c>
      <c r="B849" s="31" t="str">
        <f>+Table_6[[#This Row],[ID_Municipio]]&amp;Table_6[[#This Row],[Fecha]]</f>
        <v>050143953</v>
      </c>
      <c r="C849" s="31" t="str">
        <f t="shared" si="40"/>
        <v>Cortes43953</v>
      </c>
      <c r="D849" s="32">
        <f t="shared" si="41"/>
        <v>838</v>
      </c>
      <c r="E849" s="24">
        <v>43953</v>
      </c>
      <c r="F849" s="32">
        <f>+VLOOKUP(Table_6[[#This Row],[Departamento]],Table_5[],2,0)</f>
        <v>5</v>
      </c>
      <c r="G849" s="3" t="s">
        <v>22</v>
      </c>
      <c r="H849" s="9" t="s">
        <v>68</v>
      </c>
      <c r="I849" s="32" t="str">
        <f>+IFERROR(VLOOKUP(Table_6[[#This Row],[Municipio]],'LOCALIZA HN'!$B$9:$O$306,8,0),99999)</f>
        <v>0501</v>
      </c>
      <c r="J849" s="5" t="s">
        <v>18</v>
      </c>
      <c r="K849" s="5">
        <v>20</v>
      </c>
      <c r="L849" s="25" t="s">
        <v>19</v>
      </c>
      <c r="M849" s="34" t="s">
        <v>20</v>
      </c>
      <c r="N849" s="36">
        <f>+IFERROR(VLOOKUP(Table_6[[#This Row],[ID_Municipio]],Table_4[[CodigoMuni]:[Long_2]],3,0),"")</f>
        <v>15.5151</v>
      </c>
      <c r="O849" s="36">
        <f>+IFERROR(VLOOKUP(Table_6[[#This Row],[ID_Municipio]],Table_4[[CodigoMuni]:[Long_2]],4,0),"")</f>
        <v>-88.114599999999996</v>
      </c>
      <c r="P849" s="34" t="s">
        <v>21</v>
      </c>
    </row>
    <row r="850" spans="1:16" ht="14.25" customHeight="1">
      <c r="A850" s="31" t="str">
        <f t="shared" si="39"/>
        <v>San Pedro SuLa43953839</v>
      </c>
      <c r="B850" s="31" t="str">
        <f>+Table_6[[#This Row],[ID_Municipio]]&amp;Table_6[[#This Row],[Fecha]]</f>
        <v>050143953</v>
      </c>
      <c r="C850" s="31" t="str">
        <f t="shared" si="40"/>
        <v>Cortes43953</v>
      </c>
      <c r="D850" s="32">
        <f t="shared" si="41"/>
        <v>839</v>
      </c>
      <c r="E850" s="24">
        <v>43953</v>
      </c>
      <c r="F850" s="32">
        <f>+VLOOKUP(Table_6[[#This Row],[Departamento]],Table_5[],2,0)</f>
        <v>5</v>
      </c>
      <c r="G850" s="3" t="s">
        <v>22</v>
      </c>
      <c r="H850" s="9" t="s">
        <v>68</v>
      </c>
      <c r="I850" s="32" t="str">
        <f>+IFERROR(VLOOKUP(Table_6[[#This Row],[Municipio]],'LOCALIZA HN'!$B$9:$O$306,8,0),99999)</f>
        <v>0501</v>
      </c>
      <c r="J850" s="5" t="s">
        <v>18</v>
      </c>
      <c r="K850" s="5">
        <v>24</v>
      </c>
      <c r="L850" s="25" t="s">
        <v>19</v>
      </c>
      <c r="M850" s="34" t="s">
        <v>20</v>
      </c>
      <c r="N850" s="36">
        <f>+IFERROR(VLOOKUP(Table_6[[#This Row],[ID_Municipio]],Table_4[[CodigoMuni]:[Long_2]],3,0),"")</f>
        <v>15.5151</v>
      </c>
      <c r="O850" s="36">
        <f>+IFERROR(VLOOKUP(Table_6[[#This Row],[ID_Municipio]],Table_4[[CodigoMuni]:[Long_2]],4,0),"")</f>
        <v>-88.114599999999996</v>
      </c>
      <c r="P850" s="34" t="s">
        <v>21</v>
      </c>
    </row>
    <row r="851" spans="1:16" ht="14.25" customHeight="1">
      <c r="A851" s="31" t="str">
        <f t="shared" si="39"/>
        <v>San Pedro SuLa43953840</v>
      </c>
      <c r="B851" s="31" t="str">
        <f>+Table_6[[#This Row],[ID_Municipio]]&amp;Table_6[[#This Row],[Fecha]]</f>
        <v>050143953</v>
      </c>
      <c r="C851" s="31" t="str">
        <f t="shared" si="40"/>
        <v>Cortes43953</v>
      </c>
      <c r="D851" s="32">
        <f t="shared" si="41"/>
        <v>840</v>
      </c>
      <c r="E851" s="24">
        <v>43953</v>
      </c>
      <c r="F851" s="32">
        <f>+VLOOKUP(Table_6[[#This Row],[Departamento]],Table_5[],2,0)</f>
        <v>5</v>
      </c>
      <c r="G851" s="3" t="s">
        <v>22</v>
      </c>
      <c r="H851" s="9" t="s">
        <v>68</v>
      </c>
      <c r="I851" s="32" t="str">
        <f>+IFERROR(VLOOKUP(Table_6[[#This Row],[Municipio]],'LOCALIZA HN'!$B$9:$O$306,8,0),99999)</f>
        <v>0501</v>
      </c>
      <c r="J851" s="5" t="s">
        <v>26</v>
      </c>
      <c r="K851" s="5">
        <v>24</v>
      </c>
      <c r="L851" s="25" t="s">
        <v>19</v>
      </c>
      <c r="M851" s="34" t="s">
        <v>20</v>
      </c>
      <c r="N851" s="36">
        <f>+IFERROR(VLOOKUP(Table_6[[#This Row],[ID_Municipio]],Table_4[[CodigoMuni]:[Long_2]],3,0),"")</f>
        <v>15.5151</v>
      </c>
      <c r="O851" s="36">
        <f>+IFERROR(VLOOKUP(Table_6[[#This Row],[ID_Municipio]],Table_4[[CodigoMuni]:[Long_2]],4,0),"")</f>
        <v>-88.114599999999996</v>
      </c>
      <c r="P851" s="34" t="s">
        <v>21</v>
      </c>
    </row>
    <row r="852" spans="1:16" ht="14.25" customHeight="1">
      <c r="A852" s="31" t="str">
        <f t="shared" si="39"/>
        <v>San Pedro SuLa43953841</v>
      </c>
      <c r="B852" s="31" t="str">
        <f>+Table_6[[#This Row],[ID_Municipio]]&amp;Table_6[[#This Row],[Fecha]]</f>
        <v>050143953</v>
      </c>
      <c r="C852" s="31" t="str">
        <f t="shared" si="40"/>
        <v>Cortes43953</v>
      </c>
      <c r="D852" s="32">
        <f t="shared" si="41"/>
        <v>841</v>
      </c>
      <c r="E852" s="24">
        <v>43953</v>
      </c>
      <c r="F852" s="32">
        <f>+VLOOKUP(Table_6[[#This Row],[Departamento]],Table_5[],2,0)</f>
        <v>5</v>
      </c>
      <c r="G852" s="3" t="s">
        <v>22</v>
      </c>
      <c r="H852" s="9" t="s">
        <v>68</v>
      </c>
      <c r="I852" s="32" t="str">
        <f>+IFERROR(VLOOKUP(Table_6[[#This Row],[Municipio]],'LOCALIZA HN'!$B$9:$O$306,8,0),99999)</f>
        <v>0501</v>
      </c>
      <c r="J852" s="5" t="s">
        <v>26</v>
      </c>
      <c r="K852" s="5">
        <v>67</v>
      </c>
      <c r="L852" s="25" t="s">
        <v>19</v>
      </c>
      <c r="M852" s="34" t="s">
        <v>20</v>
      </c>
      <c r="N852" s="36">
        <f>+IFERROR(VLOOKUP(Table_6[[#This Row],[ID_Municipio]],Table_4[[CodigoMuni]:[Long_2]],3,0),"")</f>
        <v>15.5151</v>
      </c>
      <c r="O852" s="36">
        <f>+IFERROR(VLOOKUP(Table_6[[#This Row],[ID_Municipio]],Table_4[[CodigoMuni]:[Long_2]],4,0),"")</f>
        <v>-88.114599999999996</v>
      </c>
      <c r="P852" s="34" t="s">
        <v>21</v>
      </c>
    </row>
    <row r="853" spans="1:16" ht="14.25" customHeight="1">
      <c r="A853" s="31" t="str">
        <f t="shared" si="39"/>
        <v>San Pedro SuLa43953842</v>
      </c>
      <c r="B853" s="31" t="str">
        <f>+Table_6[[#This Row],[ID_Municipio]]&amp;Table_6[[#This Row],[Fecha]]</f>
        <v>050143953</v>
      </c>
      <c r="C853" s="31" t="str">
        <f t="shared" si="40"/>
        <v>Cortes43953</v>
      </c>
      <c r="D853" s="32">
        <f t="shared" si="41"/>
        <v>842</v>
      </c>
      <c r="E853" s="24">
        <v>43953</v>
      </c>
      <c r="F853" s="32">
        <f>+VLOOKUP(Table_6[[#This Row],[Departamento]],Table_5[],2,0)</f>
        <v>5</v>
      </c>
      <c r="G853" s="3" t="s">
        <v>22</v>
      </c>
      <c r="H853" s="9" t="s">
        <v>68</v>
      </c>
      <c r="I853" s="32" t="str">
        <f>+IFERROR(VLOOKUP(Table_6[[#This Row],[Municipio]],'LOCALIZA HN'!$B$9:$O$306,8,0),99999)</f>
        <v>0501</v>
      </c>
      <c r="J853" s="5" t="s">
        <v>18</v>
      </c>
      <c r="K853" s="5">
        <v>30</v>
      </c>
      <c r="L853" s="25" t="s">
        <v>19</v>
      </c>
      <c r="M853" s="34" t="s">
        <v>20</v>
      </c>
      <c r="N853" s="36">
        <f>+IFERROR(VLOOKUP(Table_6[[#This Row],[ID_Municipio]],Table_4[[CodigoMuni]:[Long_2]],3,0),"")</f>
        <v>15.5151</v>
      </c>
      <c r="O853" s="36">
        <f>+IFERROR(VLOOKUP(Table_6[[#This Row],[ID_Municipio]],Table_4[[CodigoMuni]:[Long_2]],4,0),"")</f>
        <v>-88.114599999999996</v>
      </c>
      <c r="P853" s="34" t="s">
        <v>21</v>
      </c>
    </row>
    <row r="854" spans="1:16" ht="14.25" customHeight="1">
      <c r="A854" s="31" t="str">
        <f t="shared" si="39"/>
        <v>San Pedro SuLa43954843</v>
      </c>
      <c r="B854" s="31" t="str">
        <f>+Table_6[[#This Row],[ID_Municipio]]&amp;Table_6[[#This Row],[Fecha]]</f>
        <v>050143954</v>
      </c>
      <c r="C854" s="31" t="str">
        <f t="shared" si="40"/>
        <v>Cortes43954</v>
      </c>
      <c r="D854" s="32">
        <f t="shared" si="41"/>
        <v>843</v>
      </c>
      <c r="E854" s="24">
        <v>43954</v>
      </c>
      <c r="F854" s="32">
        <f>+VLOOKUP(Table_6[[#This Row],[Departamento]],Table_5[],2,0)</f>
        <v>5</v>
      </c>
      <c r="G854" s="3" t="s">
        <v>22</v>
      </c>
      <c r="H854" s="9" t="s">
        <v>68</v>
      </c>
      <c r="I854" s="32" t="str">
        <f>+IFERROR(VLOOKUP(Table_6[[#This Row],[Municipio]],'LOCALIZA HN'!$B$9:$O$306,8,0),99999)</f>
        <v>0501</v>
      </c>
      <c r="J854" s="5" t="s">
        <v>18</v>
      </c>
      <c r="K854" s="5">
        <v>27</v>
      </c>
      <c r="L854" s="25" t="s">
        <v>19</v>
      </c>
      <c r="M854" s="34" t="s">
        <v>20</v>
      </c>
      <c r="N854" s="36">
        <f>+IFERROR(VLOOKUP(Table_6[[#This Row],[ID_Municipio]],Table_4[[CodigoMuni]:[Long_2]],3,0),"")</f>
        <v>15.5151</v>
      </c>
      <c r="O854" s="36">
        <f>+IFERROR(VLOOKUP(Table_6[[#This Row],[ID_Municipio]],Table_4[[CodigoMuni]:[Long_2]],4,0),"")</f>
        <v>-88.114599999999996</v>
      </c>
      <c r="P854" s="34" t="s">
        <v>21</v>
      </c>
    </row>
    <row r="855" spans="1:16" ht="14.25" customHeight="1">
      <c r="A855" s="31" t="str">
        <f t="shared" si="39"/>
        <v>San Pedro SuLa43954844</v>
      </c>
      <c r="B855" s="31" t="str">
        <f>+Table_6[[#This Row],[ID_Municipio]]&amp;Table_6[[#This Row],[Fecha]]</f>
        <v>050143954</v>
      </c>
      <c r="C855" s="31" t="str">
        <f t="shared" si="40"/>
        <v>Cortes43954</v>
      </c>
      <c r="D855" s="32">
        <f t="shared" si="41"/>
        <v>844</v>
      </c>
      <c r="E855" s="24">
        <v>43954</v>
      </c>
      <c r="F855" s="32">
        <f>+VLOOKUP(Table_6[[#This Row],[Departamento]],Table_5[],2,0)</f>
        <v>5</v>
      </c>
      <c r="G855" s="3" t="s">
        <v>22</v>
      </c>
      <c r="H855" s="9" t="s">
        <v>68</v>
      </c>
      <c r="I855" s="32" t="str">
        <f>+IFERROR(VLOOKUP(Table_6[[#This Row],[Municipio]],'LOCALIZA HN'!$B$9:$O$306,8,0),99999)</f>
        <v>0501</v>
      </c>
      <c r="J855" s="5" t="s">
        <v>18</v>
      </c>
      <c r="K855" s="5">
        <v>78</v>
      </c>
      <c r="L855" s="25" t="s">
        <v>19</v>
      </c>
      <c r="M855" s="34" t="s">
        <v>20</v>
      </c>
      <c r="N855" s="36">
        <f>+IFERROR(VLOOKUP(Table_6[[#This Row],[ID_Municipio]],Table_4[[CodigoMuni]:[Long_2]],3,0),"")</f>
        <v>15.5151</v>
      </c>
      <c r="O855" s="36">
        <f>+IFERROR(VLOOKUP(Table_6[[#This Row],[ID_Municipio]],Table_4[[CodigoMuni]:[Long_2]],4,0),"")</f>
        <v>-88.114599999999996</v>
      </c>
      <c r="P855" s="34" t="s">
        <v>21</v>
      </c>
    </row>
    <row r="856" spans="1:16" ht="14.25" customHeight="1">
      <c r="A856" s="31" t="str">
        <f t="shared" si="39"/>
        <v>San Pedro SuLa43954845</v>
      </c>
      <c r="B856" s="31" t="str">
        <f>+Table_6[[#This Row],[ID_Municipio]]&amp;Table_6[[#This Row],[Fecha]]</f>
        <v>050143954</v>
      </c>
      <c r="C856" s="31" t="str">
        <f t="shared" si="40"/>
        <v>Cortes43954</v>
      </c>
      <c r="D856" s="32">
        <f t="shared" si="41"/>
        <v>845</v>
      </c>
      <c r="E856" s="24">
        <v>43954</v>
      </c>
      <c r="F856" s="32">
        <f>+VLOOKUP(Table_6[[#This Row],[Departamento]],Table_5[],2,0)</f>
        <v>5</v>
      </c>
      <c r="G856" s="3" t="s">
        <v>22</v>
      </c>
      <c r="H856" s="9" t="s">
        <v>68</v>
      </c>
      <c r="I856" s="32" t="str">
        <f>+IFERROR(VLOOKUP(Table_6[[#This Row],[Municipio]],'LOCALIZA HN'!$B$9:$O$306,8,0),99999)</f>
        <v>0501</v>
      </c>
      <c r="J856" s="5" t="s">
        <v>18</v>
      </c>
      <c r="K856" s="5">
        <v>57</v>
      </c>
      <c r="L856" s="25" t="s">
        <v>19</v>
      </c>
      <c r="M856" s="34" t="s">
        <v>20</v>
      </c>
      <c r="N856" s="36">
        <f>+IFERROR(VLOOKUP(Table_6[[#This Row],[ID_Municipio]],Table_4[[CodigoMuni]:[Long_2]],3,0),"")</f>
        <v>15.5151</v>
      </c>
      <c r="O856" s="36">
        <f>+IFERROR(VLOOKUP(Table_6[[#This Row],[ID_Municipio]],Table_4[[CodigoMuni]:[Long_2]],4,0),"")</f>
        <v>-88.114599999999996</v>
      </c>
      <c r="P856" s="34" t="s">
        <v>21</v>
      </c>
    </row>
    <row r="857" spans="1:16" ht="14.25" customHeight="1">
      <c r="A857" s="31" t="str">
        <f t="shared" si="39"/>
        <v>San Pedro SuLa43954846</v>
      </c>
      <c r="B857" s="31" t="str">
        <f>+Table_6[[#This Row],[ID_Municipio]]&amp;Table_6[[#This Row],[Fecha]]</f>
        <v>050143954</v>
      </c>
      <c r="C857" s="31" t="str">
        <f t="shared" si="40"/>
        <v>Cortes43954</v>
      </c>
      <c r="D857" s="32">
        <f t="shared" si="41"/>
        <v>846</v>
      </c>
      <c r="E857" s="24">
        <v>43954</v>
      </c>
      <c r="F857" s="32">
        <f>+VLOOKUP(Table_6[[#This Row],[Departamento]],Table_5[],2,0)</f>
        <v>5</v>
      </c>
      <c r="G857" s="3" t="s">
        <v>22</v>
      </c>
      <c r="H857" s="9" t="s">
        <v>68</v>
      </c>
      <c r="I857" s="32" t="str">
        <f>+IFERROR(VLOOKUP(Table_6[[#This Row],[Municipio]],'LOCALIZA HN'!$B$9:$O$306,8,0),99999)</f>
        <v>0501</v>
      </c>
      <c r="J857" s="5" t="s">
        <v>18</v>
      </c>
      <c r="K857" s="5">
        <v>59</v>
      </c>
      <c r="L857" s="25" t="s">
        <v>19</v>
      </c>
      <c r="M857" s="34" t="s">
        <v>20</v>
      </c>
      <c r="N857" s="36">
        <f>+IFERROR(VLOOKUP(Table_6[[#This Row],[ID_Municipio]],Table_4[[CodigoMuni]:[Long_2]],3,0),"")</f>
        <v>15.5151</v>
      </c>
      <c r="O857" s="36">
        <f>+IFERROR(VLOOKUP(Table_6[[#This Row],[ID_Municipio]],Table_4[[CodigoMuni]:[Long_2]],4,0),"")</f>
        <v>-88.114599999999996</v>
      </c>
      <c r="P857" s="34" t="s">
        <v>21</v>
      </c>
    </row>
    <row r="858" spans="1:16" ht="14.25" customHeight="1">
      <c r="A858" s="31" t="str">
        <f t="shared" si="39"/>
        <v>San Pedro SuLa43954847</v>
      </c>
      <c r="B858" s="31" t="str">
        <f>+Table_6[[#This Row],[ID_Municipio]]&amp;Table_6[[#This Row],[Fecha]]</f>
        <v>050143954</v>
      </c>
      <c r="C858" s="31" t="str">
        <f t="shared" si="40"/>
        <v>Cortes43954</v>
      </c>
      <c r="D858" s="32">
        <f t="shared" si="41"/>
        <v>847</v>
      </c>
      <c r="E858" s="24">
        <v>43954</v>
      </c>
      <c r="F858" s="32">
        <f>+VLOOKUP(Table_6[[#This Row],[Departamento]],Table_5[],2,0)</f>
        <v>5</v>
      </c>
      <c r="G858" s="3" t="s">
        <v>22</v>
      </c>
      <c r="H858" s="9" t="s">
        <v>68</v>
      </c>
      <c r="I858" s="32" t="str">
        <f>+IFERROR(VLOOKUP(Table_6[[#This Row],[Municipio]],'LOCALIZA HN'!$B$9:$O$306,8,0),99999)</f>
        <v>0501</v>
      </c>
      <c r="J858" s="5" t="s">
        <v>18</v>
      </c>
      <c r="K858" s="5">
        <v>63</v>
      </c>
      <c r="L858" s="25" t="s">
        <v>19</v>
      </c>
      <c r="M858" s="34" t="s">
        <v>20</v>
      </c>
      <c r="N858" s="36">
        <f>+IFERROR(VLOOKUP(Table_6[[#This Row],[ID_Municipio]],Table_4[[CodigoMuni]:[Long_2]],3,0),"")</f>
        <v>15.5151</v>
      </c>
      <c r="O858" s="36">
        <f>+IFERROR(VLOOKUP(Table_6[[#This Row],[ID_Municipio]],Table_4[[CodigoMuni]:[Long_2]],4,0),"")</f>
        <v>-88.114599999999996</v>
      </c>
      <c r="P858" s="34" t="s">
        <v>21</v>
      </c>
    </row>
    <row r="859" spans="1:16" ht="14.25" customHeight="1">
      <c r="A859" s="31" t="str">
        <f t="shared" si="39"/>
        <v>San Pedro SuLa43954848</v>
      </c>
      <c r="B859" s="31" t="str">
        <f>+Table_6[[#This Row],[ID_Municipio]]&amp;Table_6[[#This Row],[Fecha]]</f>
        <v>050143954</v>
      </c>
      <c r="C859" s="31" t="str">
        <f t="shared" si="40"/>
        <v>Cortes43954</v>
      </c>
      <c r="D859" s="32">
        <f t="shared" si="41"/>
        <v>848</v>
      </c>
      <c r="E859" s="24">
        <v>43954</v>
      </c>
      <c r="F859" s="32">
        <f>+VLOOKUP(Table_6[[#This Row],[Departamento]],Table_5[],2,0)</f>
        <v>5</v>
      </c>
      <c r="G859" s="3" t="s">
        <v>22</v>
      </c>
      <c r="H859" s="9" t="s">
        <v>68</v>
      </c>
      <c r="I859" s="32" t="str">
        <f>+IFERROR(VLOOKUP(Table_6[[#This Row],[Municipio]],'LOCALIZA HN'!$B$9:$O$306,8,0),99999)</f>
        <v>0501</v>
      </c>
      <c r="J859" s="5" t="s">
        <v>18</v>
      </c>
      <c r="K859" s="5">
        <v>57</v>
      </c>
      <c r="L859" s="25" t="s">
        <v>19</v>
      </c>
      <c r="M859" s="34" t="s">
        <v>20</v>
      </c>
      <c r="N859" s="36">
        <f>+IFERROR(VLOOKUP(Table_6[[#This Row],[ID_Municipio]],Table_4[[CodigoMuni]:[Long_2]],3,0),"")</f>
        <v>15.5151</v>
      </c>
      <c r="O859" s="36">
        <f>+IFERROR(VLOOKUP(Table_6[[#This Row],[ID_Municipio]],Table_4[[CodigoMuni]:[Long_2]],4,0),"")</f>
        <v>-88.114599999999996</v>
      </c>
      <c r="P859" s="34" t="s">
        <v>21</v>
      </c>
    </row>
    <row r="860" spans="1:16" ht="14.25" customHeight="1">
      <c r="A860" s="31" t="str">
        <f t="shared" si="39"/>
        <v>San Pedro SuLa43954849</v>
      </c>
      <c r="B860" s="31" t="str">
        <f>+Table_6[[#This Row],[ID_Municipio]]&amp;Table_6[[#This Row],[Fecha]]</f>
        <v>050143954</v>
      </c>
      <c r="C860" s="31" t="str">
        <f t="shared" si="40"/>
        <v>Cortes43954</v>
      </c>
      <c r="D860" s="32">
        <f t="shared" si="41"/>
        <v>849</v>
      </c>
      <c r="E860" s="24">
        <v>43954</v>
      </c>
      <c r="F860" s="32">
        <f>+VLOOKUP(Table_6[[#This Row],[Departamento]],Table_5[],2,0)</f>
        <v>5</v>
      </c>
      <c r="G860" s="3" t="s">
        <v>22</v>
      </c>
      <c r="H860" s="9" t="s">
        <v>68</v>
      </c>
      <c r="I860" s="32" t="str">
        <f>+IFERROR(VLOOKUP(Table_6[[#This Row],[Municipio]],'LOCALIZA HN'!$B$9:$O$306,8,0),99999)</f>
        <v>0501</v>
      </c>
      <c r="J860" s="5" t="s">
        <v>18</v>
      </c>
      <c r="K860" s="5">
        <v>72</v>
      </c>
      <c r="L860" s="25" t="s">
        <v>19</v>
      </c>
      <c r="M860" s="34" t="s">
        <v>20</v>
      </c>
      <c r="N860" s="36">
        <f>+IFERROR(VLOOKUP(Table_6[[#This Row],[ID_Municipio]],Table_4[[CodigoMuni]:[Long_2]],3,0),"")</f>
        <v>15.5151</v>
      </c>
      <c r="O860" s="36">
        <f>+IFERROR(VLOOKUP(Table_6[[#This Row],[ID_Municipio]],Table_4[[CodigoMuni]:[Long_2]],4,0),"")</f>
        <v>-88.114599999999996</v>
      </c>
      <c r="P860" s="34" t="s">
        <v>21</v>
      </c>
    </row>
    <row r="861" spans="1:16" ht="14.25" customHeight="1">
      <c r="A861" s="31" t="str">
        <f t="shared" si="39"/>
        <v>San Pedro SuLa43954850</v>
      </c>
      <c r="B861" s="31" t="str">
        <f>+Table_6[[#This Row],[ID_Municipio]]&amp;Table_6[[#This Row],[Fecha]]</f>
        <v>050143954</v>
      </c>
      <c r="C861" s="31" t="str">
        <f t="shared" si="40"/>
        <v>Cortes43954</v>
      </c>
      <c r="D861" s="32">
        <f t="shared" si="41"/>
        <v>850</v>
      </c>
      <c r="E861" s="24">
        <v>43954</v>
      </c>
      <c r="F861" s="32">
        <f>+VLOOKUP(Table_6[[#This Row],[Departamento]],Table_5[],2,0)</f>
        <v>5</v>
      </c>
      <c r="G861" s="3" t="s">
        <v>22</v>
      </c>
      <c r="H861" s="9" t="s">
        <v>68</v>
      </c>
      <c r="I861" s="32" t="str">
        <f>+IFERROR(VLOOKUP(Table_6[[#This Row],[Municipio]],'LOCALIZA HN'!$B$9:$O$306,8,0),99999)</f>
        <v>0501</v>
      </c>
      <c r="J861" s="5" t="s">
        <v>18</v>
      </c>
      <c r="K861" s="5">
        <v>29</v>
      </c>
      <c r="L861" s="25" t="s">
        <v>19</v>
      </c>
      <c r="M861" s="34" t="s">
        <v>20</v>
      </c>
      <c r="N861" s="36">
        <f>+IFERROR(VLOOKUP(Table_6[[#This Row],[ID_Municipio]],Table_4[[CodigoMuni]:[Long_2]],3,0),"")</f>
        <v>15.5151</v>
      </c>
      <c r="O861" s="36">
        <f>+IFERROR(VLOOKUP(Table_6[[#This Row],[ID_Municipio]],Table_4[[CodigoMuni]:[Long_2]],4,0),"")</f>
        <v>-88.114599999999996</v>
      </c>
      <c r="P861" s="34" t="s">
        <v>21</v>
      </c>
    </row>
    <row r="862" spans="1:16" ht="14.25" customHeight="1">
      <c r="A862" s="31" t="str">
        <f t="shared" si="39"/>
        <v>San Pedro SuLa43954851</v>
      </c>
      <c r="B862" s="31" t="str">
        <f>+Table_6[[#This Row],[ID_Municipio]]&amp;Table_6[[#This Row],[Fecha]]</f>
        <v>050143954</v>
      </c>
      <c r="C862" s="31" t="str">
        <f t="shared" si="40"/>
        <v>Cortes43954</v>
      </c>
      <c r="D862" s="32">
        <f t="shared" si="41"/>
        <v>851</v>
      </c>
      <c r="E862" s="24">
        <v>43954</v>
      </c>
      <c r="F862" s="32">
        <f>+VLOOKUP(Table_6[[#This Row],[Departamento]],Table_5[],2,0)</f>
        <v>5</v>
      </c>
      <c r="G862" s="3" t="s">
        <v>22</v>
      </c>
      <c r="H862" s="9" t="s">
        <v>68</v>
      </c>
      <c r="I862" s="32" t="str">
        <f>+IFERROR(VLOOKUP(Table_6[[#This Row],[Municipio]],'LOCALIZA HN'!$B$9:$O$306,8,0),99999)</f>
        <v>0501</v>
      </c>
      <c r="J862" s="5" t="s">
        <v>18</v>
      </c>
      <c r="K862" s="5">
        <v>32</v>
      </c>
      <c r="L862" s="25" t="s">
        <v>19</v>
      </c>
      <c r="M862" s="34" t="s">
        <v>20</v>
      </c>
      <c r="N862" s="36">
        <f>+IFERROR(VLOOKUP(Table_6[[#This Row],[ID_Municipio]],Table_4[[CodigoMuni]:[Long_2]],3,0),"")</f>
        <v>15.5151</v>
      </c>
      <c r="O862" s="36">
        <f>+IFERROR(VLOOKUP(Table_6[[#This Row],[ID_Municipio]],Table_4[[CodigoMuni]:[Long_2]],4,0),"")</f>
        <v>-88.114599999999996</v>
      </c>
      <c r="P862" s="34" t="s">
        <v>21</v>
      </c>
    </row>
    <row r="863" spans="1:16" ht="14.25" customHeight="1">
      <c r="A863" s="31" t="str">
        <f t="shared" si="39"/>
        <v>San Pedro SuLa43954852</v>
      </c>
      <c r="B863" s="31" t="str">
        <f>+Table_6[[#This Row],[ID_Municipio]]&amp;Table_6[[#This Row],[Fecha]]</f>
        <v>050143954</v>
      </c>
      <c r="C863" s="31" t="str">
        <f t="shared" si="40"/>
        <v>Cortes43954</v>
      </c>
      <c r="D863" s="32">
        <f t="shared" si="41"/>
        <v>852</v>
      </c>
      <c r="E863" s="24">
        <v>43954</v>
      </c>
      <c r="F863" s="32">
        <f>+VLOOKUP(Table_6[[#This Row],[Departamento]],Table_5[],2,0)</f>
        <v>5</v>
      </c>
      <c r="G863" s="3" t="s">
        <v>22</v>
      </c>
      <c r="H863" s="9" t="s">
        <v>68</v>
      </c>
      <c r="I863" s="32" t="str">
        <f>+IFERROR(VLOOKUP(Table_6[[#This Row],[Municipio]],'LOCALIZA HN'!$B$9:$O$306,8,0),99999)</f>
        <v>0501</v>
      </c>
      <c r="J863" s="5" t="s">
        <v>18</v>
      </c>
      <c r="K863" s="5">
        <v>42</v>
      </c>
      <c r="L863" s="25" t="s">
        <v>19</v>
      </c>
      <c r="M863" s="34" t="s">
        <v>20</v>
      </c>
      <c r="N863" s="36">
        <f>+IFERROR(VLOOKUP(Table_6[[#This Row],[ID_Municipio]],Table_4[[CodigoMuni]:[Long_2]],3,0),"")</f>
        <v>15.5151</v>
      </c>
      <c r="O863" s="36">
        <f>+IFERROR(VLOOKUP(Table_6[[#This Row],[ID_Municipio]],Table_4[[CodigoMuni]:[Long_2]],4,0),"")</f>
        <v>-88.114599999999996</v>
      </c>
      <c r="P863" s="34" t="s">
        <v>21</v>
      </c>
    </row>
    <row r="864" spans="1:16" ht="14.25" customHeight="1">
      <c r="A864" s="31" t="str">
        <f t="shared" si="39"/>
        <v>San Pedro SuLa43954853</v>
      </c>
      <c r="B864" s="31" t="str">
        <f>+Table_6[[#This Row],[ID_Municipio]]&amp;Table_6[[#This Row],[Fecha]]</f>
        <v>050143954</v>
      </c>
      <c r="C864" s="31" t="str">
        <f t="shared" si="40"/>
        <v>Cortes43954</v>
      </c>
      <c r="D864" s="32">
        <f t="shared" si="41"/>
        <v>853</v>
      </c>
      <c r="E864" s="24">
        <v>43954</v>
      </c>
      <c r="F864" s="32">
        <f>+VLOOKUP(Table_6[[#This Row],[Departamento]],Table_5[],2,0)</f>
        <v>5</v>
      </c>
      <c r="G864" s="3" t="s">
        <v>22</v>
      </c>
      <c r="H864" s="9" t="s">
        <v>68</v>
      </c>
      <c r="I864" s="32" t="str">
        <f>+IFERROR(VLOOKUP(Table_6[[#This Row],[Municipio]],'LOCALIZA HN'!$B$9:$O$306,8,0),99999)</f>
        <v>0501</v>
      </c>
      <c r="J864" s="5" t="s">
        <v>18</v>
      </c>
      <c r="K864" s="5">
        <v>50</v>
      </c>
      <c r="L864" s="25" t="s">
        <v>19</v>
      </c>
      <c r="M864" s="34" t="s">
        <v>20</v>
      </c>
      <c r="N864" s="36">
        <f>+IFERROR(VLOOKUP(Table_6[[#This Row],[ID_Municipio]],Table_4[[CodigoMuni]:[Long_2]],3,0),"")</f>
        <v>15.5151</v>
      </c>
      <c r="O864" s="36">
        <f>+IFERROR(VLOOKUP(Table_6[[#This Row],[ID_Municipio]],Table_4[[CodigoMuni]:[Long_2]],4,0),"")</f>
        <v>-88.114599999999996</v>
      </c>
      <c r="P864" s="34" t="s">
        <v>21</v>
      </c>
    </row>
    <row r="865" spans="1:16" ht="14.25" customHeight="1">
      <c r="A865" s="31" t="str">
        <f t="shared" si="39"/>
        <v>San Pedro SuLa43954854</v>
      </c>
      <c r="B865" s="31" t="str">
        <f>+Table_6[[#This Row],[ID_Municipio]]&amp;Table_6[[#This Row],[Fecha]]</f>
        <v>050143954</v>
      </c>
      <c r="C865" s="31" t="str">
        <f t="shared" si="40"/>
        <v>Cortes43954</v>
      </c>
      <c r="D865" s="32">
        <f t="shared" si="41"/>
        <v>854</v>
      </c>
      <c r="E865" s="24">
        <v>43954</v>
      </c>
      <c r="F865" s="32">
        <f>+VLOOKUP(Table_6[[#This Row],[Departamento]],Table_5[],2,0)</f>
        <v>5</v>
      </c>
      <c r="G865" s="3" t="s">
        <v>22</v>
      </c>
      <c r="H865" s="9" t="s">
        <v>68</v>
      </c>
      <c r="I865" s="32" t="str">
        <f>+IFERROR(VLOOKUP(Table_6[[#This Row],[Municipio]],'LOCALIZA HN'!$B$9:$O$306,8,0),99999)</f>
        <v>0501</v>
      </c>
      <c r="J865" s="5" t="s">
        <v>18</v>
      </c>
      <c r="K865" s="5">
        <v>31</v>
      </c>
      <c r="L865" s="25" t="s">
        <v>19</v>
      </c>
      <c r="M865" s="34" t="s">
        <v>20</v>
      </c>
      <c r="N865" s="36">
        <f>+IFERROR(VLOOKUP(Table_6[[#This Row],[ID_Municipio]],Table_4[[CodigoMuni]:[Long_2]],3,0),"")</f>
        <v>15.5151</v>
      </c>
      <c r="O865" s="36">
        <f>+IFERROR(VLOOKUP(Table_6[[#This Row],[ID_Municipio]],Table_4[[CodigoMuni]:[Long_2]],4,0),"")</f>
        <v>-88.114599999999996</v>
      </c>
      <c r="P865" s="34" t="s">
        <v>21</v>
      </c>
    </row>
    <row r="866" spans="1:16" ht="14.25" customHeight="1">
      <c r="A866" s="31" t="str">
        <f t="shared" si="39"/>
        <v>San Pedro SuLa43954855</v>
      </c>
      <c r="B866" s="31" t="str">
        <f>+Table_6[[#This Row],[ID_Municipio]]&amp;Table_6[[#This Row],[Fecha]]</f>
        <v>050143954</v>
      </c>
      <c r="C866" s="31" t="str">
        <f t="shared" si="40"/>
        <v>Cortes43954</v>
      </c>
      <c r="D866" s="32">
        <f t="shared" si="41"/>
        <v>855</v>
      </c>
      <c r="E866" s="24">
        <v>43954</v>
      </c>
      <c r="F866" s="32">
        <f>+VLOOKUP(Table_6[[#This Row],[Departamento]],Table_5[],2,0)</f>
        <v>5</v>
      </c>
      <c r="G866" s="3" t="s">
        <v>22</v>
      </c>
      <c r="H866" s="9" t="s">
        <v>68</v>
      </c>
      <c r="I866" s="32" t="str">
        <f>+IFERROR(VLOOKUP(Table_6[[#This Row],[Municipio]],'LOCALIZA HN'!$B$9:$O$306,8,0),99999)</f>
        <v>0501</v>
      </c>
      <c r="J866" s="5" t="s">
        <v>18</v>
      </c>
      <c r="K866" s="5">
        <v>26</v>
      </c>
      <c r="L866" s="25" t="s">
        <v>19</v>
      </c>
      <c r="M866" s="34" t="s">
        <v>20</v>
      </c>
      <c r="N866" s="36">
        <f>+IFERROR(VLOOKUP(Table_6[[#This Row],[ID_Municipio]],Table_4[[CodigoMuni]:[Long_2]],3,0),"")</f>
        <v>15.5151</v>
      </c>
      <c r="O866" s="36">
        <f>+IFERROR(VLOOKUP(Table_6[[#This Row],[ID_Municipio]],Table_4[[CodigoMuni]:[Long_2]],4,0),"")</f>
        <v>-88.114599999999996</v>
      </c>
      <c r="P866" s="34" t="s">
        <v>21</v>
      </c>
    </row>
    <row r="867" spans="1:16" ht="14.25" customHeight="1">
      <c r="A867" s="31" t="str">
        <f t="shared" si="39"/>
        <v>San Pedro SuLa43954856</v>
      </c>
      <c r="B867" s="31" t="str">
        <f>+Table_6[[#This Row],[ID_Municipio]]&amp;Table_6[[#This Row],[Fecha]]</f>
        <v>050143954</v>
      </c>
      <c r="C867" s="31" t="str">
        <f t="shared" si="40"/>
        <v>Cortes43954</v>
      </c>
      <c r="D867" s="32">
        <f t="shared" si="41"/>
        <v>856</v>
      </c>
      <c r="E867" s="24">
        <v>43954</v>
      </c>
      <c r="F867" s="32">
        <f>+VLOOKUP(Table_6[[#This Row],[Departamento]],Table_5[],2,0)</f>
        <v>5</v>
      </c>
      <c r="G867" s="3" t="s">
        <v>22</v>
      </c>
      <c r="H867" s="9" t="s">
        <v>68</v>
      </c>
      <c r="I867" s="32" t="str">
        <f>+IFERROR(VLOOKUP(Table_6[[#This Row],[Municipio]],'LOCALIZA HN'!$B$9:$O$306,8,0),99999)</f>
        <v>0501</v>
      </c>
      <c r="J867" s="5" t="s">
        <v>26</v>
      </c>
      <c r="K867" s="5">
        <v>23</v>
      </c>
      <c r="L867" s="25" t="s">
        <v>19</v>
      </c>
      <c r="M867" s="34" t="s">
        <v>20</v>
      </c>
      <c r="N867" s="36">
        <f>+IFERROR(VLOOKUP(Table_6[[#This Row],[ID_Municipio]],Table_4[[CodigoMuni]:[Long_2]],3,0),"")</f>
        <v>15.5151</v>
      </c>
      <c r="O867" s="36">
        <f>+IFERROR(VLOOKUP(Table_6[[#This Row],[ID_Municipio]],Table_4[[CodigoMuni]:[Long_2]],4,0),"")</f>
        <v>-88.114599999999996</v>
      </c>
      <c r="P867" s="34" t="s">
        <v>21</v>
      </c>
    </row>
    <row r="868" spans="1:16" ht="14.25" customHeight="1">
      <c r="A868" s="31" t="str">
        <f t="shared" si="39"/>
        <v>San Pedro SuLa43954857</v>
      </c>
      <c r="B868" s="31" t="str">
        <f>+Table_6[[#This Row],[ID_Municipio]]&amp;Table_6[[#This Row],[Fecha]]</f>
        <v>050143954</v>
      </c>
      <c r="C868" s="31" t="str">
        <f t="shared" si="40"/>
        <v>Cortes43954</v>
      </c>
      <c r="D868" s="32">
        <f t="shared" si="41"/>
        <v>857</v>
      </c>
      <c r="E868" s="24">
        <v>43954</v>
      </c>
      <c r="F868" s="32">
        <f>+VLOOKUP(Table_6[[#This Row],[Departamento]],Table_5[],2,0)</f>
        <v>5</v>
      </c>
      <c r="G868" s="3" t="s">
        <v>22</v>
      </c>
      <c r="H868" s="9" t="s">
        <v>68</v>
      </c>
      <c r="I868" s="32" t="str">
        <f>+IFERROR(VLOOKUP(Table_6[[#This Row],[Municipio]],'LOCALIZA HN'!$B$9:$O$306,8,0),99999)</f>
        <v>0501</v>
      </c>
      <c r="J868" s="5" t="s">
        <v>18</v>
      </c>
      <c r="K868" s="5">
        <v>21</v>
      </c>
      <c r="L868" s="25" t="s">
        <v>19</v>
      </c>
      <c r="M868" s="34" t="s">
        <v>20</v>
      </c>
      <c r="N868" s="36">
        <f>+IFERROR(VLOOKUP(Table_6[[#This Row],[ID_Municipio]],Table_4[[CodigoMuni]:[Long_2]],3,0),"")</f>
        <v>15.5151</v>
      </c>
      <c r="O868" s="36">
        <f>+IFERROR(VLOOKUP(Table_6[[#This Row],[ID_Municipio]],Table_4[[CodigoMuni]:[Long_2]],4,0),"")</f>
        <v>-88.114599999999996</v>
      </c>
      <c r="P868" s="34" t="s">
        <v>21</v>
      </c>
    </row>
    <row r="869" spans="1:16" ht="14.25" customHeight="1">
      <c r="A869" s="31" t="str">
        <f t="shared" si="39"/>
        <v>San Pedro SuLa43954858</v>
      </c>
      <c r="B869" s="31" t="str">
        <f>+Table_6[[#This Row],[ID_Municipio]]&amp;Table_6[[#This Row],[Fecha]]</f>
        <v>050143954</v>
      </c>
      <c r="C869" s="31" t="str">
        <f t="shared" si="40"/>
        <v>Cortes43954</v>
      </c>
      <c r="D869" s="32">
        <f t="shared" si="41"/>
        <v>858</v>
      </c>
      <c r="E869" s="24">
        <v>43954</v>
      </c>
      <c r="F869" s="32">
        <f>+VLOOKUP(Table_6[[#This Row],[Departamento]],Table_5[],2,0)</f>
        <v>5</v>
      </c>
      <c r="G869" s="3" t="s">
        <v>22</v>
      </c>
      <c r="H869" s="9" t="s">
        <v>68</v>
      </c>
      <c r="I869" s="32" t="str">
        <f>+IFERROR(VLOOKUP(Table_6[[#This Row],[Municipio]],'LOCALIZA HN'!$B$9:$O$306,8,0),99999)</f>
        <v>0501</v>
      </c>
      <c r="J869" s="5" t="s">
        <v>26</v>
      </c>
      <c r="K869" s="5">
        <v>29</v>
      </c>
      <c r="L869" s="25" t="s">
        <v>19</v>
      </c>
      <c r="M869" s="34" t="s">
        <v>20</v>
      </c>
      <c r="N869" s="36">
        <f>+IFERROR(VLOOKUP(Table_6[[#This Row],[ID_Municipio]],Table_4[[CodigoMuni]:[Long_2]],3,0),"")</f>
        <v>15.5151</v>
      </c>
      <c r="O869" s="36">
        <f>+IFERROR(VLOOKUP(Table_6[[#This Row],[ID_Municipio]],Table_4[[CodigoMuni]:[Long_2]],4,0),"")</f>
        <v>-88.114599999999996</v>
      </c>
      <c r="P869" s="34" t="s">
        <v>21</v>
      </c>
    </row>
    <row r="870" spans="1:16" ht="14.25" customHeight="1">
      <c r="A870" s="31" t="str">
        <f t="shared" si="39"/>
        <v>San Pedro SuLa43954859</v>
      </c>
      <c r="B870" s="31" t="str">
        <f>+Table_6[[#This Row],[ID_Municipio]]&amp;Table_6[[#This Row],[Fecha]]</f>
        <v>050143954</v>
      </c>
      <c r="C870" s="31" t="str">
        <f t="shared" si="40"/>
        <v>Cortes43954</v>
      </c>
      <c r="D870" s="32">
        <f t="shared" si="41"/>
        <v>859</v>
      </c>
      <c r="E870" s="24">
        <v>43954</v>
      </c>
      <c r="F870" s="32">
        <f>+VLOOKUP(Table_6[[#This Row],[Departamento]],Table_5[],2,0)</f>
        <v>5</v>
      </c>
      <c r="G870" s="3" t="s">
        <v>22</v>
      </c>
      <c r="H870" s="9" t="s">
        <v>68</v>
      </c>
      <c r="I870" s="32" t="str">
        <f>+IFERROR(VLOOKUP(Table_6[[#This Row],[Municipio]],'LOCALIZA HN'!$B$9:$O$306,8,0),99999)</f>
        <v>0501</v>
      </c>
      <c r="J870" s="5" t="s">
        <v>26</v>
      </c>
      <c r="K870" s="5">
        <v>44</v>
      </c>
      <c r="L870" s="25" t="s">
        <v>19</v>
      </c>
      <c r="M870" s="34" t="s">
        <v>20</v>
      </c>
      <c r="N870" s="36">
        <f>+IFERROR(VLOOKUP(Table_6[[#This Row],[ID_Municipio]],Table_4[[CodigoMuni]:[Long_2]],3,0),"")</f>
        <v>15.5151</v>
      </c>
      <c r="O870" s="36">
        <f>+IFERROR(VLOOKUP(Table_6[[#This Row],[ID_Municipio]],Table_4[[CodigoMuni]:[Long_2]],4,0),"")</f>
        <v>-88.114599999999996</v>
      </c>
      <c r="P870" s="34" t="s">
        <v>21</v>
      </c>
    </row>
    <row r="871" spans="1:16" ht="14.25" customHeight="1">
      <c r="A871" s="31" t="str">
        <f t="shared" si="39"/>
        <v>San Pedro SuLa43954860</v>
      </c>
      <c r="B871" s="31" t="str">
        <f>+Table_6[[#This Row],[ID_Municipio]]&amp;Table_6[[#This Row],[Fecha]]</f>
        <v>050143954</v>
      </c>
      <c r="C871" s="31" t="str">
        <f t="shared" si="40"/>
        <v>Cortes43954</v>
      </c>
      <c r="D871" s="32">
        <f t="shared" si="41"/>
        <v>860</v>
      </c>
      <c r="E871" s="24">
        <v>43954</v>
      </c>
      <c r="F871" s="32">
        <f>+VLOOKUP(Table_6[[#This Row],[Departamento]],Table_5[],2,0)</f>
        <v>5</v>
      </c>
      <c r="G871" s="3" t="s">
        <v>22</v>
      </c>
      <c r="H871" s="9" t="s">
        <v>68</v>
      </c>
      <c r="I871" s="32" t="str">
        <f>+IFERROR(VLOOKUP(Table_6[[#This Row],[Municipio]],'LOCALIZA HN'!$B$9:$O$306,8,0),99999)</f>
        <v>0501</v>
      </c>
      <c r="J871" s="5" t="s">
        <v>18</v>
      </c>
      <c r="K871" s="5">
        <v>39</v>
      </c>
      <c r="L871" s="25" t="s">
        <v>19</v>
      </c>
      <c r="M871" s="34" t="s">
        <v>20</v>
      </c>
      <c r="N871" s="36">
        <f>+IFERROR(VLOOKUP(Table_6[[#This Row],[ID_Municipio]],Table_4[[CodigoMuni]:[Long_2]],3,0),"")</f>
        <v>15.5151</v>
      </c>
      <c r="O871" s="36">
        <f>+IFERROR(VLOOKUP(Table_6[[#This Row],[ID_Municipio]],Table_4[[CodigoMuni]:[Long_2]],4,0),"")</f>
        <v>-88.114599999999996</v>
      </c>
      <c r="P871" s="34" t="s">
        <v>21</v>
      </c>
    </row>
    <row r="872" spans="1:16" ht="14.25" customHeight="1">
      <c r="A872" s="31" t="str">
        <f t="shared" si="39"/>
        <v>San Pedro SuLa43954861</v>
      </c>
      <c r="B872" s="31" t="str">
        <f>+Table_6[[#This Row],[ID_Municipio]]&amp;Table_6[[#This Row],[Fecha]]</f>
        <v>050143954</v>
      </c>
      <c r="C872" s="31" t="str">
        <f t="shared" si="40"/>
        <v>Cortes43954</v>
      </c>
      <c r="D872" s="32">
        <f t="shared" si="41"/>
        <v>861</v>
      </c>
      <c r="E872" s="24">
        <v>43954</v>
      </c>
      <c r="F872" s="32">
        <f>+VLOOKUP(Table_6[[#This Row],[Departamento]],Table_5[],2,0)</f>
        <v>5</v>
      </c>
      <c r="G872" s="3" t="s">
        <v>22</v>
      </c>
      <c r="H872" s="9" t="s">
        <v>68</v>
      </c>
      <c r="I872" s="32" t="str">
        <f>+IFERROR(VLOOKUP(Table_6[[#This Row],[Municipio]],'LOCALIZA HN'!$B$9:$O$306,8,0),99999)</f>
        <v>0501</v>
      </c>
      <c r="J872" s="5" t="s">
        <v>18</v>
      </c>
      <c r="K872" s="5">
        <v>43</v>
      </c>
      <c r="L872" s="25" t="s">
        <v>19</v>
      </c>
      <c r="M872" s="34" t="s">
        <v>20</v>
      </c>
      <c r="N872" s="36">
        <f>+IFERROR(VLOOKUP(Table_6[[#This Row],[ID_Municipio]],Table_4[[CodigoMuni]:[Long_2]],3,0),"")</f>
        <v>15.5151</v>
      </c>
      <c r="O872" s="36">
        <f>+IFERROR(VLOOKUP(Table_6[[#This Row],[ID_Municipio]],Table_4[[CodigoMuni]:[Long_2]],4,0),"")</f>
        <v>-88.114599999999996</v>
      </c>
      <c r="P872" s="34" t="s">
        <v>21</v>
      </c>
    </row>
    <row r="873" spans="1:16" ht="14.25" customHeight="1">
      <c r="A873" s="31" t="str">
        <f t="shared" si="39"/>
        <v>San Pedro SuLa43954862</v>
      </c>
      <c r="B873" s="31" t="str">
        <f>+Table_6[[#This Row],[ID_Municipio]]&amp;Table_6[[#This Row],[Fecha]]</f>
        <v>050143954</v>
      </c>
      <c r="C873" s="31" t="str">
        <f t="shared" si="40"/>
        <v>Cortes43954</v>
      </c>
      <c r="D873" s="32">
        <f t="shared" si="41"/>
        <v>862</v>
      </c>
      <c r="E873" s="24">
        <v>43954</v>
      </c>
      <c r="F873" s="32">
        <f>+VLOOKUP(Table_6[[#This Row],[Departamento]],Table_5[],2,0)</f>
        <v>5</v>
      </c>
      <c r="G873" s="3" t="s">
        <v>22</v>
      </c>
      <c r="H873" s="9" t="s">
        <v>68</v>
      </c>
      <c r="I873" s="32" t="str">
        <f>+IFERROR(VLOOKUP(Table_6[[#This Row],[Municipio]],'LOCALIZA HN'!$B$9:$O$306,8,0),99999)</f>
        <v>0501</v>
      </c>
      <c r="J873" s="5" t="s">
        <v>18</v>
      </c>
      <c r="K873" s="5">
        <v>42</v>
      </c>
      <c r="L873" s="25" t="s">
        <v>19</v>
      </c>
      <c r="M873" s="34" t="s">
        <v>20</v>
      </c>
      <c r="N873" s="36">
        <f>+IFERROR(VLOOKUP(Table_6[[#This Row],[ID_Municipio]],Table_4[[CodigoMuni]:[Long_2]],3,0),"")</f>
        <v>15.5151</v>
      </c>
      <c r="O873" s="36">
        <f>+IFERROR(VLOOKUP(Table_6[[#This Row],[ID_Municipio]],Table_4[[CodigoMuni]:[Long_2]],4,0),"")</f>
        <v>-88.114599999999996</v>
      </c>
      <c r="P873" s="34" t="s">
        <v>21</v>
      </c>
    </row>
    <row r="874" spans="1:16" ht="14.25" customHeight="1">
      <c r="A874" s="31" t="str">
        <f t="shared" si="39"/>
        <v>San Pedro SuLa43954863</v>
      </c>
      <c r="B874" s="31" t="str">
        <f>+Table_6[[#This Row],[ID_Municipio]]&amp;Table_6[[#This Row],[Fecha]]</f>
        <v>050143954</v>
      </c>
      <c r="C874" s="31" t="str">
        <f t="shared" si="40"/>
        <v>Cortes43954</v>
      </c>
      <c r="D874" s="32">
        <f t="shared" si="41"/>
        <v>863</v>
      </c>
      <c r="E874" s="24">
        <v>43954</v>
      </c>
      <c r="F874" s="32">
        <f>+VLOOKUP(Table_6[[#This Row],[Departamento]],Table_5[],2,0)</f>
        <v>5</v>
      </c>
      <c r="G874" s="3" t="s">
        <v>22</v>
      </c>
      <c r="H874" s="9" t="s">
        <v>68</v>
      </c>
      <c r="I874" s="32" t="str">
        <f>+IFERROR(VLOOKUP(Table_6[[#This Row],[Municipio]],'LOCALIZA HN'!$B$9:$O$306,8,0),99999)</f>
        <v>0501</v>
      </c>
      <c r="J874" s="5" t="s">
        <v>26</v>
      </c>
      <c r="K874" s="5">
        <v>19</v>
      </c>
      <c r="L874" s="25" t="s">
        <v>19</v>
      </c>
      <c r="M874" s="34" t="s">
        <v>20</v>
      </c>
      <c r="N874" s="36">
        <f>+IFERROR(VLOOKUP(Table_6[[#This Row],[ID_Municipio]],Table_4[[CodigoMuni]:[Long_2]],3,0),"")</f>
        <v>15.5151</v>
      </c>
      <c r="O874" s="36">
        <f>+IFERROR(VLOOKUP(Table_6[[#This Row],[ID_Municipio]],Table_4[[CodigoMuni]:[Long_2]],4,0),"")</f>
        <v>-88.114599999999996</v>
      </c>
      <c r="P874" s="34" t="s">
        <v>21</v>
      </c>
    </row>
    <row r="875" spans="1:16" ht="14.25" customHeight="1">
      <c r="A875" s="31" t="str">
        <f t="shared" si="39"/>
        <v>San Pedro SuLa43954864</v>
      </c>
      <c r="B875" s="31" t="str">
        <f>+Table_6[[#This Row],[ID_Municipio]]&amp;Table_6[[#This Row],[Fecha]]</f>
        <v>050143954</v>
      </c>
      <c r="C875" s="31" t="str">
        <f t="shared" si="40"/>
        <v>Cortes43954</v>
      </c>
      <c r="D875" s="32">
        <f t="shared" si="41"/>
        <v>864</v>
      </c>
      <c r="E875" s="24">
        <v>43954</v>
      </c>
      <c r="F875" s="32">
        <f>+VLOOKUP(Table_6[[#This Row],[Departamento]],Table_5[],2,0)</f>
        <v>5</v>
      </c>
      <c r="G875" s="3" t="s">
        <v>22</v>
      </c>
      <c r="H875" s="9" t="s">
        <v>68</v>
      </c>
      <c r="I875" s="32" t="str">
        <f>+IFERROR(VLOOKUP(Table_6[[#This Row],[Municipio]],'LOCALIZA HN'!$B$9:$O$306,8,0),99999)</f>
        <v>0501</v>
      </c>
      <c r="J875" s="5" t="s">
        <v>26</v>
      </c>
      <c r="K875" s="5">
        <v>58</v>
      </c>
      <c r="L875" s="25" t="s">
        <v>19</v>
      </c>
      <c r="M875" s="34" t="s">
        <v>20</v>
      </c>
      <c r="N875" s="36">
        <f>+IFERROR(VLOOKUP(Table_6[[#This Row],[ID_Municipio]],Table_4[[CodigoMuni]:[Long_2]],3,0),"")</f>
        <v>15.5151</v>
      </c>
      <c r="O875" s="36">
        <f>+IFERROR(VLOOKUP(Table_6[[#This Row],[ID_Municipio]],Table_4[[CodigoMuni]:[Long_2]],4,0),"")</f>
        <v>-88.114599999999996</v>
      </c>
      <c r="P875" s="34" t="s">
        <v>21</v>
      </c>
    </row>
    <row r="876" spans="1:16" ht="14.25" customHeight="1">
      <c r="A876" s="31" t="str">
        <f t="shared" si="39"/>
        <v>San Pedro SuLa43954865</v>
      </c>
      <c r="B876" s="31" t="str">
        <f>+Table_6[[#This Row],[ID_Municipio]]&amp;Table_6[[#This Row],[Fecha]]</f>
        <v>050143954</v>
      </c>
      <c r="C876" s="31" t="str">
        <f t="shared" si="40"/>
        <v>Cortes43954</v>
      </c>
      <c r="D876" s="32">
        <f t="shared" si="41"/>
        <v>865</v>
      </c>
      <c r="E876" s="24">
        <v>43954</v>
      </c>
      <c r="F876" s="32">
        <f>+VLOOKUP(Table_6[[#This Row],[Departamento]],Table_5[],2,0)</f>
        <v>5</v>
      </c>
      <c r="G876" s="3" t="s">
        <v>22</v>
      </c>
      <c r="H876" s="9" t="s">
        <v>68</v>
      </c>
      <c r="I876" s="32" t="str">
        <f>+IFERROR(VLOOKUP(Table_6[[#This Row],[Municipio]],'LOCALIZA HN'!$B$9:$O$306,8,0),99999)</f>
        <v>0501</v>
      </c>
      <c r="J876" s="5" t="s">
        <v>26</v>
      </c>
      <c r="K876" s="5">
        <v>47</v>
      </c>
      <c r="L876" s="25" t="s">
        <v>19</v>
      </c>
      <c r="M876" s="34" t="s">
        <v>20</v>
      </c>
      <c r="N876" s="36">
        <f>+IFERROR(VLOOKUP(Table_6[[#This Row],[ID_Municipio]],Table_4[[CodigoMuni]:[Long_2]],3,0),"")</f>
        <v>15.5151</v>
      </c>
      <c r="O876" s="36">
        <f>+IFERROR(VLOOKUP(Table_6[[#This Row],[ID_Municipio]],Table_4[[CodigoMuni]:[Long_2]],4,0),"")</f>
        <v>-88.114599999999996</v>
      </c>
      <c r="P876" s="34" t="s">
        <v>21</v>
      </c>
    </row>
    <row r="877" spans="1:16" ht="14.25" customHeight="1">
      <c r="A877" s="31" t="str">
        <f t="shared" si="39"/>
        <v>San Pedro SuLa43954866</v>
      </c>
      <c r="B877" s="31" t="str">
        <f>+Table_6[[#This Row],[ID_Municipio]]&amp;Table_6[[#This Row],[Fecha]]</f>
        <v>050143954</v>
      </c>
      <c r="C877" s="31" t="str">
        <f t="shared" si="40"/>
        <v>Cortes43954</v>
      </c>
      <c r="D877" s="32">
        <f t="shared" si="41"/>
        <v>866</v>
      </c>
      <c r="E877" s="24">
        <v>43954</v>
      </c>
      <c r="F877" s="32">
        <f>+VLOOKUP(Table_6[[#This Row],[Departamento]],Table_5[],2,0)</f>
        <v>5</v>
      </c>
      <c r="G877" s="3" t="s">
        <v>22</v>
      </c>
      <c r="H877" s="9" t="s">
        <v>68</v>
      </c>
      <c r="I877" s="32" t="str">
        <f>+IFERROR(VLOOKUP(Table_6[[#This Row],[Municipio]],'LOCALIZA HN'!$B$9:$O$306,8,0),99999)</f>
        <v>0501</v>
      </c>
      <c r="J877" s="5" t="s">
        <v>18</v>
      </c>
      <c r="K877" s="5">
        <v>20</v>
      </c>
      <c r="L877" s="25" t="s">
        <v>19</v>
      </c>
      <c r="M877" s="34" t="s">
        <v>20</v>
      </c>
      <c r="N877" s="36">
        <f>+IFERROR(VLOOKUP(Table_6[[#This Row],[ID_Municipio]],Table_4[[CodigoMuni]:[Long_2]],3,0),"")</f>
        <v>15.5151</v>
      </c>
      <c r="O877" s="36">
        <f>+IFERROR(VLOOKUP(Table_6[[#This Row],[ID_Municipio]],Table_4[[CodigoMuni]:[Long_2]],4,0),"")</f>
        <v>-88.114599999999996</v>
      </c>
      <c r="P877" s="34" t="s">
        <v>21</v>
      </c>
    </row>
    <row r="878" spans="1:16" ht="14.25" customHeight="1">
      <c r="A878" s="31" t="str">
        <f t="shared" si="39"/>
        <v>San Pedro SuLa43954867</v>
      </c>
      <c r="B878" s="31" t="str">
        <f>+Table_6[[#This Row],[ID_Municipio]]&amp;Table_6[[#This Row],[Fecha]]</f>
        <v>050143954</v>
      </c>
      <c r="C878" s="31" t="str">
        <f t="shared" si="40"/>
        <v>Cortes43954</v>
      </c>
      <c r="D878" s="32">
        <f t="shared" si="41"/>
        <v>867</v>
      </c>
      <c r="E878" s="24">
        <v>43954</v>
      </c>
      <c r="F878" s="32">
        <f>+VLOOKUP(Table_6[[#This Row],[Departamento]],Table_5[],2,0)</f>
        <v>5</v>
      </c>
      <c r="G878" s="3" t="s">
        <v>22</v>
      </c>
      <c r="H878" s="9" t="s">
        <v>68</v>
      </c>
      <c r="I878" s="32" t="str">
        <f>+IFERROR(VLOOKUP(Table_6[[#This Row],[Municipio]],'LOCALIZA HN'!$B$9:$O$306,8,0),99999)</f>
        <v>0501</v>
      </c>
      <c r="J878" s="5" t="s">
        <v>26</v>
      </c>
      <c r="K878" s="5">
        <v>20</v>
      </c>
      <c r="L878" s="25" t="s">
        <v>19</v>
      </c>
      <c r="M878" s="34" t="s">
        <v>20</v>
      </c>
      <c r="N878" s="36">
        <f>+IFERROR(VLOOKUP(Table_6[[#This Row],[ID_Municipio]],Table_4[[CodigoMuni]:[Long_2]],3,0),"")</f>
        <v>15.5151</v>
      </c>
      <c r="O878" s="36">
        <f>+IFERROR(VLOOKUP(Table_6[[#This Row],[ID_Municipio]],Table_4[[CodigoMuni]:[Long_2]],4,0),"")</f>
        <v>-88.114599999999996</v>
      </c>
      <c r="P878" s="34" t="s">
        <v>21</v>
      </c>
    </row>
    <row r="879" spans="1:16" ht="14.25" customHeight="1">
      <c r="A879" s="31" t="str">
        <f t="shared" si="39"/>
        <v>San Pedro SuLa43954868</v>
      </c>
      <c r="B879" s="31" t="str">
        <f>+Table_6[[#This Row],[ID_Municipio]]&amp;Table_6[[#This Row],[Fecha]]</f>
        <v>050143954</v>
      </c>
      <c r="C879" s="31" t="str">
        <f t="shared" si="40"/>
        <v>Cortes43954</v>
      </c>
      <c r="D879" s="32">
        <f t="shared" si="41"/>
        <v>868</v>
      </c>
      <c r="E879" s="24">
        <v>43954</v>
      </c>
      <c r="F879" s="32">
        <f>+VLOOKUP(Table_6[[#This Row],[Departamento]],Table_5[],2,0)</f>
        <v>5</v>
      </c>
      <c r="G879" s="3" t="s">
        <v>22</v>
      </c>
      <c r="H879" s="9" t="s">
        <v>68</v>
      </c>
      <c r="I879" s="32" t="str">
        <f>+IFERROR(VLOOKUP(Table_6[[#This Row],[Municipio]],'LOCALIZA HN'!$B$9:$O$306,8,0),99999)</f>
        <v>0501</v>
      </c>
      <c r="J879" s="5" t="s">
        <v>18</v>
      </c>
      <c r="K879" s="5">
        <v>46</v>
      </c>
      <c r="L879" s="25" t="s">
        <v>19</v>
      </c>
      <c r="M879" s="34" t="s">
        <v>20</v>
      </c>
      <c r="N879" s="36">
        <f>+IFERROR(VLOOKUP(Table_6[[#This Row],[ID_Municipio]],Table_4[[CodigoMuni]:[Long_2]],3,0),"")</f>
        <v>15.5151</v>
      </c>
      <c r="O879" s="36">
        <f>+IFERROR(VLOOKUP(Table_6[[#This Row],[ID_Municipio]],Table_4[[CodigoMuni]:[Long_2]],4,0),"")</f>
        <v>-88.114599999999996</v>
      </c>
      <c r="P879" s="34" t="s">
        <v>21</v>
      </c>
    </row>
    <row r="880" spans="1:16" ht="14.25" customHeight="1">
      <c r="A880" s="31" t="str">
        <f t="shared" si="39"/>
        <v>San Pedro SuLa43954869</v>
      </c>
      <c r="B880" s="31" t="str">
        <f>+Table_6[[#This Row],[ID_Municipio]]&amp;Table_6[[#This Row],[Fecha]]</f>
        <v>050143954</v>
      </c>
      <c r="C880" s="31" t="str">
        <f t="shared" si="40"/>
        <v>Cortes43954</v>
      </c>
      <c r="D880" s="32">
        <f t="shared" si="41"/>
        <v>869</v>
      </c>
      <c r="E880" s="24">
        <v>43954</v>
      </c>
      <c r="F880" s="32">
        <f>+VLOOKUP(Table_6[[#This Row],[Departamento]],Table_5[],2,0)</f>
        <v>5</v>
      </c>
      <c r="G880" s="3" t="s">
        <v>22</v>
      </c>
      <c r="H880" s="9" t="s">
        <v>68</v>
      </c>
      <c r="I880" s="32" t="str">
        <f>+IFERROR(VLOOKUP(Table_6[[#This Row],[Municipio]],'LOCALIZA HN'!$B$9:$O$306,8,0),99999)</f>
        <v>0501</v>
      </c>
      <c r="J880" s="5" t="s">
        <v>26</v>
      </c>
      <c r="K880" s="5">
        <v>27</v>
      </c>
      <c r="L880" s="25" t="s">
        <v>19</v>
      </c>
      <c r="M880" s="34" t="s">
        <v>20</v>
      </c>
      <c r="N880" s="36">
        <f>+IFERROR(VLOOKUP(Table_6[[#This Row],[ID_Municipio]],Table_4[[CodigoMuni]:[Long_2]],3,0),"")</f>
        <v>15.5151</v>
      </c>
      <c r="O880" s="36">
        <f>+IFERROR(VLOOKUP(Table_6[[#This Row],[ID_Municipio]],Table_4[[CodigoMuni]:[Long_2]],4,0),"")</f>
        <v>-88.114599999999996</v>
      </c>
      <c r="P880" s="34" t="s">
        <v>21</v>
      </c>
    </row>
    <row r="881" spans="1:16" ht="14.25" customHeight="1">
      <c r="A881" s="31" t="str">
        <f t="shared" si="39"/>
        <v>San Pedro SuLa43954870</v>
      </c>
      <c r="B881" s="31" t="str">
        <f>+Table_6[[#This Row],[ID_Municipio]]&amp;Table_6[[#This Row],[Fecha]]</f>
        <v>050143954</v>
      </c>
      <c r="C881" s="31" t="str">
        <f t="shared" si="40"/>
        <v>Cortes43954</v>
      </c>
      <c r="D881" s="32">
        <f t="shared" si="41"/>
        <v>870</v>
      </c>
      <c r="E881" s="24">
        <v>43954</v>
      </c>
      <c r="F881" s="32">
        <f>+VLOOKUP(Table_6[[#This Row],[Departamento]],Table_5[],2,0)</f>
        <v>5</v>
      </c>
      <c r="G881" s="3" t="s">
        <v>22</v>
      </c>
      <c r="H881" s="9" t="s">
        <v>68</v>
      </c>
      <c r="I881" s="32" t="str">
        <f>+IFERROR(VLOOKUP(Table_6[[#This Row],[Municipio]],'LOCALIZA HN'!$B$9:$O$306,8,0),99999)</f>
        <v>0501</v>
      </c>
      <c r="J881" s="5" t="s">
        <v>26</v>
      </c>
      <c r="K881" s="5">
        <v>48</v>
      </c>
      <c r="L881" s="25" t="s">
        <v>19</v>
      </c>
      <c r="M881" s="34" t="s">
        <v>20</v>
      </c>
      <c r="N881" s="36">
        <f>+IFERROR(VLOOKUP(Table_6[[#This Row],[ID_Municipio]],Table_4[[CodigoMuni]:[Long_2]],3,0),"")</f>
        <v>15.5151</v>
      </c>
      <c r="O881" s="36">
        <f>+IFERROR(VLOOKUP(Table_6[[#This Row],[ID_Municipio]],Table_4[[CodigoMuni]:[Long_2]],4,0),"")</f>
        <v>-88.114599999999996</v>
      </c>
      <c r="P881" s="34" t="s">
        <v>21</v>
      </c>
    </row>
    <row r="882" spans="1:16" ht="14.25" customHeight="1">
      <c r="A882" s="31" t="str">
        <f t="shared" si="39"/>
        <v>San Pedro SuLa43954871</v>
      </c>
      <c r="B882" s="31" t="str">
        <f>+Table_6[[#This Row],[ID_Municipio]]&amp;Table_6[[#This Row],[Fecha]]</f>
        <v>050143954</v>
      </c>
      <c r="C882" s="31" t="str">
        <f t="shared" si="40"/>
        <v>Cortes43954</v>
      </c>
      <c r="D882" s="32">
        <f t="shared" si="41"/>
        <v>871</v>
      </c>
      <c r="E882" s="24">
        <v>43954</v>
      </c>
      <c r="F882" s="32">
        <f>+VLOOKUP(Table_6[[#This Row],[Departamento]],Table_5[],2,0)</f>
        <v>5</v>
      </c>
      <c r="G882" s="3" t="s">
        <v>22</v>
      </c>
      <c r="H882" s="9" t="s">
        <v>68</v>
      </c>
      <c r="I882" s="32" t="str">
        <f>+IFERROR(VLOOKUP(Table_6[[#This Row],[Municipio]],'LOCALIZA HN'!$B$9:$O$306,8,0),99999)</f>
        <v>0501</v>
      </c>
      <c r="J882" s="5" t="s">
        <v>18</v>
      </c>
      <c r="K882" s="5">
        <v>43</v>
      </c>
      <c r="L882" s="25" t="s">
        <v>19</v>
      </c>
      <c r="M882" s="34" t="s">
        <v>20</v>
      </c>
      <c r="N882" s="36">
        <f>+IFERROR(VLOOKUP(Table_6[[#This Row],[ID_Municipio]],Table_4[[CodigoMuni]:[Long_2]],3,0),"")</f>
        <v>15.5151</v>
      </c>
      <c r="O882" s="36">
        <f>+IFERROR(VLOOKUP(Table_6[[#This Row],[ID_Municipio]],Table_4[[CodigoMuni]:[Long_2]],4,0),"")</f>
        <v>-88.114599999999996</v>
      </c>
      <c r="P882" s="34" t="s">
        <v>21</v>
      </c>
    </row>
    <row r="883" spans="1:16" ht="14.25" customHeight="1">
      <c r="A883" s="31" t="str">
        <f t="shared" si="39"/>
        <v>San Sebastian43953872</v>
      </c>
      <c r="B883" s="31" t="str">
        <f>+Table_6[[#This Row],[ID_Municipio]]&amp;Table_6[[#This Row],[Fecha]]</f>
        <v>031743953</v>
      </c>
      <c r="C883" s="31" t="str">
        <f t="shared" si="40"/>
        <v>Lempira43953</v>
      </c>
      <c r="D883" s="32">
        <f t="shared" si="41"/>
        <v>872</v>
      </c>
      <c r="E883" s="24">
        <v>43953</v>
      </c>
      <c r="F883" s="32">
        <f>+VLOOKUP(Table_6[[#This Row],[Departamento]],Table_5[],2,0)</f>
        <v>13</v>
      </c>
      <c r="G883" s="3" t="s">
        <v>41</v>
      </c>
      <c r="H883" s="9" t="s">
        <v>69</v>
      </c>
      <c r="I883" s="32" t="str">
        <f>+IFERROR(VLOOKUP(Table_6[[#This Row],[Municipio]],'LOCALIZA HN'!$B$9:$O$306,8,0),99999)</f>
        <v>0317</v>
      </c>
      <c r="J883" s="5" t="s">
        <v>18</v>
      </c>
      <c r="K883" s="5">
        <v>52</v>
      </c>
      <c r="L883" s="25" t="s">
        <v>19</v>
      </c>
      <c r="M883" s="34" t="s">
        <v>20</v>
      </c>
      <c r="N883" s="36">
        <f>+IFERROR(VLOOKUP(Table_6[[#This Row],[ID_Municipio]],Table_4[[CodigoMuni]:[Long_2]],3,0),"")</f>
        <v>14.2075</v>
      </c>
      <c r="O883" s="36">
        <f>+IFERROR(VLOOKUP(Table_6[[#This Row],[ID_Municipio]],Table_4[[CodigoMuni]:[Long_2]],4,0),"")</f>
        <v>-87.779200000000003</v>
      </c>
      <c r="P883" s="34" t="s">
        <v>21</v>
      </c>
    </row>
    <row r="884" spans="1:16" ht="14.25" customHeight="1">
      <c r="A884" s="31" t="str">
        <f t="shared" si="39"/>
        <v>Santa Ana43951873</v>
      </c>
      <c r="B884" s="31" t="str">
        <f>+Table_6[[#This Row],[ID_Municipio]]&amp;Table_6[[#This Row],[Fecha]]</f>
        <v>082243951</v>
      </c>
      <c r="C884" s="31" t="str">
        <f t="shared" si="40"/>
        <v>Francisco Morazan43951</v>
      </c>
      <c r="D884" s="32">
        <f t="shared" si="41"/>
        <v>873</v>
      </c>
      <c r="E884" s="24">
        <v>43951</v>
      </c>
      <c r="F884" s="32">
        <f>+VLOOKUP(Table_6[[#This Row],[Departamento]],Table_5[],2,0)</f>
        <v>8</v>
      </c>
      <c r="G884" s="3" t="s">
        <v>31</v>
      </c>
      <c r="H884" s="9" t="s">
        <v>70</v>
      </c>
      <c r="I884" s="32" t="str">
        <f>+IFERROR(VLOOKUP(Table_6[[#This Row],[Municipio]],'LOCALIZA HN'!$B$9:$O$306,8,0),99999)</f>
        <v>0822</v>
      </c>
      <c r="J884" s="5" t="s">
        <v>26</v>
      </c>
      <c r="K884" s="5">
        <v>26</v>
      </c>
      <c r="L884" s="25" t="s">
        <v>19</v>
      </c>
      <c r="M884" s="34" t="s">
        <v>20</v>
      </c>
      <c r="N884" s="36">
        <f>+IFERROR(VLOOKUP(Table_6[[#This Row],[ID_Municipio]],Table_4[[CodigoMuni]:[Long_2]],3,0),"")</f>
        <v>13.9329</v>
      </c>
      <c r="O884" s="36">
        <f>+IFERROR(VLOOKUP(Table_6[[#This Row],[ID_Municipio]],Table_4[[CodigoMuni]:[Long_2]],4,0),"")</f>
        <v>-87.242199999999997</v>
      </c>
      <c r="P884" s="34" t="s">
        <v>21</v>
      </c>
    </row>
    <row r="885" spans="1:16" ht="14.25" customHeight="1">
      <c r="A885" s="31" t="str">
        <f t="shared" si="39"/>
        <v>Santa Ana de Yusguare43944874</v>
      </c>
      <c r="B885" s="31" t="str">
        <f>+Table_6[[#This Row],[ID_Municipio]]&amp;Table_6[[#This Row],[Fecha]]</f>
        <v>061643944</v>
      </c>
      <c r="C885" s="31" t="str">
        <f t="shared" si="40"/>
        <v>Choluteca43944</v>
      </c>
      <c r="D885" s="32">
        <f t="shared" si="41"/>
        <v>874</v>
      </c>
      <c r="E885" s="24">
        <v>43944</v>
      </c>
      <c r="F885" s="32">
        <f>+VLOOKUP(Table_6[[#This Row],[Departamento]],Table_5[],2,0)</f>
        <v>6</v>
      </c>
      <c r="G885" s="3" t="s">
        <v>27</v>
      </c>
      <c r="H885" s="9" t="s">
        <v>71</v>
      </c>
      <c r="I885" s="32" t="str">
        <f>+IFERROR(VLOOKUP(Table_6[[#This Row],[Municipio]],'LOCALIZA HN'!$B$9:$O$306,8,0),99999)</f>
        <v>0616</v>
      </c>
      <c r="J885" s="5" t="s">
        <v>18</v>
      </c>
      <c r="K885" s="5">
        <v>48</v>
      </c>
      <c r="L885" s="8" t="s">
        <v>19</v>
      </c>
      <c r="M885" s="34" t="s">
        <v>20</v>
      </c>
      <c r="N885" s="36">
        <f>+IFERROR(VLOOKUP(Table_6[[#This Row],[ID_Municipio]],Table_4[[CodigoMuni]:[Long_2]],3,0),"")</f>
        <v>13.305300000000001</v>
      </c>
      <c r="O885" s="36">
        <f>+IFERROR(VLOOKUP(Table_6[[#This Row],[ID_Municipio]],Table_4[[CodigoMuni]:[Long_2]],4,0),"")</f>
        <v>-87.097399999999993</v>
      </c>
      <c r="P885" s="34" t="s">
        <v>21</v>
      </c>
    </row>
    <row r="886" spans="1:16" ht="14.25" customHeight="1">
      <c r="A886" s="31" t="str">
        <f t="shared" si="39"/>
        <v>Santa Cruz de Yojoa43917875</v>
      </c>
      <c r="B886" s="31" t="str">
        <f>+Table_6[[#This Row],[ID_Municipio]]&amp;Table_6[[#This Row],[Fecha]]</f>
        <v>051043917</v>
      </c>
      <c r="C886" s="31" t="str">
        <f t="shared" si="40"/>
        <v>Cortes43917</v>
      </c>
      <c r="D886" s="32">
        <f t="shared" si="41"/>
        <v>875</v>
      </c>
      <c r="E886" s="33">
        <v>43917</v>
      </c>
      <c r="F886" s="32">
        <f>+VLOOKUP(Table_6[[#This Row],[Departamento]],Table_5[],2,0)</f>
        <v>5</v>
      </c>
      <c r="G886" s="3" t="s">
        <v>22</v>
      </c>
      <c r="H886" s="9" t="s">
        <v>72</v>
      </c>
      <c r="I886" s="32" t="str">
        <f>+IFERROR(VLOOKUP(Table_6[[#This Row],[Municipio]],'LOCALIZA HN'!$B$9:$O$306,8,0),99999)</f>
        <v>0510</v>
      </c>
      <c r="J886" s="5" t="s">
        <v>26</v>
      </c>
      <c r="K886" s="5">
        <v>13</v>
      </c>
      <c r="L886" s="8" t="s">
        <v>19</v>
      </c>
      <c r="M886" s="34" t="s">
        <v>20</v>
      </c>
      <c r="N886" s="36">
        <f>+IFERROR(VLOOKUP(Table_6[[#This Row],[ID_Municipio]],Table_4[[CodigoMuni]:[Long_2]],3,0),"")</f>
        <v>15.012700000000001</v>
      </c>
      <c r="O886" s="36">
        <f>+IFERROR(VLOOKUP(Table_6[[#This Row],[ID_Municipio]],Table_4[[CodigoMuni]:[Long_2]],4,0),"")</f>
        <v>-87.871499999999997</v>
      </c>
      <c r="P886" s="34" t="s">
        <v>21</v>
      </c>
    </row>
    <row r="887" spans="1:16" ht="14.25" customHeight="1">
      <c r="A887" s="31" t="str">
        <f t="shared" si="39"/>
        <v>Santa Cruz de Yojoa43952876</v>
      </c>
      <c r="B887" s="31" t="str">
        <f>+Table_6[[#This Row],[ID_Municipio]]&amp;Table_6[[#This Row],[Fecha]]</f>
        <v>051043952</v>
      </c>
      <c r="C887" s="31" t="str">
        <f t="shared" si="40"/>
        <v>Cortes43952</v>
      </c>
      <c r="D887" s="32">
        <f t="shared" si="41"/>
        <v>876</v>
      </c>
      <c r="E887" s="24">
        <v>43952</v>
      </c>
      <c r="F887" s="32">
        <f>+VLOOKUP(Table_6[[#This Row],[Departamento]],Table_5[],2,0)</f>
        <v>5</v>
      </c>
      <c r="G887" s="3" t="s">
        <v>22</v>
      </c>
      <c r="H887" s="9" t="s">
        <v>72</v>
      </c>
      <c r="I887" s="32" t="str">
        <f>+IFERROR(VLOOKUP(Table_6[[#This Row],[Municipio]],'LOCALIZA HN'!$B$9:$O$306,8,0),99999)</f>
        <v>0510</v>
      </c>
      <c r="J887" s="5" t="s">
        <v>18</v>
      </c>
      <c r="K887" s="5">
        <v>26</v>
      </c>
      <c r="L887" s="25" t="s">
        <v>19</v>
      </c>
      <c r="M887" s="34" t="s">
        <v>20</v>
      </c>
      <c r="N887" s="36">
        <f>+IFERROR(VLOOKUP(Table_6[[#This Row],[ID_Municipio]],Table_4[[CodigoMuni]:[Long_2]],3,0),"")</f>
        <v>15.012700000000001</v>
      </c>
      <c r="O887" s="36">
        <f>+IFERROR(VLOOKUP(Table_6[[#This Row],[ID_Municipio]],Table_4[[CodigoMuni]:[Long_2]],4,0),"")</f>
        <v>-87.871499999999997</v>
      </c>
      <c r="P887" s="34" t="s">
        <v>21</v>
      </c>
    </row>
    <row r="888" spans="1:16" ht="14.25" customHeight="1">
      <c r="A888" s="31" t="str">
        <f t="shared" si="39"/>
        <v>Santa Fe43912877</v>
      </c>
      <c r="B888" s="31" t="str">
        <f>+Table_6[[#This Row],[ID_Municipio]]&amp;Table_6[[#This Row],[Fecha]]</f>
        <v>020643912</v>
      </c>
      <c r="C888" s="31" t="str">
        <f t="shared" si="40"/>
        <v>Colon43912</v>
      </c>
      <c r="D888" s="32">
        <f t="shared" si="41"/>
        <v>877</v>
      </c>
      <c r="E888" s="33">
        <v>43912</v>
      </c>
      <c r="F888" s="32">
        <f>+VLOOKUP(Table_6[[#This Row],[Departamento]],Table_5[],2,0)</f>
        <v>2</v>
      </c>
      <c r="G888" s="3" t="s">
        <v>73</v>
      </c>
      <c r="H888" s="37" t="s">
        <v>74</v>
      </c>
      <c r="I888" s="32" t="str">
        <f>+IFERROR(VLOOKUP(Table_6[[#This Row],[Municipio]],'LOCALIZA HN'!$B$9:$O$306,8,0),99999)</f>
        <v>0206</v>
      </c>
      <c r="J888" s="5" t="s">
        <v>26</v>
      </c>
      <c r="K888" s="5">
        <v>63</v>
      </c>
      <c r="L888" s="8" t="s">
        <v>19</v>
      </c>
      <c r="M888" s="34" t="s">
        <v>20</v>
      </c>
      <c r="N888" s="36">
        <f>+IFERROR(VLOOKUP(Table_6[[#This Row],[ID_Municipio]],Table_4[[CodigoMuni]:[Long_2]],3,0),"")</f>
        <v>15.8467</v>
      </c>
      <c r="O888" s="36">
        <f>+IFERROR(VLOOKUP(Table_6[[#This Row],[ID_Municipio]],Table_4[[CodigoMuni]:[Long_2]],4,0),"")</f>
        <v>-86.115600000000001</v>
      </c>
      <c r="P888" s="34" t="s">
        <v>21</v>
      </c>
    </row>
    <row r="889" spans="1:16" ht="14.25" customHeight="1">
      <c r="A889" s="31" t="str">
        <f t="shared" si="39"/>
        <v>Santa Fe43917878</v>
      </c>
      <c r="B889" s="31" t="str">
        <f>+Table_6[[#This Row],[ID_Municipio]]&amp;Table_6[[#This Row],[Fecha]]</f>
        <v>020643917</v>
      </c>
      <c r="C889" s="31" t="str">
        <f t="shared" si="40"/>
        <v>Colon43917</v>
      </c>
      <c r="D889" s="32">
        <f t="shared" si="41"/>
        <v>878</v>
      </c>
      <c r="E889" s="33">
        <v>43917</v>
      </c>
      <c r="F889" s="32">
        <f>+VLOOKUP(Table_6[[#This Row],[Departamento]],Table_5[],2,0)</f>
        <v>2</v>
      </c>
      <c r="G889" s="3" t="s">
        <v>73</v>
      </c>
      <c r="H889" s="11" t="s">
        <v>74</v>
      </c>
      <c r="I889" s="32" t="str">
        <f>+IFERROR(VLOOKUP(Table_6[[#This Row],[Municipio]],'LOCALIZA HN'!$B$9:$O$306,8,0),99999)</f>
        <v>0206</v>
      </c>
      <c r="J889" s="5" t="s">
        <v>26</v>
      </c>
      <c r="K889" s="5">
        <v>26</v>
      </c>
      <c r="L889" s="8" t="s">
        <v>19</v>
      </c>
      <c r="M889" s="34" t="s">
        <v>20</v>
      </c>
      <c r="N889" s="36">
        <f>+IFERROR(VLOOKUP(Table_6[[#This Row],[ID_Municipio]],Table_4[[CodigoMuni]:[Long_2]],3,0),"")</f>
        <v>15.8467</v>
      </c>
      <c r="O889" s="36">
        <f>+IFERROR(VLOOKUP(Table_6[[#This Row],[ID_Municipio]],Table_4[[CodigoMuni]:[Long_2]],4,0),"")</f>
        <v>-86.115600000000001</v>
      </c>
      <c r="P889" s="34" t="s">
        <v>21</v>
      </c>
    </row>
    <row r="890" spans="1:16" ht="14.25" customHeight="1">
      <c r="A890" s="31" t="str">
        <f t="shared" si="39"/>
        <v>Santa Fe43917879</v>
      </c>
      <c r="B890" s="31" t="str">
        <f>+Table_6[[#This Row],[ID_Municipio]]&amp;Table_6[[#This Row],[Fecha]]</f>
        <v>020643917</v>
      </c>
      <c r="C890" s="31" t="str">
        <f t="shared" si="40"/>
        <v>Colon43917</v>
      </c>
      <c r="D890" s="32">
        <f t="shared" si="41"/>
        <v>879</v>
      </c>
      <c r="E890" s="33">
        <v>43917</v>
      </c>
      <c r="F890" s="32">
        <f>+VLOOKUP(Table_6[[#This Row],[Departamento]],Table_5[],2,0)</f>
        <v>2</v>
      </c>
      <c r="G890" s="3" t="s">
        <v>73</v>
      </c>
      <c r="H890" s="11" t="s">
        <v>74</v>
      </c>
      <c r="I890" s="32" t="str">
        <f>+IFERROR(VLOOKUP(Table_6[[#This Row],[Municipio]],'LOCALIZA HN'!$B$9:$O$306,8,0),99999)</f>
        <v>0206</v>
      </c>
      <c r="J890" s="5" t="s">
        <v>18</v>
      </c>
      <c r="K890" s="5">
        <v>32</v>
      </c>
      <c r="L890" s="8" t="s">
        <v>19</v>
      </c>
      <c r="M890" s="34" t="s">
        <v>20</v>
      </c>
      <c r="N890" s="36">
        <f>+IFERROR(VLOOKUP(Table_6[[#This Row],[ID_Municipio]],Table_4[[CodigoMuni]:[Long_2]],3,0),"")</f>
        <v>15.8467</v>
      </c>
      <c r="O890" s="36">
        <f>+IFERROR(VLOOKUP(Table_6[[#This Row],[ID_Municipio]],Table_4[[CodigoMuni]:[Long_2]],4,0),"")</f>
        <v>-86.115600000000001</v>
      </c>
      <c r="P890" s="34" t="s">
        <v>21</v>
      </c>
    </row>
    <row r="891" spans="1:16" ht="14.25" customHeight="1">
      <c r="A891" s="31" t="str">
        <f t="shared" si="39"/>
        <v>Santa Fe43917880</v>
      </c>
      <c r="B891" s="31" t="str">
        <f>+Table_6[[#This Row],[ID_Municipio]]&amp;Table_6[[#This Row],[Fecha]]</f>
        <v>020643917</v>
      </c>
      <c r="C891" s="31" t="str">
        <f t="shared" si="40"/>
        <v>Colon43917</v>
      </c>
      <c r="D891" s="32">
        <f t="shared" si="41"/>
        <v>880</v>
      </c>
      <c r="E891" s="33">
        <v>43917</v>
      </c>
      <c r="F891" s="32">
        <f>+VLOOKUP(Table_6[[#This Row],[Departamento]],Table_5[],2,0)</f>
        <v>2</v>
      </c>
      <c r="G891" s="3" t="s">
        <v>73</v>
      </c>
      <c r="H891" s="11" t="s">
        <v>74</v>
      </c>
      <c r="I891" s="32" t="str">
        <f>+IFERROR(VLOOKUP(Table_6[[#This Row],[Municipio]],'LOCALIZA HN'!$B$9:$O$306,8,0),99999)</f>
        <v>0206</v>
      </c>
      <c r="J891" s="5" t="s">
        <v>18</v>
      </c>
      <c r="K891" s="5">
        <v>53</v>
      </c>
      <c r="L891" s="8" t="s">
        <v>19</v>
      </c>
      <c r="M891" s="34" t="s">
        <v>20</v>
      </c>
      <c r="N891" s="36">
        <f>+IFERROR(VLOOKUP(Table_6[[#This Row],[ID_Municipio]],Table_4[[CodigoMuni]:[Long_2]],3,0),"")</f>
        <v>15.8467</v>
      </c>
      <c r="O891" s="36">
        <f>+IFERROR(VLOOKUP(Table_6[[#This Row],[ID_Municipio]],Table_4[[CodigoMuni]:[Long_2]],4,0),"")</f>
        <v>-86.115600000000001</v>
      </c>
      <c r="P891" s="34" t="s">
        <v>21</v>
      </c>
    </row>
    <row r="892" spans="1:16" ht="14.25" customHeight="1">
      <c r="A892" s="31" t="str">
        <f t="shared" si="39"/>
        <v>Santa Fe43917881</v>
      </c>
      <c r="B892" s="31" t="str">
        <f>+Table_6[[#This Row],[ID_Municipio]]&amp;Table_6[[#This Row],[Fecha]]</f>
        <v>020643917</v>
      </c>
      <c r="C892" s="31" t="str">
        <f t="shared" si="40"/>
        <v>Colon43917</v>
      </c>
      <c r="D892" s="32">
        <f t="shared" si="41"/>
        <v>881</v>
      </c>
      <c r="E892" s="33">
        <v>43917</v>
      </c>
      <c r="F892" s="32">
        <f>+VLOOKUP(Table_6[[#This Row],[Departamento]],Table_5[],2,0)</f>
        <v>2</v>
      </c>
      <c r="G892" s="3" t="s">
        <v>73</v>
      </c>
      <c r="H892" s="11" t="s">
        <v>74</v>
      </c>
      <c r="I892" s="32" t="str">
        <f>+IFERROR(VLOOKUP(Table_6[[#This Row],[Municipio]],'LOCALIZA HN'!$B$9:$O$306,8,0),99999)</f>
        <v>0206</v>
      </c>
      <c r="J892" s="5" t="s">
        <v>18</v>
      </c>
      <c r="K892" s="5">
        <v>40</v>
      </c>
      <c r="L892" s="8" t="s">
        <v>19</v>
      </c>
      <c r="M892" s="34" t="s">
        <v>20</v>
      </c>
      <c r="N892" s="36">
        <f>+IFERROR(VLOOKUP(Table_6[[#This Row],[ID_Municipio]],Table_4[[CodigoMuni]:[Long_2]],3,0),"")</f>
        <v>15.8467</v>
      </c>
      <c r="O892" s="36">
        <f>+IFERROR(VLOOKUP(Table_6[[#This Row],[ID_Municipio]],Table_4[[CodigoMuni]:[Long_2]],4,0),"")</f>
        <v>-86.115600000000001</v>
      </c>
      <c r="P892" s="34" t="s">
        <v>21</v>
      </c>
    </row>
    <row r="893" spans="1:16" ht="14.25" customHeight="1">
      <c r="A893" s="31" t="str">
        <f t="shared" si="39"/>
        <v>Santa Fe43932882</v>
      </c>
      <c r="B893" s="31" t="str">
        <f>+Table_6[[#This Row],[ID_Municipio]]&amp;Table_6[[#This Row],[Fecha]]</f>
        <v>020643932</v>
      </c>
      <c r="C893" s="31" t="str">
        <f t="shared" si="40"/>
        <v>Colon43932</v>
      </c>
      <c r="D893" s="32">
        <f t="shared" si="41"/>
        <v>882</v>
      </c>
      <c r="E893" s="24">
        <v>43932</v>
      </c>
      <c r="F893" s="32">
        <f>+VLOOKUP(Table_6[[#This Row],[Departamento]],Table_5[],2,0)</f>
        <v>2</v>
      </c>
      <c r="G893" s="3" t="s">
        <v>73</v>
      </c>
      <c r="H893" s="9" t="s">
        <v>74</v>
      </c>
      <c r="I893" s="32" t="str">
        <f>+IFERROR(VLOOKUP(Table_6[[#This Row],[Municipio]],'LOCALIZA HN'!$B$9:$O$306,8,0),99999)</f>
        <v>0206</v>
      </c>
      <c r="J893" s="5" t="s">
        <v>26</v>
      </c>
      <c r="K893" s="5">
        <v>30</v>
      </c>
      <c r="L893" s="8" t="s">
        <v>19</v>
      </c>
      <c r="M893" s="34" t="s">
        <v>20</v>
      </c>
      <c r="N893" s="36">
        <f>+IFERROR(VLOOKUP(Table_6[[#This Row],[ID_Municipio]],Table_4[[CodigoMuni]:[Long_2]],3,0),"")</f>
        <v>15.8467</v>
      </c>
      <c r="O893" s="36">
        <f>+IFERROR(VLOOKUP(Table_6[[#This Row],[ID_Municipio]],Table_4[[CodigoMuni]:[Long_2]],4,0),"")</f>
        <v>-86.115600000000001</v>
      </c>
      <c r="P893" s="34" t="s">
        <v>21</v>
      </c>
    </row>
    <row r="894" spans="1:16" ht="14.25" customHeight="1">
      <c r="A894" s="31" t="str">
        <f t="shared" si="39"/>
        <v>Santa Fe43932883</v>
      </c>
      <c r="B894" s="31" t="str">
        <f>+Table_6[[#This Row],[ID_Municipio]]&amp;Table_6[[#This Row],[Fecha]]</f>
        <v>020643932</v>
      </c>
      <c r="C894" s="31" t="str">
        <f t="shared" si="40"/>
        <v>Colon43932</v>
      </c>
      <c r="D894" s="32">
        <f t="shared" si="41"/>
        <v>883</v>
      </c>
      <c r="E894" s="24">
        <v>43932</v>
      </c>
      <c r="F894" s="32">
        <f>+VLOOKUP(Table_6[[#This Row],[Departamento]],Table_5[],2,0)</f>
        <v>2</v>
      </c>
      <c r="G894" s="3" t="s">
        <v>73</v>
      </c>
      <c r="H894" s="9" t="s">
        <v>74</v>
      </c>
      <c r="I894" s="32" t="str">
        <f>+IFERROR(VLOOKUP(Table_6[[#This Row],[Municipio]],'LOCALIZA HN'!$B$9:$O$306,8,0),99999)</f>
        <v>0206</v>
      </c>
      <c r="J894" s="5" t="s">
        <v>26</v>
      </c>
      <c r="K894" s="5">
        <v>36</v>
      </c>
      <c r="L894" s="8" t="s">
        <v>19</v>
      </c>
      <c r="M894" s="34" t="s">
        <v>20</v>
      </c>
      <c r="N894" s="36">
        <f>+IFERROR(VLOOKUP(Table_6[[#This Row],[ID_Municipio]],Table_4[[CodigoMuni]:[Long_2]],3,0),"")</f>
        <v>15.8467</v>
      </c>
      <c r="O894" s="36">
        <f>+IFERROR(VLOOKUP(Table_6[[#This Row],[ID_Municipio]],Table_4[[CodigoMuni]:[Long_2]],4,0),"")</f>
        <v>-86.115600000000001</v>
      </c>
      <c r="P894" s="34" t="s">
        <v>21</v>
      </c>
    </row>
    <row r="895" spans="1:16" ht="14.25" customHeight="1">
      <c r="A895" s="31" t="str">
        <f t="shared" si="39"/>
        <v>Santa Fe43932884</v>
      </c>
      <c r="B895" s="31" t="str">
        <f>+Table_6[[#This Row],[ID_Municipio]]&amp;Table_6[[#This Row],[Fecha]]</f>
        <v>020643932</v>
      </c>
      <c r="C895" s="31" t="str">
        <f t="shared" si="40"/>
        <v>Colon43932</v>
      </c>
      <c r="D895" s="32">
        <f t="shared" si="41"/>
        <v>884</v>
      </c>
      <c r="E895" s="24">
        <v>43932</v>
      </c>
      <c r="F895" s="32">
        <f>+VLOOKUP(Table_6[[#This Row],[Departamento]],Table_5[],2,0)</f>
        <v>2</v>
      </c>
      <c r="G895" s="3" t="s">
        <v>73</v>
      </c>
      <c r="H895" s="9" t="s">
        <v>74</v>
      </c>
      <c r="I895" s="32" t="str">
        <f>+IFERROR(VLOOKUP(Table_6[[#This Row],[Municipio]],'LOCALIZA HN'!$B$9:$O$306,8,0),99999)</f>
        <v>0206</v>
      </c>
      <c r="J895" s="5" t="s">
        <v>26</v>
      </c>
      <c r="K895" s="5">
        <v>63</v>
      </c>
      <c r="L895" s="8" t="s">
        <v>19</v>
      </c>
      <c r="M895" s="34" t="s">
        <v>20</v>
      </c>
      <c r="N895" s="36">
        <f>+IFERROR(VLOOKUP(Table_6[[#This Row],[ID_Municipio]],Table_4[[CodigoMuni]:[Long_2]],3,0),"")</f>
        <v>15.8467</v>
      </c>
      <c r="O895" s="36">
        <f>+IFERROR(VLOOKUP(Table_6[[#This Row],[ID_Municipio]],Table_4[[CodigoMuni]:[Long_2]],4,0),"")</f>
        <v>-86.115600000000001</v>
      </c>
      <c r="P895" s="34" t="s">
        <v>21</v>
      </c>
    </row>
    <row r="896" spans="1:16" ht="14.25" customHeight="1">
      <c r="A896" s="31" t="str">
        <f t="shared" si="39"/>
        <v>Santa Fe43932885</v>
      </c>
      <c r="B896" s="31" t="str">
        <f>+Table_6[[#This Row],[ID_Municipio]]&amp;Table_6[[#This Row],[Fecha]]</f>
        <v>020643932</v>
      </c>
      <c r="C896" s="31" t="str">
        <f t="shared" si="40"/>
        <v>Colon43932</v>
      </c>
      <c r="D896" s="32">
        <f t="shared" si="41"/>
        <v>885</v>
      </c>
      <c r="E896" s="24">
        <v>43932</v>
      </c>
      <c r="F896" s="32">
        <f>+VLOOKUP(Table_6[[#This Row],[Departamento]],Table_5[],2,0)</f>
        <v>2</v>
      </c>
      <c r="G896" s="3" t="s">
        <v>73</v>
      </c>
      <c r="H896" s="9" t="s">
        <v>74</v>
      </c>
      <c r="I896" s="32" t="str">
        <f>+IFERROR(VLOOKUP(Table_6[[#This Row],[Municipio]],'LOCALIZA HN'!$B$9:$O$306,8,0),99999)</f>
        <v>0206</v>
      </c>
      <c r="J896" s="5" t="s">
        <v>18</v>
      </c>
      <c r="K896" s="5">
        <v>36</v>
      </c>
      <c r="L896" s="8" t="s">
        <v>19</v>
      </c>
      <c r="M896" s="34" t="s">
        <v>20</v>
      </c>
      <c r="N896" s="36">
        <f>+IFERROR(VLOOKUP(Table_6[[#This Row],[ID_Municipio]],Table_4[[CodigoMuni]:[Long_2]],3,0),"")</f>
        <v>15.8467</v>
      </c>
      <c r="O896" s="36">
        <f>+IFERROR(VLOOKUP(Table_6[[#This Row],[ID_Municipio]],Table_4[[CodigoMuni]:[Long_2]],4,0),"")</f>
        <v>-86.115600000000001</v>
      </c>
      <c r="P896" s="34" t="s">
        <v>21</v>
      </c>
    </row>
    <row r="897" spans="1:16" ht="14.25" customHeight="1">
      <c r="A897" s="31" t="str">
        <f t="shared" si="39"/>
        <v>Santa Fe43932886</v>
      </c>
      <c r="B897" s="31" t="str">
        <f>+Table_6[[#This Row],[ID_Municipio]]&amp;Table_6[[#This Row],[Fecha]]</f>
        <v>020643932</v>
      </c>
      <c r="C897" s="31" t="str">
        <f t="shared" si="40"/>
        <v>Colon43932</v>
      </c>
      <c r="D897" s="32">
        <f t="shared" si="41"/>
        <v>886</v>
      </c>
      <c r="E897" s="24">
        <v>43932</v>
      </c>
      <c r="F897" s="32">
        <f>+VLOOKUP(Table_6[[#This Row],[Departamento]],Table_5[],2,0)</f>
        <v>2</v>
      </c>
      <c r="G897" s="3" t="s">
        <v>73</v>
      </c>
      <c r="H897" s="9" t="s">
        <v>74</v>
      </c>
      <c r="I897" s="32" t="str">
        <f>+IFERROR(VLOOKUP(Table_6[[#This Row],[Municipio]],'LOCALIZA HN'!$B$9:$O$306,8,0),99999)</f>
        <v>0206</v>
      </c>
      <c r="J897" s="5" t="s">
        <v>26</v>
      </c>
      <c r="K897" s="5">
        <v>63</v>
      </c>
      <c r="L897" s="8" t="s">
        <v>19</v>
      </c>
      <c r="M897" s="34" t="s">
        <v>20</v>
      </c>
      <c r="N897" s="36">
        <f>+IFERROR(VLOOKUP(Table_6[[#This Row],[ID_Municipio]],Table_4[[CodigoMuni]:[Long_2]],3,0),"")</f>
        <v>15.8467</v>
      </c>
      <c r="O897" s="36">
        <f>+IFERROR(VLOOKUP(Table_6[[#This Row],[ID_Municipio]],Table_4[[CodigoMuni]:[Long_2]],4,0),"")</f>
        <v>-86.115600000000001</v>
      </c>
      <c r="P897" s="34" t="s">
        <v>21</v>
      </c>
    </row>
    <row r="898" spans="1:16" ht="14.25" customHeight="1">
      <c r="A898" s="31" t="str">
        <f t="shared" si="39"/>
        <v>Santa Fe43940887</v>
      </c>
      <c r="B898" s="31" t="str">
        <f>+Table_6[[#This Row],[ID_Municipio]]&amp;Table_6[[#This Row],[Fecha]]</f>
        <v>020643940</v>
      </c>
      <c r="C898" s="31" t="str">
        <f t="shared" si="40"/>
        <v>Colon43940</v>
      </c>
      <c r="D898" s="32">
        <f t="shared" si="41"/>
        <v>887</v>
      </c>
      <c r="E898" s="24">
        <v>43940</v>
      </c>
      <c r="F898" s="32">
        <f>+VLOOKUP(Table_6[[#This Row],[Departamento]],Table_5[],2,0)</f>
        <v>2</v>
      </c>
      <c r="G898" s="3" t="s">
        <v>73</v>
      </c>
      <c r="H898" s="9" t="s">
        <v>74</v>
      </c>
      <c r="I898" s="32" t="str">
        <f>+IFERROR(VLOOKUP(Table_6[[#This Row],[Municipio]],'LOCALIZA HN'!$B$9:$O$306,8,0),99999)</f>
        <v>0206</v>
      </c>
      <c r="J898" s="5" t="s">
        <v>18</v>
      </c>
      <c r="K898" s="5">
        <v>40</v>
      </c>
      <c r="L898" s="8" t="s">
        <v>19</v>
      </c>
      <c r="M898" s="34" t="s">
        <v>20</v>
      </c>
      <c r="N898" s="36">
        <f>+IFERROR(VLOOKUP(Table_6[[#This Row],[ID_Municipio]],Table_4[[CodigoMuni]:[Long_2]],3,0),"")</f>
        <v>15.8467</v>
      </c>
      <c r="O898" s="36">
        <f>+IFERROR(VLOOKUP(Table_6[[#This Row],[ID_Municipio]],Table_4[[CodigoMuni]:[Long_2]],4,0),"")</f>
        <v>-86.115600000000001</v>
      </c>
      <c r="P898" s="34" t="s">
        <v>21</v>
      </c>
    </row>
    <row r="899" spans="1:16" ht="14.25" customHeight="1">
      <c r="A899" s="31" t="str">
        <f t="shared" si="39"/>
        <v>Santa Fe43950888</v>
      </c>
      <c r="B899" s="31" t="str">
        <f>+Table_6[[#This Row],[ID_Municipio]]&amp;Table_6[[#This Row],[Fecha]]</f>
        <v>020643950</v>
      </c>
      <c r="C899" s="31" t="str">
        <f t="shared" si="40"/>
        <v>Colon43950</v>
      </c>
      <c r="D899" s="32">
        <f t="shared" si="41"/>
        <v>888</v>
      </c>
      <c r="E899" s="24">
        <v>43950</v>
      </c>
      <c r="F899" s="32">
        <f>+VLOOKUP(Table_6[[#This Row],[Departamento]],Table_5[],2,0)</f>
        <v>2</v>
      </c>
      <c r="G899" s="3" t="s">
        <v>73</v>
      </c>
      <c r="H899" s="9" t="s">
        <v>74</v>
      </c>
      <c r="I899" s="32" t="str">
        <f>+IFERROR(VLOOKUP(Table_6[[#This Row],[Municipio]],'LOCALIZA HN'!$B$9:$O$306,8,0),99999)</f>
        <v>0206</v>
      </c>
      <c r="J899" s="5" t="s">
        <v>18</v>
      </c>
      <c r="K899" s="5">
        <v>65</v>
      </c>
      <c r="L899" s="25" t="s">
        <v>19</v>
      </c>
      <c r="M899" s="34" t="s">
        <v>20</v>
      </c>
      <c r="N899" s="36">
        <f>+IFERROR(VLOOKUP(Table_6[[#This Row],[ID_Municipio]],Table_4[[CodigoMuni]:[Long_2]],3,0),"")</f>
        <v>15.8467</v>
      </c>
      <c r="O899" s="36">
        <f>+IFERROR(VLOOKUP(Table_6[[#This Row],[ID_Municipio]],Table_4[[CodigoMuni]:[Long_2]],4,0),"")</f>
        <v>-86.115600000000001</v>
      </c>
      <c r="P899" s="34" t="s">
        <v>21</v>
      </c>
    </row>
    <row r="900" spans="1:16" ht="14.25" customHeight="1">
      <c r="A900" s="31" t="str">
        <f t="shared" si="39"/>
        <v>Santa Rita43947889</v>
      </c>
      <c r="B900" s="31" t="str">
        <f>+Table_6[[#This Row],[ID_Municipio]]&amp;Table_6[[#This Row],[Fecha]]</f>
        <v>042143947</v>
      </c>
      <c r="C900" s="31" t="str">
        <f t="shared" si="40"/>
        <v>Yoro43947</v>
      </c>
      <c r="D900" s="32">
        <f t="shared" si="41"/>
        <v>889</v>
      </c>
      <c r="E900" s="24">
        <v>43947</v>
      </c>
      <c r="F900" s="32">
        <f>+VLOOKUP(Table_6[[#This Row],[Departamento]],Table_5[],2,0)</f>
        <v>18</v>
      </c>
      <c r="G900" s="3" t="s">
        <v>35</v>
      </c>
      <c r="H900" s="9" t="s">
        <v>75</v>
      </c>
      <c r="I900" s="32" t="str">
        <f>+IFERROR(VLOOKUP(Table_6[[#This Row],[Municipio]],'LOCALIZA HN'!$B$9:$O$306,8,0),99999)</f>
        <v>0421</v>
      </c>
      <c r="J900" s="5" t="s">
        <v>18</v>
      </c>
      <c r="K900" s="5">
        <v>32</v>
      </c>
      <c r="L900" s="8" t="s">
        <v>19</v>
      </c>
      <c r="M900" s="34" t="s">
        <v>20</v>
      </c>
      <c r="N900" s="36">
        <f>+IFERROR(VLOOKUP(Table_6[[#This Row],[ID_Municipio]],Table_4[[CodigoMuni]:[Long_2]],3,0),"")</f>
        <v>14.886799999999999</v>
      </c>
      <c r="O900" s="36">
        <f>+IFERROR(VLOOKUP(Table_6[[#This Row],[ID_Municipio]],Table_4[[CodigoMuni]:[Long_2]],4,0),"")</f>
        <v>-89.036000000000001</v>
      </c>
      <c r="P900" s="34" t="s">
        <v>21</v>
      </c>
    </row>
    <row r="901" spans="1:16" ht="14.25" customHeight="1">
      <c r="A901" s="31" t="str">
        <f t="shared" si="39"/>
        <v>Santa Rita43948890</v>
      </c>
      <c r="B901" s="31" t="str">
        <f>+Table_6[[#This Row],[ID_Municipio]]&amp;Table_6[[#This Row],[Fecha]]</f>
        <v>042143948</v>
      </c>
      <c r="C901" s="31" t="str">
        <f t="shared" si="40"/>
        <v>Yoro43948</v>
      </c>
      <c r="D901" s="32">
        <f t="shared" si="41"/>
        <v>890</v>
      </c>
      <c r="E901" s="24">
        <v>43948</v>
      </c>
      <c r="F901" s="32">
        <f>+VLOOKUP(Table_6[[#This Row],[Departamento]],Table_5[],2,0)</f>
        <v>18</v>
      </c>
      <c r="G901" s="3" t="s">
        <v>35</v>
      </c>
      <c r="H901" s="9" t="s">
        <v>75</v>
      </c>
      <c r="I901" s="32" t="str">
        <f>+IFERROR(VLOOKUP(Table_6[[#This Row],[Municipio]],'LOCALIZA HN'!$B$9:$O$306,8,0),99999)</f>
        <v>0421</v>
      </c>
      <c r="J901" s="5" t="s">
        <v>18</v>
      </c>
      <c r="K901" s="21">
        <v>65</v>
      </c>
      <c r="L901" s="25" t="s">
        <v>19</v>
      </c>
      <c r="M901" s="34" t="s">
        <v>20</v>
      </c>
      <c r="N901" s="36">
        <f>+IFERROR(VLOOKUP(Table_6[[#This Row],[ID_Municipio]],Table_4[[CodigoMuni]:[Long_2]],3,0),"")</f>
        <v>14.886799999999999</v>
      </c>
      <c r="O901" s="36">
        <f>+IFERROR(VLOOKUP(Table_6[[#This Row],[ID_Municipio]],Table_4[[CodigoMuni]:[Long_2]],4,0),"")</f>
        <v>-89.036000000000001</v>
      </c>
      <c r="P901" s="34" t="s">
        <v>21</v>
      </c>
    </row>
    <row r="902" spans="1:16" ht="14.25" customHeight="1">
      <c r="A902" s="31" t="str">
        <f t="shared" si="39"/>
        <v>Santa Rita43948891</v>
      </c>
      <c r="B902" s="31" t="str">
        <f>+Table_6[[#This Row],[ID_Municipio]]&amp;Table_6[[#This Row],[Fecha]]</f>
        <v>042143948</v>
      </c>
      <c r="C902" s="31" t="str">
        <f t="shared" si="40"/>
        <v>Yoro43948</v>
      </c>
      <c r="D902" s="32">
        <f t="shared" si="41"/>
        <v>891</v>
      </c>
      <c r="E902" s="24">
        <v>43948</v>
      </c>
      <c r="F902" s="32">
        <f>+VLOOKUP(Table_6[[#This Row],[Departamento]],Table_5[],2,0)</f>
        <v>18</v>
      </c>
      <c r="G902" s="3" t="s">
        <v>35</v>
      </c>
      <c r="H902" s="9" t="s">
        <v>75</v>
      </c>
      <c r="I902" s="32" t="str">
        <f>+IFERROR(VLOOKUP(Table_6[[#This Row],[Municipio]],'LOCALIZA HN'!$B$9:$O$306,8,0),99999)</f>
        <v>0421</v>
      </c>
      <c r="J902" s="5" t="s">
        <v>26</v>
      </c>
      <c r="K902" s="21">
        <v>55</v>
      </c>
      <c r="L902" s="25" t="s">
        <v>19</v>
      </c>
      <c r="M902" s="34" t="s">
        <v>20</v>
      </c>
      <c r="N902" s="36">
        <f>+IFERROR(VLOOKUP(Table_6[[#This Row],[ID_Municipio]],Table_4[[CodigoMuni]:[Long_2]],3,0),"")</f>
        <v>14.886799999999999</v>
      </c>
      <c r="O902" s="36">
        <f>+IFERROR(VLOOKUP(Table_6[[#This Row],[ID_Municipio]],Table_4[[CodigoMuni]:[Long_2]],4,0),"")</f>
        <v>-89.036000000000001</v>
      </c>
      <c r="P902" s="34" t="s">
        <v>21</v>
      </c>
    </row>
    <row r="903" spans="1:16" ht="14.25" customHeight="1">
      <c r="A903" s="31" t="str">
        <f t="shared" si="39"/>
        <v>Siguatepeque43925892</v>
      </c>
      <c r="B903" s="31" t="str">
        <f>+Table_6[[#This Row],[ID_Municipio]]&amp;Table_6[[#This Row],[Fecha]]</f>
        <v>031843925</v>
      </c>
      <c r="C903" s="31" t="str">
        <f t="shared" si="40"/>
        <v>Comayagua43925</v>
      </c>
      <c r="D903" s="32">
        <f t="shared" si="41"/>
        <v>892</v>
      </c>
      <c r="E903" s="24">
        <v>43925</v>
      </c>
      <c r="F903" s="32">
        <f>+VLOOKUP(Table_6[[#This Row],[Departamento]],Table_5[],2,0)</f>
        <v>3</v>
      </c>
      <c r="G903" s="3" t="s">
        <v>28</v>
      </c>
      <c r="H903" s="9" t="s">
        <v>76</v>
      </c>
      <c r="I903" s="32" t="str">
        <f>+IFERROR(VLOOKUP(Table_6[[#This Row],[Municipio]],'LOCALIZA HN'!$B$9:$O$306,8,0),99999)</f>
        <v>0318</v>
      </c>
      <c r="J903" s="5" t="s">
        <v>18</v>
      </c>
      <c r="K903" s="5">
        <v>57</v>
      </c>
      <c r="L903" s="8" t="s">
        <v>19</v>
      </c>
      <c r="M903" s="34" t="s">
        <v>20</v>
      </c>
      <c r="N903" s="36">
        <f>+IFERROR(VLOOKUP(Table_6[[#This Row],[ID_Municipio]],Table_4[[CodigoMuni]:[Long_2]],3,0),"")</f>
        <v>14.6427</v>
      </c>
      <c r="O903" s="36">
        <f>+IFERROR(VLOOKUP(Table_6[[#This Row],[ID_Municipio]],Table_4[[CodigoMuni]:[Long_2]],4,0),"")</f>
        <v>-87.8767</v>
      </c>
      <c r="P903" s="34" t="s">
        <v>21</v>
      </c>
    </row>
    <row r="904" spans="1:16" ht="14.25" customHeight="1">
      <c r="A904" s="31" t="str">
        <f t="shared" si="39"/>
        <v>Siguatepeque43927893</v>
      </c>
      <c r="B904" s="31" t="str">
        <f>+Table_6[[#This Row],[ID_Municipio]]&amp;Table_6[[#This Row],[Fecha]]</f>
        <v>031843927</v>
      </c>
      <c r="C904" s="31" t="str">
        <f t="shared" si="40"/>
        <v>Comayagua43927</v>
      </c>
      <c r="D904" s="32">
        <f t="shared" si="41"/>
        <v>893</v>
      </c>
      <c r="E904" s="24">
        <v>43927</v>
      </c>
      <c r="F904" s="32">
        <f>+VLOOKUP(Table_6[[#This Row],[Departamento]],Table_5[],2,0)</f>
        <v>3</v>
      </c>
      <c r="G904" s="3" t="s">
        <v>28</v>
      </c>
      <c r="H904" s="9" t="s">
        <v>76</v>
      </c>
      <c r="I904" s="32" t="str">
        <f>+IFERROR(VLOOKUP(Table_6[[#This Row],[Municipio]],'LOCALIZA HN'!$B$9:$O$306,8,0),99999)</f>
        <v>0318</v>
      </c>
      <c r="J904" s="5" t="s">
        <v>18</v>
      </c>
      <c r="K904" s="5">
        <v>38</v>
      </c>
      <c r="L904" s="8" t="s">
        <v>19</v>
      </c>
      <c r="M904" s="34" t="s">
        <v>20</v>
      </c>
      <c r="N904" s="36">
        <f>+IFERROR(VLOOKUP(Table_6[[#This Row],[ID_Municipio]],Table_4[[CodigoMuni]:[Long_2]],3,0),"")</f>
        <v>14.6427</v>
      </c>
      <c r="O904" s="36">
        <f>+IFERROR(VLOOKUP(Table_6[[#This Row],[ID_Municipio]],Table_4[[CodigoMuni]:[Long_2]],4,0),"")</f>
        <v>-87.8767</v>
      </c>
      <c r="P904" s="34" t="s">
        <v>21</v>
      </c>
    </row>
    <row r="905" spans="1:16" ht="14.25" customHeight="1">
      <c r="A905" s="31" t="str">
        <f t="shared" si="39"/>
        <v>Siguatepeque43954894</v>
      </c>
      <c r="B905" s="31" t="str">
        <f>+Table_6[[#This Row],[ID_Municipio]]&amp;Table_6[[#This Row],[Fecha]]</f>
        <v>031843954</v>
      </c>
      <c r="C905" s="31" t="str">
        <f t="shared" si="40"/>
        <v>Comayagua43954</v>
      </c>
      <c r="D905" s="32">
        <f t="shared" si="41"/>
        <v>894</v>
      </c>
      <c r="E905" s="24">
        <v>43954</v>
      </c>
      <c r="F905" s="32">
        <f>+VLOOKUP(Table_6[[#This Row],[Departamento]],Table_5[],2,0)</f>
        <v>3</v>
      </c>
      <c r="G905" s="3" t="s">
        <v>28</v>
      </c>
      <c r="H905" s="9" t="s">
        <v>76</v>
      </c>
      <c r="I905" s="32" t="str">
        <f>+IFERROR(VLOOKUP(Table_6[[#This Row],[Municipio]],'LOCALIZA HN'!$B$9:$O$306,8,0),99999)</f>
        <v>0318</v>
      </c>
      <c r="J905" s="5" t="s">
        <v>26</v>
      </c>
      <c r="K905" s="5">
        <v>41</v>
      </c>
      <c r="L905" s="25" t="s">
        <v>19</v>
      </c>
      <c r="M905" s="34" t="s">
        <v>20</v>
      </c>
      <c r="N905" s="36">
        <f>+IFERROR(VLOOKUP(Table_6[[#This Row],[ID_Municipio]],Table_4[[CodigoMuni]:[Long_2]],3,0),"")</f>
        <v>14.6427</v>
      </c>
      <c r="O905" s="36">
        <f>+IFERROR(VLOOKUP(Table_6[[#This Row],[ID_Municipio]],Table_4[[CodigoMuni]:[Long_2]],4,0),"")</f>
        <v>-87.8767</v>
      </c>
      <c r="P905" s="34" t="s">
        <v>21</v>
      </c>
    </row>
    <row r="906" spans="1:16" ht="14.25" customHeight="1">
      <c r="A906" s="31" t="str">
        <f t="shared" si="39"/>
        <v>Sonaguera43951895</v>
      </c>
      <c r="B906" s="31" t="str">
        <f>+Table_6[[#This Row],[ID_Municipio]]&amp;Table_6[[#This Row],[Fecha]]</f>
        <v>020843951</v>
      </c>
      <c r="C906" s="31" t="str">
        <f t="shared" si="40"/>
        <v>Colon43951</v>
      </c>
      <c r="D906" s="32">
        <f t="shared" si="41"/>
        <v>895</v>
      </c>
      <c r="E906" s="24">
        <v>43951</v>
      </c>
      <c r="F906" s="32">
        <f>+VLOOKUP(Table_6[[#This Row],[Departamento]],Table_5[],2,0)</f>
        <v>2</v>
      </c>
      <c r="G906" s="3" t="s">
        <v>73</v>
      </c>
      <c r="H906" s="9" t="s">
        <v>77</v>
      </c>
      <c r="I906" s="32" t="str">
        <f>+IFERROR(VLOOKUP(Table_6[[#This Row],[Municipio]],'LOCALIZA HN'!$B$9:$O$306,8,0),99999)</f>
        <v>0208</v>
      </c>
      <c r="J906" s="5" t="s">
        <v>26</v>
      </c>
      <c r="K906" s="5">
        <v>55</v>
      </c>
      <c r="L906" s="25" t="s">
        <v>19</v>
      </c>
      <c r="M906" s="34" t="s">
        <v>20</v>
      </c>
      <c r="N906" s="36">
        <f>+IFERROR(VLOOKUP(Table_6[[#This Row],[ID_Municipio]],Table_4[[CodigoMuni]:[Long_2]],3,0),"")</f>
        <v>15.6304</v>
      </c>
      <c r="O906" s="36">
        <f>+IFERROR(VLOOKUP(Table_6[[#This Row],[ID_Municipio]],Table_4[[CodigoMuni]:[Long_2]],4,0),"")</f>
        <v>-86.256699999999995</v>
      </c>
      <c r="P906" s="34" t="s">
        <v>21</v>
      </c>
    </row>
    <row r="907" spans="1:16" ht="14.25" customHeight="1">
      <c r="A907" s="31" t="str">
        <f t="shared" si="39"/>
        <v>Tatumbla43953896</v>
      </c>
      <c r="B907" s="31" t="str">
        <f>+Table_6[[#This Row],[ID_Municipio]]&amp;Table_6[[#This Row],[Fecha]]</f>
        <v>082543953</v>
      </c>
      <c r="C907" s="31" t="str">
        <f t="shared" si="40"/>
        <v>Francisco Morazan43953</v>
      </c>
      <c r="D907" s="32">
        <f t="shared" si="41"/>
        <v>896</v>
      </c>
      <c r="E907" s="24">
        <v>43953</v>
      </c>
      <c r="F907" s="32">
        <f>+VLOOKUP(Table_6[[#This Row],[Departamento]],Table_5[],2,0)</f>
        <v>8</v>
      </c>
      <c r="G907" s="3" t="s">
        <v>31</v>
      </c>
      <c r="H907" s="9" t="s">
        <v>78</v>
      </c>
      <c r="I907" s="32" t="str">
        <f>+IFERROR(VLOOKUP(Table_6[[#This Row],[Municipio]],'LOCALIZA HN'!$B$9:$O$306,8,0),99999)</f>
        <v>0825</v>
      </c>
      <c r="J907" s="5" t="s">
        <v>26</v>
      </c>
      <c r="K907" s="5">
        <v>56</v>
      </c>
      <c r="L907" s="25" t="s">
        <v>19</v>
      </c>
      <c r="M907" s="34" t="s">
        <v>20</v>
      </c>
      <c r="N907" s="36">
        <f>+IFERROR(VLOOKUP(Table_6[[#This Row],[ID_Municipio]],Table_4[[CodigoMuni]:[Long_2]],3,0),"")</f>
        <v>13.9855</v>
      </c>
      <c r="O907" s="36">
        <f>+IFERROR(VLOOKUP(Table_6[[#This Row],[ID_Municipio]],Table_4[[CodigoMuni]:[Long_2]],4,0),"")</f>
        <v>-87.071399999999997</v>
      </c>
      <c r="P907" s="34" t="s">
        <v>21</v>
      </c>
    </row>
    <row r="908" spans="1:16" ht="14.25" customHeight="1">
      <c r="A908" s="31" t="str">
        <f t="shared" si="39"/>
        <v>Taulabe43947897</v>
      </c>
      <c r="B908" s="31" t="str">
        <f>+Table_6[[#This Row],[ID_Municipio]]&amp;Table_6[[#This Row],[Fecha]]</f>
        <v>032143947</v>
      </c>
      <c r="C908" s="31" t="str">
        <f t="shared" si="40"/>
        <v>Comayagua43947</v>
      </c>
      <c r="D908" s="32">
        <f t="shared" si="41"/>
        <v>897</v>
      </c>
      <c r="E908" s="24">
        <v>43947</v>
      </c>
      <c r="F908" s="32">
        <f>+VLOOKUP(Table_6[[#This Row],[Departamento]],Table_5[],2,0)</f>
        <v>3</v>
      </c>
      <c r="G908" s="3" t="s">
        <v>28</v>
      </c>
      <c r="H908" s="9" t="s">
        <v>79</v>
      </c>
      <c r="I908" s="32" t="str">
        <f>+IFERROR(VLOOKUP(Table_6[[#This Row],[Municipio]],'LOCALIZA HN'!$B$9:$O$306,8,0),99999)</f>
        <v>0321</v>
      </c>
      <c r="J908" s="5" t="s">
        <v>26</v>
      </c>
      <c r="K908" s="5">
        <v>40</v>
      </c>
      <c r="L908" s="8" t="s">
        <v>19</v>
      </c>
      <c r="M908" s="34" t="s">
        <v>20</v>
      </c>
      <c r="N908" s="36">
        <f>+IFERROR(VLOOKUP(Table_6[[#This Row],[ID_Municipio]],Table_4[[CodigoMuni]:[Long_2]],3,0),"")</f>
        <v>14.7369</v>
      </c>
      <c r="O908" s="36">
        <f>+IFERROR(VLOOKUP(Table_6[[#This Row],[ID_Municipio]],Table_4[[CodigoMuni]:[Long_2]],4,0),"")</f>
        <v>-87.953299999999999</v>
      </c>
      <c r="P908" s="34" t="s">
        <v>21</v>
      </c>
    </row>
    <row r="909" spans="1:16" ht="14.25" customHeight="1">
      <c r="A909" s="31" t="str">
        <f t="shared" ref="A909:A972" si="42">+H909&amp;E909&amp;D909</f>
        <v>Tela43921898</v>
      </c>
      <c r="B909" s="31" t="str">
        <f>+Table_6[[#This Row],[ID_Municipio]]&amp;Table_6[[#This Row],[Fecha]]</f>
        <v>010743921</v>
      </c>
      <c r="C909" s="31" t="str">
        <f t="shared" ref="C909:C972" si="43">+G909&amp;E909</f>
        <v>Atlantida43921</v>
      </c>
      <c r="D909" s="32">
        <f t="shared" ref="D909:D972" si="44">+D908+1</f>
        <v>898</v>
      </c>
      <c r="E909" s="33">
        <v>43921</v>
      </c>
      <c r="F909" s="32">
        <f>+VLOOKUP(Table_6[[#This Row],[Departamento]],Table_5[],2,0)</f>
        <v>1</v>
      </c>
      <c r="G909" s="3" t="s">
        <v>38</v>
      </c>
      <c r="H909" s="9" t="s">
        <v>80</v>
      </c>
      <c r="I909" s="32" t="str">
        <f>+IFERROR(VLOOKUP(Table_6[[#This Row],[Municipio]],'LOCALIZA HN'!$B$9:$O$306,8,0),99999)</f>
        <v>0107</v>
      </c>
      <c r="J909" s="5" t="s">
        <v>18</v>
      </c>
      <c r="K909" s="5">
        <v>41</v>
      </c>
      <c r="L909" s="8" t="s">
        <v>19</v>
      </c>
      <c r="M909" s="34" t="s">
        <v>20</v>
      </c>
      <c r="N909" s="36">
        <f>+IFERROR(VLOOKUP(Table_6[[#This Row],[ID_Municipio]],Table_4[[CodigoMuni]:[Long_2]],3,0),"")</f>
        <v>15.640499999999999</v>
      </c>
      <c r="O909" s="36">
        <f>+IFERROR(VLOOKUP(Table_6[[#This Row],[ID_Municipio]],Table_4[[CodigoMuni]:[Long_2]],4,0),"")</f>
        <v>-87.584500000000006</v>
      </c>
      <c r="P909" s="34" t="s">
        <v>21</v>
      </c>
    </row>
    <row r="910" spans="1:16" ht="14.25" customHeight="1">
      <c r="A910" s="31" t="str">
        <f t="shared" si="42"/>
        <v>Tela43951899</v>
      </c>
      <c r="B910" s="31" t="str">
        <f>+Table_6[[#This Row],[ID_Municipio]]&amp;Table_6[[#This Row],[Fecha]]</f>
        <v>010743951</v>
      </c>
      <c r="C910" s="31" t="str">
        <f t="shared" si="43"/>
        <v>Atlantida43951</v>
      </c>
      <c r="D910" s="32">
        <f t="shared" si="44"/>
        <v>899</v>
      </c>
      <c r="E910" s="24">
        <v>43951</v>
      </c>
      <c r="F910" s="32">
        <f>+VLOOKUP(Table_6[[#This Row],[Departamento]],Table_5[],2,0)</f>
        <v>1</v>
      </c>
      <c r="G910" s="3" t="s">
        <v>38</v>
      </c>
      <c r="H910" s="9" t="s">
        <v>80</v>
      </c>
      <c r="I910" s="32" t="str">
        <f>+IFERROR(VLOOKUP(Table_6[[#This Row],[Municipio]],'LOCALIZA HN'!$B$9:$O$306,8,0),99999)</f>
        <v>0107</v>
      </c>
      <c r="J910" s="5" t="s">
        <v>18</v>
      </c>
      <c r="K910" s="5">
        <v>45</v>
      </c>
      <c r="L910" s="25" t="s">
        <v>19</v>
      </c>
      <c r="M910" s="34" t="s">
        <v>20</v>
      </c>
      <c r="N910" s="36">
        <f>+IFERROR(VLOOKUP(Table_6[[#This Row],[ID_Municipio]],Table_4[[CodigoMuni]:[Long_2]],3,0),"")</f>
        <v>15.640499999999999</v>
      </c>
      <c r="O910" s="36">
        <f>+IFERROR(VLOOKUP(Table_6[[#This Row],[ID_Municipio]],Table_4[[CodigoMuni]:[Long_2]],4,0),"")</f>
        <v>-87.584500000000006</v>
      </c>
      <c r="P910" s="34" t="s">
        <v>21</v>
      </c>
    </row>
    <row r="911" spans="1:16" ht="14.25" customHeight="1">
      <c r="A911" s="31" t="str">
        <f t="shared" si="42"/>
        <v>Tocoa43921900</v>
      </c>
      <c r="B911" s="31" t="str">
        <f>+Table_6[[#This Row],[ID_Municipio]]&amp;Table_6[[#This Row],[Fecha]]</f>
        <v>020943921</v>
      </c>
      <c r="C911" s="31" t="str">
        <f t="shared" si="43"/>
        <v>Colon43921</v>
      </c>
      <c r="D911" s="32">
        <f t="shared" si="44"/>
        <v>900</v>
      </c>
      <c r="E911" s="33">
        <v>43921</v>
      </c>
      <c r="F911" s="32">
        <f>+VLOOKUP(Table_6[[#This Row],[Departamento]],Table_5[],2,0)</f>
        <v>2</v>
      </c>
      <c r="G911" s="3" t="s">
        <v>73</v>
      </c>
      <c r="H911" s="9" t="s">
        <v>81</v>
      </c>
      <c r="I911" s="32" t="str">
        <f>+IFERROR(VLOOKUP(Table_6[[#This Row],[Municipio]],'LOCALIZA HN'!$B$9:$O$306,8,0),99999)</f>
        <v>0209</v>
      </c>
      <c r="J911" s="5" t="s">
        <v>26</v>
      </c>
      <c r="K911" s="5">
        <v>23</v>
      </c>
      <c r="L911" s="8" t="s">
        <v>19</v>
      </c>
      <c r="M911" s="34" t="s">
        <v>20</v>
      </c>
      <c r="N911" s="36">
        <f>+IFERROR(VLOOKUP(Table_6[[#This Row],[ID_Municipio]],Table_4[[CodigoMuni]:[Long_2]],3,0),"")</f>
        <v>15.5839</v>
      </c>
      <c r="O911" s="36">
        <f>+IFERROR(VLOOKUP(Table_6[[#This Row],[ID_Municipio]],Table_4[[CodigoMuni]:[Long_2]],4,0),"")</f>
        <v>-85.963200000000001</v>
      </c>
      <c r="P911" s="34" t="s">
        <v>21</v>
      </c>
    </row>
    <row r="912" spans="1:16" ht="14.25" customHeight="1">
      <c r="A912" s="31" t="str">
        <f t="shared" si="42"/>
        <v>Tocoa43921901</v>
      </c>
      <c r="B912" s="31" t="str">
        <f>+Table_6[[#This Row],[ID_Municipio]]&amp;Table_6[[#This Row],[Fecha]]</f>
        <v>020943921</v>
      </c>
      <c r="C912" s="31" t="str">
        <f t="shared" si="43"/>
        <v>Colon43921</v>
      </c>
      <c r="D912" s="32">
        <f t="shared" si="44"/>
        <v>901</v>
      </c>
      <c r="E912" s="33">
        <v>43921</v>
      </c>
      <c r="F912" s="32">
        <f>+VLOOKUP(Table_6[[#This Row],[Departamento]],Table_5[],2,0)</f>
        <v>2</v>
      </c>
      <c r="G912" s="3" t="s">
        <v>73</v>
      </c>
      <c r="H912" s="9" t="s">
        <v>81</v>
      </c>
      <c r="I912" s="32" t="str">
        <f>+IFERROR(VLOOKUP(Table_6[[#This Row],[Municipio]],'LOCALIZA HN'!$B$9:$O$306,8,0),99999)</f>
        <v>0209</v>
      </c>
      <c r="J912" s="5" t="s">
        <v>26</v>
      </c>
      <c r="K912" s="5">
        <v>15</v>
      </c>
      <c r="L912" s="8" t="s">
        <v>19</v>
      </c>
      <c r="M912" s="34" t="s">
        <v>20</v>
      </c>
      <c r="N912" s="36">
        <f>+IFERROR(VLOOKUP(Table_6[[#This Row],[ID_Municipio]],Table_4[[CodigoMuni]:[Long_2]],3,0),"")</f>
        <v>15.5839</v>
      </c>
      <c r="O912" s="36">
        <f>+IFERROR(VLOOKUP(Table_6[[#This Row],[ID_Municipio]],Table_4[[CodigoMuni]:[Long_2]],4,0),"")</f>
        <v>-85.963200000000001</v>
      </c>
      <c r="P912" s="34" t="s">
        <v>21</v>
      </c>
    </row>
    <row r="913" spans="1:16" ht="14.25" customHeight="1">
      <c r="A913" s="31" t="str">
        <f t="shared" si="42"/>
        <v>Tocoa43921902</v>
      </c>
      <c r="B913" s="31" t="str">
        <f>+Table_6[[#This Row],[ID_Municipio]]&amp;Table_6[[#This Row],[Fecha]]</f>
        <v>020943921</v>
      </c>
      <c r="C913" s="31" t="str">
        <f t="shared" si="43"/>
        <v>Colon43921</v>
      </c>
      <c r="D913" s="32">
        <f t="shared" si="44"/>
        <v>902</v>
      </c>
      <c r="E913" s="33">
        <v>43921</v>
      </c>
      <c r="F913" s="32">
        <f>+VLOOKUP(Table_6[[#This Row],[Departamento]],Table_5[],2,0)</f>
        <v>2</v>
      </c>
      <c r="G913" s="3" t="s">
        <v>73</v>
      </c>
      <c r="H913" s="9" t="s">
        <v>81</v>
      </c>
      <c r="I913" s="32" t="str">
        <f>+IFERROR(VLOOKUP(Table_6[[#This Row],[Municipio]],'LOCALIZA HN'!$B$9:$O$306,8,0),99999)</f>
        <v>0209</v>
      </c>
      <c r="J913" s="5" t="s">
        <v>26</v>
      </c>
      <c r="K913" s="5">
        <v>64</v>
      </c>
      <c r="L913" s="8" t="s">
        <v>19</v>
      </c>
      <c r="M913" s="34" t="s">
        <v>20</v>
      </c>
      <c r="N913" s="36">
        <f>+IFERROR(VLOOKUP(Table_6[[#This Row],[ID_Municipio]],Table_4[[CodigoMuni]:[Long_2]],3,0),"")</f>
        <v>15.5839</v>
      </c>
      <c r="O913" s="36">
        <f>+IFERROR(VLOOKUP(Table_6[[#This Row],[ID_Municipio]],Table_4[[CodigoMuni]:[Long_2]],4,0),"")</f>
        <v>-85.963200000000001</v>
      </c>
      <c r="P913" s="34" t="s">
        <v>21</v>
      </c>
    </row>
    <row r="914" spans="1:16" ht="14.25" customHeight="1">
      <c r="A914" s="31" t="str">
        <f t="shared" si="42"/>
        <v>Tocoa43921903</v>
      </c>
      <c r="B914" s="31" t="str">
        <f>+Table_6[[#This Row],[ID_Municipio]]&amp;Table_6[[#This Row],[Fecha]]</f>
        <v>020943921</v>
      </c>
      <c r="C914" s="31" t="str">
        <f t="shared" si="43"/>
        <v>Colon43921</v>
      </c>
      <c r="D914" s="32">
        <f t="shared" si="44"/>
        <v>903</v>
      </c>
      <c r="E914" s="33">
        <v>43921</v>
      </c>
      <c r="F914" s="32">
        <f>+VLOOKUP(Table_6[[#This Row],[Departamento]],Table_5[],2,0)</f>
        <v>2</v>
      </c>
      <c r="G914" s="3" t="s">
        <v>73</v>
      </c>
      <c r="H914" s="9" t="s">
        <v>81</v>
      </c>
      <c r="I914" s="32" t="str">
        <f>+IFERROR(VLOOKUP(Table_6[[#This Row],[Municipio]],'LOCALIZA HN'!$B$9:$O$306,8,0),99999)</f>
        <v>0209</v>
      </c>
      <c r="J914" s="5" t="s">
        <v>18</v>
      </c>
      <c r="K914" s="5">
        <v>61</v>
      </c>
      <c r="L914" s="8" t="s">
        <v>19</v>
      </c>
      <c r="M914" s="34" t="s">
        <v>20</v>
      </c>
      <c r="N914" s="36">
        <f>+IFERROR(VLOOKUP(Table_6[[#This Row],[ID_Municipio]],Table_4[[CodigoMuni]:[Long_2]],3,0),"")</f>
        <v>15.5839</v>
      </c>
      <c r="O914" s="36">
        <f>+IFERROR(VLOOKUP(Table_6[[#This Row],[ID_Municipio]],Table_4[[CodigoMuni]:[Long_2]],4,0),"")</f>
        <v>-85.963200000000001</v>
      </c>
      <c r="P914" s="34" t="s">
        <v>21</v>
      </c>
    </row>
    <row r="915" spans="1:16" ht="14.25" customHeight="1">
      <c r="A915" s="31" t="str">
        <f t="shared" si="42"/>
        <v>Tocoa43932904</v>
      </c>
      <c r="B915" s="31" t="str">
        <f>+Table_6[[#This Row],[ID_Municipio]]&amp;Table_6[[#This Row],[Fecha]]</f>
        <v>020943932</v>
      </c>
      <c r="C915" s="31" t="str">
        <f t="shared" si="43"/>
        <v>Colon43932</v>
      </c>
      <c r="D915" s="32">
        <f t="shared" si="44"/>
        <v>904</v>
      </c>
      <c r="E915" s="24">
        <v>43932</v>
      </c>
      <c r="F915" s="32">
        <f>+VLOOKUP(Table_6[[#This Row],[Departamento]],Table_5[],2,0)</f>
        <v>2</v>
      </c>
      <c r="G915" s="3" t="s">
        <v>73</v>
      </c>
      <c r="H915" s="9" t="s">
        <v>81</v>
      </c>
      <c r="I915" s="32" t="str">
        <f>+IFERROR(VLOOKUP(Table_6[[#This Row],[Municipio]],'LOCALIZA HN'!$B$9:$O$306,8,0),99999)</f>
        <v>0209</v>
      </c>
      <c r="J915" s="5" t="s">
        <v>26</v>
      </c>
      <c r="K915" s="5">
        <v>32</v>
      </c>
      <c r="L915" s="8" t="s">
        <v>19</v>
      </c>
      <c r="M915" s="34" t="s">
        <v>20</v>
      </c>
      <c r="N915" s="36">
        <f>+IFERROR(VLOOKUP(Table_6[[#This Row],[ID_Municipio]],Table_4[[CodigoMuni]:[Long_2]],3,0),"")</f>
        <v>15.5839</v>
      </c>
      <c r="O915" s="36">
        <f>+IFERROR(VLOOKUP(Table_6[[#This Row],[ID_Municipio]],Table_4[[CodigoMuni]:[Long_2]],4,0),"")</f>
        <v>-85.963200000000001</v>
      </c>
      <c r="P915" s="34" t="s">
        <v>21</v>
      </c>
    </row>
    <row r="916" spans="1:16" ht="14.25" customHeight="1">
      <c r="A916" s="31" t="str">
        <f t="shared" si="42"/>
        <v>Tocoa43934905</v>
      </c>
      <c r="B916" s="31" t="str">
        <f>+Table_6[[#This Row],[ID_Municipio]]&amp;Table_6[[#This Row],[Fecha]]</f>
        <v>020943934</v>
      </c>
      <c r="C916" s="31" t="str">
        <f t="shared" si="43"/>
        <v>Colon43934</v>
      </c>
      <c r="D916" s="32">
        <f t="shared" si="44"/>
        <v>905</v>
      </c>
      <c r="E916" s="24">
        <v>43934</v>
      </c>
      <c r="F916" s="32">
        <f>+VLOOKUP(Table_6[[#This Row],[Departamento]],Table_5[],2,0)</f>
        <v>2</v>
      </c>
      <c r="G916" s="3" t="s">
        <v>73</v>
      </c>
      <c r="H916" s="9" t="s">
        <v>81</v>
      </c>
      <c r="I916" s="32" t="str">
        <f>+IFERROR(VLOOKUP(Table_6[[#This Row],[Municipio]],'LOCALIZA HN'!$B$9:$O$306,8,0),99999)</f>
        <v>0209</v>
      </c>
      <c r="J916" s="5" t="s">
        <v>18</v>
      </c>
      <c r="K916" s="5">
        <v>28</v>
      </c>
      <c r="L916" s="8" t="s">
        <v>19</v>
      </c>
      <c r="M916" s="34" t="s">
        <v>20</v>
      </c>
      <c r="N916" s="36">
        <f>+IFERROR(VLOOKUP(Table_6[[#This Row],[ID_Municipio]],Table_4[[CodigoMuni]:[Long_2]],3,0),"")</f>
        <v>15.5839</v>
      </c>
      <c r="O916" s="36">
        <f>+IFERROR(VLOOKUP(Table_6[[#This Row],[ID_Municipio]],Table_4[[CodigoMuni]:[Long_2]],4,0),"")</f>
        <v>-85.963200000000001</v>
      </c>
      <c r="P916" s="34" t="s">
        <v>21</v>
      </c>
    </row>
    <row r="917" spans="1:16" ht="14.25" customHeight="1">
      <c r="A917" s="31" t="str">
        <f t="shared" si="42"/>
        <v>Tocoa43950906</v>
      </c>
      <c r="B917" s="31" t="str">
        <f>+Table_6[[#This Row],[ID_Municipio]]&amp;Table_6[[#This Row],[Fecha]]</f>
        <v>020943950</v>
      </c>
      <c r="C917" s="31" t="str">
        <f t="shared" si="43"/>
        <v>Colon43950</v>
      </c>
      <c r="D917" s="32">
        <f t="shared" si="44"/>
        <v>906</v>
      </c>
      <c r="E917" s="24">
        <v>43950</v>
      </c>
      <c r="F917" s="32">
        <f>+VLOOKUP(Table_6[[#This Row],[Departamento]],Table_5[],2,0)</f>
        <v>2</v>
      </c>
      <c r="G917" s="3" t="s">
        <v>73</v>
      </c>
      <c r="H917" s="9" t="s">
        <v>81</v>
      </c>
      <c r="I917" s="32" t="str">
        <f>+IFERROR(VLOOKUP(Table_6[[#This Row],[Municipio]],'LOCALIZA HN'!$B$9:$O$306,8,0),99999)</f>
        <v>0209</v>
      </c>
      <c r="J917" s="5" t="s">
        <v>26</v>
      </c>
      <c r="K917" s="5">
        <v>10</v>
      </c>
      <c r="L917" s="25" t="s">
        <v>19</v>
      </c>
      <c r="M917" s="34" t="s">
        <v>20</v>
      </c>
      <c r="N917" s="36">
        <f>+IFERROR(VLOOKUP(Table_6[[#This Row],[ID_Municipio]],Table_4[[CodigoMuni]:[Long_2]],3,0),"")</f>
        <v>15.5839</v>
      </c>
      <c r="O917" s="36">
        <f>+IFERROR(VLOOKUP(Table_6[[#This Row],[ID_Municipio]],Table_4[[CodigoMuni]:[Long_2]],4,0),"")</f>
        <v>-85.963200000000001</v>
      </c>
      <c r="P917" s="34" t="s">
        <v>21</v>
      </c>
    </row>
    <row r="918" spans="1:16" ht="14.25" customHeight="1">
      <c r="A918" s="31" t="str">
        <f t="shared" si="42"/>
        <v>Tocoa43951907</v>
      </c>
      <c r="B918" s="31" t="str">
        <f>+Table_6[[#This Row],[ID_Municipio]]&amp;Table_6[[#This Row],[Fecha]]</f>
        <v>020943951</v>
      </c>
      <c r="C918" s="31" t="str">
        <f t="shared" si="43"/>
        <v>Colon43951</v>
      </c>
      <c r="D918" s="32">
        <f t="shared" si="44"/>
        <v>907</v>
      </c>
      <c r="E918" s="24">
        <v>43951</v>
      </c>
      <c r="F918" s="32">
        <f>+VLOOKUP(Table_6[[#This Row],[Departamento]],Table_5[],2,0)</f>
        <v>2</v>
      </c>
      <c r="G918" s="3" t="s">
        <v>73</v>
      </c>
      <c r="H918" s="9" t="s">
        <v>81</v>
      </c>
      <c r="I918" s="32" t="str">
        <f>+IFERROR(VLOOKUP(Table_6[[#This Row],[Municipio]],'LOCALIZA HN'!$B$9:$O$306,8,0),99999)</f>
        <v>0209</v>
      </c>
      <c r="J918" s="5" t="s">
        <v>26</v>
      </c>
      <c r="K918" s="5">
        <v>32</v>
      </c>
      <c r="L918" s="25" t="s">
        <v>19</v>
      </c>
      <c r="M918" s="34" t="s">
        <v>20</v>
      </c>
      <c r="N918" s="36">
        <f>+IFERROR(VLOOKUP(Table_6[[#This Row],[ID_Municipio]],Table_4[[CodigoMuni]:[Long_2]],3,0),"")</f>
        <v>15.5839</v>
      </c>
      <c r="O918" s="36">
        <f>+IFERROR(VLOOKUP(Table_6[[#This Row],[ID_Municipio]],Table_4[[CodigoMuni]:[Long_2]],4,0),"")</f>
        <v>-85.963200000000001</v>
      </c>
      <c r="P918" s="34" t="s">
        <v>21</v>
      </c>
    </row>
    <row r="919" spans="1:16" ht="14.25" customHeight="1">
      <c r="A919" s="31" t="str">
        <f t="shared" si="42"/>
        <v>Trujillo43917908</v>
      </c>
      <c r="B919" s="31" t="str">
        <f>+Table_6[[#This Row],[ID_Municipio]]&amp;Table_6[[#This Row],[Fecha]]</f>
        <v>020143917</v>
      </c>
      <c r="C919" s="31" t="str">
        <f t="shared" si="43"/>
        <v>Colon43917</v>
      </c>
      <c r="D919" s="32">
        <f t="shared" si="44"/>
        <v>908</v>
      </c>
      <c r="E919" s="33">
        <v>43917</v>
      </c>
      <c r="F919" s="32">
        <f>+VLOOKUP(Table_6[[#This Row],[Departamento]],Table_5[],2,0)</f>
        <v>2</v>
      </c>
      <c r="G919" s="3" t="s">
        <v>73</v>
      </c>
      <c r="H919" s="9" t="s">
        <v>82</v>
      </c>
      <c r="I919" s="32" t="str">
        <f>+IFERROR(VLOOKUP(Table_6[[#This Row],[Municipio]],'LOCALIZA HN'!$B$9:$O$306,8,0),99999)</f>
        <v>0201</v>
      </c>
      <c r="J919" s="5" t="s">
        <v>26</v>
      </c>
      <c r="K919" s="5">
        <v>50</v>
      </c>
      <c r="L919" s="8" t="s">
        <v>19</v>
      </c>
      <c r="M919" s="34" t="s">
        <v>20</v>
      </c>
      <c r="N919" s="36">
        <f>+IFERROR(VLOOKUP(Table_6[[#This Row],[ID_Municipio]],Table_4[[CodigoMuni]:[Long_2]],3,0),"")</f>
        <v>15.830500000000001</v>
      </c>
      <c r="O919" s="36">
        <f>+IFERROR(VLOOKUP(Table_6[[#This Row],[ID_Municipio]],Table_4[[CodigoMuni]:[Long_2]],4,0),"")</f>
        <v>-85.939800000000005</v>
      </c>
      <c r="P919" s="34" t="s">
        <v>21</v>
      </c>
    </row>
    <row r="920" spans="1:16" ht="14.25" customHeight="1">
      <c r="A920" s="31" t="str">
        <f t="shared" si="42"/>
        <v>Trujillo43917909</v>
      </c>
      <c r="B920" s="31" t="str">
        <f>+Table_6[[#This Row],[ID_Municipio]]&amp;Table_6[[#This Row],[Fecha]]</f>
        <v>020143917</v>
      </c>
      <c r="C920" s="31" t="str">
        <f t="shared" si="43"/>
        <v>Colon43917</v>
      </c>
      <c r="D920" s="32">
        <f t="shared" si="44"/>
        <v>909</v>
      </c>
      <c r="E920" s="33">
        <v>43917</v>
      </c>
      <c r="F920" s="32">
        <f>+VLOOKUP(Table_6[[#This Row],[Departamento]],Table_5[],2,0)</f>
        <v>2</v>
      </c>
      <c r="G920" s="3" t="s">
        <v>73</v>
      </c>
      <c r="H920" s="9" t="s">
        <v>82</v>
      </c>
      <c r="I920" s="32" t="str">
        <f>+IFERROR(VLOOKUP(Table_6[[#This Row],[Municipio]],'LOCALIZA HN'!$B$9:$O$306,8,0),99999)</f>
        <v>0201</v>
      </c>
      <c r="J920" s="5" t="s">
        <v>18</v>
      </c>
      <c r="K920" s="5">
        <v>45</v>
      </c>
      <c r="L920" s="8" t="s">
        <v>19</v>
      </c>
      <c r="M920" s="34" t="s">
        <v>20</v>
      </c>
      <c r="N920" s="36">
        <f>+IFERROR(VLOOKUP(Table_6[[#This Row],[ID_Municipio]],Table_4[[CodigoMuni]:[Long_2]],3,0),"")</f>
        <v>15.830500000000001</v>
      </c>
      <c r="O920" s="36">
        <f>+IFERROR(VLOOKUP(Table_6[[#This Row],[ID_Municipio]],Table_4[[CodigoMuni]:[Long_2]],4,0),"")</f>
        <v>-85.939800000000005</v>
      </c>
      <c r="P920" s="34" t="s">
        <v>21</v>
      </c>
    </row>
    <row r="921" spans="1:16" ht="14.25" customHeight="1">
      <c r="A921" s="31" t="str">
        <f t="shared" si="42"/>
        <v>Trujillo43926910</v>
      </c>
      <c r="B921" s="31" t="str">
        <f>+Table_6[[#This Row],[ID_Municipio]]&amp;Table_6[[#This Row],[Fecha]]</f>
        <v>020143926</v>
      </c>
      <c r="C921" s="31" t="str">
        <f t="shared" si="43"/>
        <v>Colon43926</v>
      </c>
      <c r="D921" s="32">
        <f t="shared" si="44"/>
        <v>910</v>
      </c>
      <c r="E921" s="24">
        <v>43926</v>
      </c>
      <c r="F921" s="32">
        <f>+VLOOKUP(Table_6[[#This Row],[Departamento]],Table_5[],2,0)</f>
        <v>2</v>
      </c>
      <c r="G921" s="3" t="s">
        <v>73</v>
      </c>
      <c r="H921" s="9" t="s">
        <v>82</v>
      </c>
      <c r="I921" s="32" t="str">
        <f>+IFERROR(VLOOKUP(Table_6[[#This Row],[Municipio]],'LOCALIZA HN'!$B$9:$O$306,8,0),99999)</f>
        <v>0201</v>
      </c>
      <c r="J921" s="5" t="s">
        <v>18</v>
      </c>
      <c r="K921" s="5">
        <v>47</v>
      </c>
      <c r="L921" s="8" t="s">
        <v>19</v>
      </c>
      <c r="M921" s="34" t="s">
        <v>20</v>
      </c>
      <c r="N921" s="36">
        <f>+IFERROR(VLOOKUP(Table_6[[#This Row],[ID_Municipio]],Table_4[[CodigoMuni]:[Long_2]],3,0),"")</f>
        <v>15.830500000000001</v>
      </c>
      <c r="O921" s="36">
        <f>+IFERROR(VLOOKUP(Table_6[[#This Row],[ID_Municipio]],Table_4[[CodigoMuni]:[Long_2]],4,0),"")</f>
        <v>-85.939800000000005</v>
      </c>
      <c r="P921" s="34" t="s">
        <v>21</v>
      </c>
    </row>
    <row r="922" spans="1:16" ht="14.25" customHeight="1">
      <c r="A922" s="31" t="str">
        <f t="shared" si="42"/>
        <v>Trujillo43926911</v>
      </c>
      <c r="B922" s="31" t="str">
        <f>+Table_6[[#This Row],[ID_Municipio]]&amp;Table_6[[#This Row],[Fecha]]</f>
        <v>020143926</v>
      </c>
      <c r="C922" s="31" t="str">
        <f t="shared" si="43"/>
        <v>Colon43926</v>
      </c>
      <c r="D922" s="32">
        <f t="shared" si="44"/>
        <v>911</v>
      </c>
      <c r="E922" s="24">
        <v>43926</v>
      </c>
      <c r="F922" s="32">
        <f>+VLOOKUP(Table_6[[#This Row],[Departamento]],Table_5[],2,0)</f>
        <v>2</v>
      </c>
      <c r="G922" s="3" t="s">
        <v>73</v>
      </c>
      <c r="H922" s="9" t="s">
        <v>82</v>
      </c>
      <c r="I922" s="32" t="str">
        <f>+IFERROR(VLOOKUP(Table_6[[#This Row],[Municipio]],'LOCALIZA HN'!$B$9:$O$306,8,0),99999)</f>
        <v>0201</v>
      </c>
      <c r="J922" s="5" t="s">
        <v>26</v>
      </c>
      <c r="K922" s="5">
        <v>40</v>
      </c>
      <c r="L922" s="8" t="s">
        <v>19</v>
      </c>
      <c r="M922" s="34" t="s">
        <v>20</v>
      </c>
      <c r="N922" s="36">
        <f>+IFERROR(VLOOKUP(Table_6[[#This Row],[ID_Municipio]],Table_4[[CodigoMuni]:[Long_2]],3,0),"")</f>
        <v>15.830500000000001</v>
      </c>
      <c r="O922" s="36">
        <f>+IFERROR(VLOOKUP(Table_6[[#This Row],[ID_Municipio]],Table_4[[CodigoMuni]:[Long_2]],4,0),"")</f>
        <v>-85.939800000000005</v>
      </c>
      <c r="P922" s="34" t="s">
        <v>21</v>
      </c>
    </row>
    <row r="923" spans="1:16" ht="14.25" customHeight="1">
      <c r="A923" s="31" t="str">
        <f t="shared" si="42"/>
        <v>Trujillo43932912</v>
      </c>
      <c r="B923" s="31" t="str">
        <f>+Table_6[[#This Row],[ID_Municipio]]&amp;Table_6[[#This Row],[Fecha]]</f>
        <v>020143932</v>
      </c>
      <c r="C923" s="31" t="str">
        <f t="shared" si="43"/>
        <v>Colon43932</v>
      </c>
      <c r="D923" s="32">
        <f t="shared" si="44"/>
        <v>912</v>
      </c>
      <c r="E923" s="24">
        <v>43932</v>
      </c>
      <c r="F923" s="32">
        <f>+VLOOKUP(Table_6[[#This Row],[Departamento]],Table_5[],2,0)</f>
        <v>2</v>
      </c>
      <c r="G923" s="3" t="s">
        <v>73</v>
      </c>
      <c r="H923" s="9" t="s">
        <v>82</v>
      </c>
      <c r="I923" s="32" t="str">
        <f>+IFERROR(VLOOKUP(Table_6[[#This Row],[Municipio]],'LOCALIZA HN'!$B$9:$O$306,8,0),99999)</f>
        <v>0201</v>
      </c>
      <c r="J923" s="5" t="s">
        <v>18</v>
      </c>
      <c r="K923" s="5">
        <v>49</v>
      </c>
      <c r="L923" s="8" t="s">
        <v>19</v>
      </c>
      <c r="M923" s="34" t="s">
        <v>20</v>
      </c>
      <c r="N923" s="36">
        <f>+IFERROR(VLOOKUP(Table_6[[#This Row],[ID_Municipio]],Table_4[[CodigoMuni]:[Long_2]],3,0),"")</f>
        <v>15.830500000000001</v>
      </c>
      <c r="O923" s="36">
        <f>+IFERROR(VLOOKUP(Table_6[[#This Row],[ID_Municipio]],Table_4[[CodigoMuni]:[Long_2]],4,0),"")</f>
        <v>-85.939800000000005</v>
      </c>
      <c r="P923" s="34" t="s">
        <v>21</v>
      </c>
    </row>
    <row r="924" spans="1:16" ht="14.25" customHeight="1">
      <c r="A924" s="31" t="str">
        <f t="shared" si="42"/>
        <v>Villanueva43911913</v>
      </c>
      <c r="B924" s="31" t="str">
        <f>+Table_6[[#This Row],[ID_Municipio]]&amp;Table_6[[#This Row],[Fecha]]</f>
        <v>051143911</v>
      </c>
      <c r="C924" s="31" t="str">
        <f t="shared" si="43"/>
        <v>Cortes43911</v>
      </c>
      <c r="D924" s="32">
        <f t="shared" si="44"/>
        <v>913</v>
      </c>
      <c r="E924" s="33">
        <v>43911</v>
      </c>
      <c r="F924" s="32">
        <f>+VLOOKUP(Table_6[[#This Row],[Departamento]],Table_5[],2,0)</f>
        <v>5</v>
      </c>
      <c r="G924" s="3" t="s">
        <v>22</v>
      </c>
      <c r="H924" s="11" t="s">
        <v>83</v>
      </c>
      <c r="I924" s="32" t="str">
        <f>+IFERROR(VLOOKUP(Table_6[[#This Row],[Municipio]],'LOCALIZA HN'!$B$9:$O$306,8,0),99999)</f>
        <v>0511</v>
      </c>
      <c r="J924" s="5" t="s">
        <v>26</v>
      </c>
      <c r="K924" s="5">
        <v>28</v>
      </c>
      <c r="L924" s="8" t="s">
        <v>19</v>
      </c>
      <c r="M924" s="34" t="s">
        <v>20</v>
      </c>
      <c r="N924" s="36">
        <f>+IFERROR(VLOOKUP(Table_6[[#This Row],[ID_Municipio]],Table_4[[CodigoMuni]:[Long_2]],3,0),"")</f>
        <v>15.3307</v>
      </c>
      <c r="O924" s="36">
        <f>+IFERROR(VLOOKUP(Table_6[[#This Row],[ID_Municipio]],Table_4[[CodigoMuni]:[Long_2]],4,0),"")</f>
        <v>-88.047399999999996</v>
      </c>
      <c r="P924" s="34" t="s">
        <v>21</v>
      </c>
    </row>
    <row r="925" spans="1:16" ht="14.25" customHeight="1">
      <c r="A925" s="31" t="str">
        <f t="shared" si="42"/>
        <v>Villanueva43911914</v>
      </c>
      <c r="B925" s="31" t="str">
        <f>+Table_6[[#This Row],[ID_Municipio]]&amp;Table_6[[#This Row],[Fecha]]</f>
        <v>051143911</v>
      </c>
      <c r="C925" s="31" t="str">
        <f t="shared" si="43"/>
        <v>Cortes43911</v>
      </c>
      <c r="D925" s="32">
        <f t="shared" si="44"/>
        <v>914</v>
      </c>
      <c r="E925" s="33">
        <v>43911</v>
      </c>
      <c r="F925" s="32">
        <f>+VLOOKUP(Table_6[[#This Row],[Departamento]],Table_5[],2,0)</f>
        <v>5</v>
      </c>
      <c r="G925" s="3" t="s">
        <v>22</v>
      </c>
      <c r="H925" s="11" t="s">
        <v>83</v>
      </c>
      <c r="I925" s="32" t="str">
        <f>+IFERROR(VLOOKUP(Table_6[[#This Row],[Municipio]],'LOCALIZA HN'!$B$9:$O$306,8,0),99999)</f>
        <v>0511</v>
      </c>
      <c r="J925" s="5" t="s">
        <v>26</v>
      </c>
      <c r="K925" s="5">
        <v>60</v>
      </c>
      <c r="L925" s="8" t="s">
        <v>19</v>
      </c>
      <c r="M925" s="34" t="s">
        <v>20</v>
      </c>
      <c r="N925" s="36">
        <f>+IFERROR(VLOOKUP(Table_6[[#This Row],[ID_Municipio]],Table_4[[CodigoMuni]:[Long_2]],3,0),"")</f>
        <v>15.3307</v>
      </c>
      <c r="O925" s="36">
        <f>+IFERROR(VLOOKUP(Table_6[[#This Row],[ID_Municipio]],Table_4[[CodigoMuni]:[Long_2]],4,0),"")</f>
        <v>-88.047399999999996</v>
      </c>
      <c r="P925" s="34" t="s">
        <v>21</v>
      </c>
    </row>
    <row r="926" spans="1:16" ht="14.25" customHeight="1">
      <c r="A926" s="31" t="str">
        <f t="shared" si="42"/>
        <v>Villanueva43915915</v>
      </c>
      <c r="B926" s="31" t="str">
        <f>+Table_6[[#This Row],[ID_Municipio]]&amp;Table_6[[#This Row],[Fecha]]</f>
        <v>051143915</v>
      </c>
      <c r="C926" s="31" t="str">
        <f t="shared" si="43"/>
        <v>Cortes43915</v>
      </c>
      <c r="D926" s="32">
        <f t="shared" si="44"/>
        <v>915</v>
      </c>
      <c r="E926" s="33">
        <v>43915</v>
      </c>
      <c r="F926" s="32">
        <f>+VLOOKUP(Table_6[[#This Row],[Departamento]],Table_5[],2,0)</f>
        <v>5</v>
      </c>
      <c r="G926" s="3" t="s">
        <v>22</v>
      </c>
      <c r="H926" s="11" t="s">
        <v>83</v>
      </c>
      <c r="I926" s="32" t="str">
        <f>+IFERROR(VLOOKUP(Table_6[[#This Row],[Municipio]],'LOCALIZA HN'!$B$9:$O$306,8,0),99999)</f>
        <v>0511</v>
      </c>
      <c r="J926" s="5" t="s">
        <v>18</v>
      </c>
      <c r="K926" s="5">
        <v>41</v>
      </c>
      <c r="L926" s="8" t="s">
        <v>19</v>
      </c>
      <c r="M926" s="34" t="s">
        <v>20</v>
      </c>
      <c r="N926" s="36">
        <f>+IFERROR(VLOOKUP(Table_6[[#This Row],[ID_Municipio]],Table_4[[CodigoMuni]:[Long_2]],3,0),"")</f>
        <v>15.3307</v>
      </c>
      <c r="O926" s="36">
        <f>+IFERROR(VLOOKUP(Table_6[[#This Row],[ID_Municipio]],Table_4[[CodigoMuni]:[Long_2]],4,0),"")</f>
        <v>-88.047399999999996</v>
      </c>
      <c r="P926" s="34" t="s">
        <v>21</v>
      </c>
    </row>
    <row r="927" spans="1:16" ht="14.25" customHeight="1">
      <c r="A927" s="31" t="str">
        <f t="shared" si="42"/>
        <v>Villanueva43915916</v>
      </c>
      <c r="B927" s="31" t="str">
        <f>+Table_6[[#This Row],[ID_Municipio]]&amp;Table_6[[#This Row],[Fecha]]</f>
        <v>051143915</v>
      </c>
      <c r="C927" s="31" t="str">
        <f t="shared" si="43"/>
        <v>Cortes43915</v>
      </c>
      <c r="D927" s="32">
        <f t="shared" si="44"/>
        <v>916</v>
      </c>
      <c r="E927" s="33">
        <v>43915</v>
      </c>
      <c r="F927" s="32">
        <f>+VLOOKUP(Table_6[[#This Row],[Departamento]],Table_5[],2,0)</f>
        <v>5</v>
      </c>
      <c r="G927" s="3" t="s">
        <v>22</v>
      </c>
      <c r="H927" s="11" t="s">
        <v>83</v>
      </c>
      <c r="I927" s="32" t="str">
        <f>+IFERROR(VLOOKUP(Table_6[[#This Row],[Municipio]],'LOCALIZA HN'!$B$9:$O$306,8,0),99999)</f>
        <v>0511</v>
      </c>
      <c r="J927" s="5" t="s">
        <v>18</v>
      </c>
      <c r="K927" s="5">
        <v>39</v>
      </c>
      <c r="L927" s="8" t="s">
        <v>19</v>
      </c>
      <c r="M927" s="34" t="s">
        <v>20</v>
      </c>
      <c r="N927" s="36">
        <f>+IFERROR(VLOOKUP(Table_6[[#This Row],[ID_Municipio]],Table_4[[CodigoMuni]:[Long_2]],3,0),"")</f>
        <v>15.3307</v>
      </c>
      <c r="O927" s="36">
        <f>+IFERROR(VLOOKUP(Table_6[[#This Row],[ID_Municipio]],Table_4[[CodigoMuni]:[Long_2]],4,0),"")</f>
        <v>-88.047399999999996</v>
      </c>
      <c r="P927" s="34" t="s">
        <v>21</v>
      </c>
    </row>
    <row r="928" spans="1:16" ht="14.25" customHeight="1">
      <c r="A928" s="31" t="str">
        <f t="shared" si="42"/>
        <v>Villanueva43915917</v>
      </c>
      <c r="B928" s="31" t="str">
        <f>+Table_6[[#This Row],[ID_Municipio]]&amp;Table_6[[#This Row],[Fecha]]</f>
        <v>051143915</v>
      </c>
      <c r="C928" s="31" t="str">
        <f t="shared" si="43"/>
        <v>Cortes43915</v>
      </c>
      <c r="D928" s="32">
        <f t="shared" si="44"/>
        <v>917</v>
      </c>
      <c r="E928" s="33">
        <v>43915</v>
      </c>
      <c r="F928" s="32">
        <f>+VLOOKUP(Table_6[[#This Row],[Departamento]],Table_5[],2,0)</f>
        <v>5</v>
      </c>
      <c r="G928" s="3" t="s">
        <v>22</v>
      </c>
      <c r="H928" s="11" t="s">
        <v>83</v>
      </c>
      <c r="I928" s="32" t="str">
        <f>+IFERROR(VLOOKUP(Table_6[[#This Row],[Municipio]],'LOCALIZA HN'!$B$9:$O$306,8,0),99999)</f>
        <v>0511</v>
      </c>
      <c r="J928" s="5" t="s">
        <v>26</v>
      </c>
      <c r="K928" s="5">
        <v>33</v>
      </c>
      <c r="L928" s="8" t="s">
        <v>19</v>
      </c>
      <c r="M928" s="34" t="s">
        <v>20</v>
      </c>
      <c r="N928" s="36">
        <f>+IFERROR(VLOOKUP(Table_6[[#This Row],[ID_Municipio]],Table_4[[CodigoMuni]:[Long_2]],3,0),"")</f>
        <v>15.3307</v>
      </c>
      <c r="O928" s="36">
        <f>+IFERROR(VLOOKUP(Table_6[[#This Row],[ID_Municipio]],Table_4[[CodigoMuni]:[Long_2]],4,0),"")</f>
        <v>-88.047399999999996</v>
      </c>
      <c r="P928" s="34" t="s">
        <v>21</v>
      </c>
    </row>
    <row r="929" spans="1:16" ht="14.25" customHeight="1">
      <c r="A929" s="31" t="str">
        <f t="shared" si="42"/>
        <v>Villanueva43915918</v>
      </c>
      <c r="B929" s="31" t="str">
        <f>+Table_6[[#This Row],[ID_Municipio]]&amp;Table_6[[#This Row],[Fecha]]</f>
        <v>051143915</v>
      </c>
      <c r="C929" s="31" t="str">
        <f t="shared" si="43"/>
        <v>Cortes43915</v>
      </c>
      <c r="D929" s="32">
        <f t="shared" si="44"/>
        <v>918</v>
      </c>
      <c r="E929" s="33">
        <v>43915</v>
      </c>
      <c r="F929" s="32">
        <f>+VLOOKUP(Table_6[[#This Row],[Departamento]],Table_5[],2,0)</f>
        <v>5</v>
      </c>
      <c r="G929" s="3" t="s">
        <v>22</v>
      </c>
      <c r="H929" s="11" t="s">
        <v>83</v>
      </c>
      <c r="I929" s="32" t="str">
        <f>+IFERROR(VLOOKUP(Table_6[[#This Row],[Municipio]],'LOCALIZA HN'!$B$9:$O$306,8,0),99999)</f>
        <v>0511</v>
      </c>
      <c r="J929" s="5" t="s">
        <v>26</v>
      </c>
      <c r="K929" s="5">
        <v>30</v>
      </c>
      <c r="L929" s="8" t="s">
        <v>19</v>
      </c>
      <c r="M929" s="34" t="s">
        <v>20</v>
      </c>
      <c r="N929" s="36">
        <f>+IFERROR(VLOOKUP(Table_6[[#This Row],[ID_Municipio]],Table_4[[CodigoMuni]:[Long_2]],3,0),"")</f>
        <v>15.3307</v>
      </c>
      <c r="O929" s="36">
        <f>+IFERROR(VLOOKUP(Table_6[[#This Row],[ID_Municipio]],Table_4[[CodigoMuni]:[Long_2]],4,0),"")</f>
        <v>-88.047399999999996</v>
      </c>
      <c r="P929" s="34" t="s">
        <v>21</v>
      </c>
    </row>
    <row r="930" spans="1:16" ht="14.25" customHeight="1">
      <c r="A930" s="31" t="str">
        <f t="shared" si="42"/>
        <v>Villanueva43915919</v>
      </c>
      <c r="B930" s="31" t="str">
        <f>+Table_6[[#This Row],[ID_Municipio]]&amp;Table_6[[#This Row],[Fecha]]</f>
        <v>051143915</v>
      </c>
      <c r="C930" s="31" t="str">
        <f t="shared" si="43"/>
        <v>Cortes43915</v>
      </c>
      <c r="D930" s="32">
        <f t="shared" si="44"/>
        <v>919</v>
      </c>
      <c r="E930" s="33">
        <v>43915</v>
      </c>
      <c r="F930" s="32">
        <f>+VLOOKUP(Table_6[[#This Row],[Departamento]],Table_5[],2,0)</f>
        <v>5</v>
      </c>
      <c r="G930" s="3" t="s">
        <v>22</v>
      </c>
      <c r="H930" s="11" t="s">
        <v>83</v>
      </c>
      <c r="I930" s="32" t="str">
        <f>+IFERROR(VLOOKUP(Table_6[[#This Row],[Municipio]],'LOCALIZA HN'!$B$9:$O$306,8,0),99999)</f>
        <v>0511</v>
      </c>
      <c r="J930" s="5" t="s">
        <v>26</v>
      </c>
      <c r="K930" s="5">
        <v>56</v>
      </c>
      <c r="L930" s="8" t="s">
        <v>19</v>
      </c>
      <c r="M930" s="34" t="s">
        <v>20</v>
      </c>
      <c r="N930" s="36">
        <f>+IFERROR(VLOOKUP(Table_6[[#This Row],[ID_Municipio]],Table_4[[CodigoMuni]:[Long_2]],3,0),"")</f>
        <v>15.3307</v>
      </c>
      <c r="O930" s="36">
        <f>+IFERROR(VLOOKUP(Table_6[[#This Row],[ID_Municipio]],Table_4[[CodigoMuni]:[Long_2]],4,0),"")</f>
        <v>-88.047399999999996</v>
      </c>
      <c r="P930" s="34" t="s">
        <v>21</v>
      </c>
    </row>
    <row r="931" spans="1:16" ht="14.25" customHeight="1">
      <c r="A931" s="31" t="str">
        <f t="shared" si="42"/>
        <v>Villanueva43915920</v>
      </c>
      <c r="B931" s="31" t="str">
        <f>+Table_6[[#This Row],[ID_Municipio]]&amp;Table_6[[#This Row],[Fecha]]</f>
        <v>051143915</v>
      </c>
      <c r="C931" s="31" t="str">
        <f t="shared" si="43"/>
        <v>Cortes43915</v>
      </c>
      <c r="D931" s="32">
        <f t="shared" si="44"/>
        <v>920</v>
      </c>
      <c r="E931" s="33">
        <v>43915</v>
      </c>
      <c r="F931" s="32">
        <f>+VLOOKUP(Table_6[[#This Row],[Departamento]],Table_5[],2,0)</f>
        <v>5</v>
      </c>
      <c r="G931" s="3" t="s">
        <v>22</v>
      </c>
      <c r="H931" s="11" t="s">
        <v>83</v>
      </c>
      <c r="I931" s="32" t="str">
        <f>+IFERROR(VLOOKUP(Table_6[[#This Row],[Municipio]],'LOCALIZA HN'!$B$9:$O$306,8,0),99999)</f>
        <v>0511</v>
      </c>
      <c r="J931" s="5" t="s">
        <v>18</v>
      </c>
      <c r="K931" s="5">
        <v>25</v>
      </c>
      <c r="L931" s="8" t="s">
        <v>19</v>
      </c>
      <c r="M931" s="34" t="s">
        <v>20</v>
      </c>
      <c r="N931" s="36">
        <f>+IFERROR(VLOOKUP(Table_6[[#This Row],[ID_Municipio]],Table_4[[CodigoMuni]:[Long_2]],3,0),"")</f>
        <v>15.3307</v>
      </c>
      <c r="O931" s="36">
        <f>+IFERROR(VLOOKUP(Table_6[[#This Row],[ID_Municipio]],Table_4[[CodigoMuni]:[Long_2]],4,0),"")</f>
        <v>-88.047399999999996</v>
      </c>
      <c r="P931" s="34" t="s">
        <v>21</v>
      </c>
    </row>
    <row r="932" spans="1:16" ht="14.25" customHeight="1">
      <c r="A932" s="31" t="str">
        <f t="shared" si="42"/>
        <v>Villanueva43915921</v>
      </c>
      <c r="B932" s="31" t="str">
        <f>+Table_6[[#This Row],[ID_Municipio]]&amp;Table_6[[#This Row],[Fecha]]</f>
        <v>051143915</v>
      </c>
      <c r="C932" s="31" t="str">
        <f t="shared" si="43"/>
        <v>Cortes43915</v>
      </c>
      <c r="D932" s="32">
        <f t="shared" si="44"/>
        <v>921</v>
      </c>
      <c r="E932" s="33">
        <v>43915</v>
      </c>
      <c r="F932" s="32">
        <f>+VLOOKUP(Table_6[[#This Row],[Departamento]],Table_5[],2,0)</f>
        <v>5</v>
      </c>
      <c r="G932" s="3" t="s">
        <v>22</v>
      </c>
      <c r="H932" s="11" t="s">
        <v>83</v>
      </c>
      <c r="I932" s="32" t="str">
        <f>+IFERROR(VLOOKUP(Table_6[[#This Row],[Municipio]],'LOCALIZA HN'!$B$9:$O$306,8,0),99999)</f>
        <v>0511</v>
      </c>
      <c r="J932" s="5" t="s">
        <v>18</v>
      </c>
      <c r="K932" s="5">
        <v>71</v>
      </c>
      <c r="L932" s="8" t="s">
        <v>19</v>
      </c>
      <c r="M932" s="34" t="s">
        <v>20</v>
      </c>
      <c r="N932" s="36">
        <f>+IFERROR(VLOOKUP(Table_6[[#This Row],[ID_Municipio]],Table_4[[CodigoMuni]:[Long_2]],3,0),"")</f>
        <v>15.3307</v>
      </c>
      <c r="O932" s="36">
        <f>+IFERROR(VLOOKUP(Table_6[[#This Row],[ID_Municipio]],Table_4[[CodigoMuni]:[Long_2]],4,0),"")</f>
        <v>-88.047399999999996</v>
      </c>
      <c r="P932" s="34" t="s">
        <v>21</v>
      </c>
    </row>
    <row r="933" spans="1:16" ht="14.25" customHeight="1">
      <c r="A933" s="31" t="str">
        <f t="shared" si="42"/>
        <v>Villanueva43915922</v>
      </c>
      <c r="B933" s="31" t="str">
        <f>+Table_6[[#This Row],[ID_Municipio]]&amp;Table_6[[#This Row],[Fecha]]</f>
        <v>051143915</v>
      </c>
      <c r="C933" s="31" t="str">
        <f t="shared" si="43"/>
        <v>Cortes43915</v>
      </c>
      <c r="D933" s="32">
        <f t="shared" si="44"/>
        <v>922</v>
      </c>
      <c r="E933" s="33">
        <v>43915</v>
      </c>
      <c r="F933" s="32">
        <f>+VLOOKUP(Table_6[[#This Row],[Departamento]],Table_5[],2,0)</f>
        <v>5</v>
      </c>
      <c r="G933" s="3" t="s">
        <v>22</v>
      </c>
      <c r="H933" s="11" t="s">
        <v>83</v>
      </c>
      <c r="I933" s="32" t="str">
        <f>+IFERROR(VLOOKUP(Table_6[[#This Row],[Municipio]],'LOCALIZA HN'!$B$9:$O$306,8,0),99999)</f>
        <v>0511</v>
      </c>
      <c r="J933" s="5" t="s">
        <v>18</v>
      </c>
      <c r="K933" s="5">
        <v>66</v>
      </c>
      <c r="L933" s="8" t="s">
        <v>19</v>
      </c>
      <c r="M933" s="34" t="s">
        <v>20</v>
      </c>
      <c r="N933" s="36">
        <f>+IFERROR(VLOOKUP(Table_6[[#This Row],[ID_Municipio]],Table_4[[CodigoMuni]:[Long_2]],3,0),"")</f>
        <v>15.3307</v>
      </c>
      <c r="O933" s="36">
        <f>+IFERROR(VLOOKUP(Table_6[[#This Row],[ID_Municipio]],Table_4[[CodigoMuni]:[Long_2]],4,0),"")</f>
        <v>-88.047399999999996</v>
      </c>
      <c r="P933" s="34" t="s">
        <v>21</v>
      </c>
    </row>
    <row r="934" spans="1:16" ht="14.25" customHeight="1">
      <c r="A934" s="31" t="str">
        <f t="shared" si="42"/>
        <v>Villanueva43917923</v>
      </c>
      <c r="B934" s="31" t="str">
        <f>+Table_6[[#This Row],[ID_Municipio]]&amp;Table_6[[#This Row],[Fecha]]</f>
        <v>051143917</v>
      </c>
      <c r="C934" s="31" t="str">
        <f t="shared" si="43"/>
        <v>Cortes43917</v>
      </c>
      <c r="D934" s="32">
        <f t="shared" si="44"/>
        <v>923</v>
      </c>
      <c r="E934" s="33">
        <v>43917</v>
      </c>
      <c r="F934" s="32">
        <f>+VLOOKUP(Table_6[[#This Row],[Departamento]],Table_5[],2,0)</f>
        <v>5</v>
      </c>
      <c r="G934" s="3" t="s">
        <v>22</v>
      </c>
      <c r="H934" s="9" t="s">
        <v>83</v>
      </c>
      <c r="I934" s="32" t="str">
        <f>+IFERROR(VLOOKUP(Table_6[[#This Row],[Municipio]],'LOCALIZA HN'!$B$9:$O$306,8,0),99999)</f>
        <v>0511</v>
      </c>
      <c r="J934" s="5" t="s">
        <v>18</v>
      </c>
      <c r="K934" s="5">
        <v>40</v>
      </c>
      <c r="L934" s="8" t="s">
        <v>19</v>
      </c>
      <c r="M934" s="34" t="s">
        <v>20</v>
      </c>
      <c r="N934" s="36">
        <f>+IFERROR(VLOOKUP(Table_6[[#This Row],[ID_Municipio]],Table_4[[CodigoMuni]:[Long_2]],3,0),"")</f>
        <v>15.3307</v>
      </c>
      <c r="O934" s="36">
        <f>+IFERROR(VLOOKUP(Table_6[[#This Row],[ID_Municipio]],Table_4[[CodigoMuni]:[Long_2]],4,0),"")</f>
        <v>-88.047399999999996</v>
      </c>
      <c r="P934" s="34" t="s">
        <v>21</v>
      </c>
    </row>
    <row r="935" spans="1:16" ht="14.25" customHeight="1">
      <c r="A935" s="31" t="str">
        <f t="shared" si="42"/>
        <v>Villanueva43917924</v>
      </c>
      <c r="B935" s="31" t="str">
        <f>+Table_6[[#This Row],[ID_Municipio]]&amp;Table_6[[#This Row],[Fecha]]</f>
        <v>051143917</v>
      </c>
      <c r="C935" s="31" t="str">
        <f t="shared" si="43"/>
        <v>Cortes43917</v>
      </c>
      <c r="D935" s="32">
        <f t="shared" si="44"/>
        <v>924</v>
      </c>
      <c r="E935" s="33">
        <v>43917</v>
      </c>
      <c r="F935" s="32">
        <f>+VLOOKUP(Table_6[[#This Row],[Departamento]],Table_5[],2,0)</f>
        <v>5</v>
      </c>
      <c r="G935" s="3" t="s">
        <v>22</v>
      </c>
      <c r="H935" s="9" t="s">
        <v>83</v>
      </c>
      <c r="I935" s="32" t="str">
        <f>+IFERROR(VLOOKUP(Table_6[[#This Row],[Municipio]],'LOCALIZA HN'!$B$9:$O$306,8,0),99999)</f>
        <v>0511</v>
      </c>
      <c r="J935" s="5" t="s">
        <v>18</v>
      </c>
      <c r="K935" s="5">
        <v>49</v>
      </c>
      <c r="L935" s="8" t="s">
        <v>19</v>
      </c>
      <c r="M935" s="34" t="s">
        <v>20</v>
      </c>
      <c r="N935" s="36">
        <f>+IFERROR(VLOOKUP(Table_6[[#This Row],[ID_Municipio]],Table_4[[CodigoMuni]:[Long_2]],3,0),"")</f>
        <v>15.3307</v>
      </c>
      <c r="O935" s="36">
        <f>+IFERROR(VLOOKUP(Table_6[[#This Row],[ID_Municipio]],Table_4[[CodigoMuni]:[Long_2]],4,0),"")</f>
        <v>-88.047399999999996</v>
      </c>
      <c r="P935" s="34" t="s">
        <v>21</v>
      </c>
    </row>
    <row r="936" spans="1:16" ht="14.25" customHeight="1">
      <c r="A936" s="31" t="str">
        <f t="shared" si="42"/>
        <v>Villanueva43917925</v>
      </c>
      <c r="B936" s="31" t="str">
        <f>+Table_6[[#This Row],[ID_Municipio]]&amp;Table_6[[#This Row],[Fecha]]</f>
        <v>051143917</v>
      </c>
      <c r="C936" s="31" t="str">
        <f t="shared" si="43"/>
        <v>Cortes43917</v>
      </c>
      <c r="D936" s="32">
        <f t="shared" si="44"/>
        <v>925</v>
      </c>
      <c r="E936" s="33">
        <v>43917</v>
      </c>
      <c r="F936" s="32">
        <f>+VLOOKUP(Table_6[[#This Row],[Departamento]],Table_5[],2,0)</f>
        <v>5</v>
      </c>
      <c r="G936" s="3" t="s">
        <v>22</v>
      </c>
      <c r="H936" s="9" t="s">
        <v>83</v>
      </c>
      <c r="I936" s="32" t="str">
        <f>+IFERROR(VLOOKUP(Table_6[[#This Row],[Municipio]],'LOCALIZA HN'!$B$9:$O$306,8,0),99999)</f>
        <v>0511</v>
      </c>
      <c r="J936" s="5" t="s">
        <v>26</v>
      </c>
      <c r="K936" s="5">
        <v>36</v>
      </c>
      <c r="L936" s="8" t="s">
        <v>19</v>
      </c>
      <c r="M936" s="34" t="s">
        <v>20</v>
      </c>
      <c r="N936" s="36">
        <f>+IFERROR(VLOOKUP(Table_6[[#This Row],[ID_Municipio]],Table_4[[CodigoMuni]:[Long_2]],3,0),"")</f>
        <v>15.3307</v>
      </c>
      <c r="O936" s="36">
        <f>+IFERROR(VLOOKUP(Table_6[[#This Row],[ID_Municipio]],Table_4[[CodigoMuni]:[Long_2]],4,0),"")</f>
        <v>-88.047399999999996</v>
      </c>
      <c r="P936" s="34" t="s">
        <v>21</v>
      </c>
    </row>
    <row r="937" spans="1:16" ht="14.25" customHeight="1">
      <c r="A937" s="31" t="str">
        <f t="shared" si="42"/>
        <v>Villanueva43917926</v>
      </c>
      <c r="B937" s="31" t="str">
        <f>+Table_6[[#This Row],[ID_Municipio]]&amp;Table_6[[#This Row],[Fecha]]</f>
        <v>051143917</v>
      </c>
      <c r="C937" s="31" t="str">
        <f t="shared" si="43"/>
        <v>Cortes43917</v>
      </c>
      <c r="D937" s="32">
        <f t="shared" si="44"/>
        <v>926</v>
      </c>
      <c r="E937" s="33">
        <v>43917</v>
      </c>
      <c r="F937" s="32">
        <f>+VLOOKUP(Table_6[[#This Row],[Departamento]],Table_5[],2,0)</f>
        <v>5</v>
      </c>
      <c r="G937" s="3" t="s">
        <v>22</v>
      </c>
      <c r="H937" s="9" t="s">
        <v>83</v>
      </c>
      <c r="I937" s="32" t="str">
        <f>+IFERROR(VLOOKUP(Table_6[[#This Row],[Municipio]],'LOCALIZA HN'!$B$9:$O$306,8,0),99999)</f>
        <v>0511</v>
      </c>
      <c r="J937" s="5" t="s">
        <v>18</v>
      </c>
      <c r="K937" s="5">
        <v>30</v>
      </c>
      <c r="L937" s="8" t="s">
        <v>19</v>
      </c>
      <c r="M937" s="34" t="s">
        <v>20</v>
      </c>
      <c r="N937" s="36">
        <f>+IFERROR(VLOOKUP(Table_6[[#This Row],[ID_Municipio]],Table_4[[CodigoMuni]:[Long_2]],3,0),"")</f>
        <v>15.3307</v>
      </c>
      <c r="O937" s="36">
        <f>+IFERROR(VLOOKUP(Table_6[[#This Row],[ID_Municipio]],Table_4[[CodigoMuni]:[Long_2]],4,0),"")</f>
        <v>-88.047399999999996</v>
      </c>
      <c r="P937" s="34" t="s">
        <v>21</v>
      </c>
    </row>
    <row r="938" spans="1:16" ht="14.25" customHeight="1">
      <c r="A938" s="31" t="str">
        <f t="shared" si="42"/>
        <v>Villanueva43922927</v>
      </c>
      <c r="B938" s="31" t="str">
        <f>+Table_6[[#This Row],[ID_Municipio]]&amp;Table_6[[#This Row],[Fecha]]</f>
        <v>051143922</v>
      </c>
      <c r="C938" s="31" t="str">
        <f t="shared" si="43"/>
        <v>Cortes43922</v>
      </c>
      <c r="D938" s="32">
        <f t="shared" si="44"/>
        <v>927</v>
      </c>
      <c r="E938" s="24">
        <v>43922</v>
      </c>
      <c r="F938" s="32">
        <f>+VLOOKUP(Table_6[[#This Row],[Departamento]],Table_5[],2,0)</f>
        <v>5</v>
      </c>
      <c r="G938" s="3" t="s">
        <v>22</v>
      </c>
      <c r="H938" s="9" t="s">
        <v>83</v>
      </c>
      <c r="I938" s="32" t="str">
        <f>+IFERROR(VLOOKUP(Table_6[[#This Row],[Municipio]],'LOCALIZA HN'!$B$9:$O$306,8,0),99999)</f>
        <v>0511</v>
      </c>
      <c r="J938" s="5" t="s">
        <v>26</v>
      </c>
      <c r="K938" s="5">
        <v>89</v>
      </c>
      <c r="L938" s="8" t="s">
        <v>19</v>
      </c>
      <c r="M938" s="34" t="s">
        <v>20</v>
      </c>
      <c r="N938" s="36">
        <f>+IFERROR(VLOOKUP(Table_6[[#This Row],[ID_Municipio]],Table_4[[CodigoMuni]:[Long_2]],3,0),"")</f>
        <v>15.3307</v>
      </c>
      <c r="O938" s="36">
        <f>+IFERROR(VLOOKUP(Table_6[[#This Row],[ID_Municipio]],Table_4[[CodigoMuni]:[Long_2]],4,0),"")</f>
        <v>-88.047399999999996</v>
      </c>
      <c r="P938" s="34" t="s">
        <v>21</v>
      </c>
    </row>
    <row r="939" spans="1:16" ht="14.25" customHeight="1">
      <c r="A939" s="31" t="str">
        <f t="shared" si="42"/>
        <v>Villanueva43922928</v>
      </c>
      <c r="B939" s="31" t="str">
        <f>+Table_6[[#This Row],[ID_Municipio]]&amp;Table_6[[#This Row],[Fecha]]</f>
        <v>051143922</v>
      </c>
      <c r="C939" s="31" t="str">
        <f t="shared" si="43"/>
        <v>Cortes43922</v>
      </c>
      <c r="D939" s="32">
        <f t="shared" si="44"/>
        <v>928</v>
      </c>
      <c r="E939" s="24">
        <v>43922</v>
      </c>
      <c r="F939" s="32">
        <f>+VLOOKUP(Table_6[[#This Row],[Departamento]],Table_5[],2,0)</f>
        <v>5</v>
      </c>
      <c r="G939" s="3" t="s">
        <v>22</v>
      </c>
      <c r="H939" s="9" t="s">
        <v>83</v>
      </c>
      <c r="I939" s="32" t="str">
        <f>+IFERROR(VLOOKUP(Table_6[[#This Row],[Municipio]],'LOCALIZA HN'!$B$9:$O$306,8,0),99999)</f>
        <v>0511</v>
      </c>
      <c r="J939" s="5" t="s">
        <v>18</v>
      </c>
      <c r="K939" s="5">
        <v>41</v>
      </c>
      <c r="L939" s="8" t="s">
        <v>19</v>
      </c>
      <c r="M939" s="34" t="s">
        <v>20</v>
      </c>
      <c r="N939" s="36">
        <f>+IFERROR(VLOOKUP(Table_6[[#This Row],[ID_Municipio]],Table_4[[CodigoMuni]:[Long_2]],3,0),"")</f>
        <v>15.3307</v>
      </c>
      <c r="O939" s="36">
        <f>+IFERROR(VLOOKUP(Table_6[[#This Row],[ID_Municipio]],Table_4[[CodigoMuni]:[Long_2]],4,0),"")</f>
        <v>-88.047399999999996</v>
      </c>
      <c r="P939" s="34" t="s">
        <v>21</v>
      </c>
    </row>
    <row r="940" spans="1:16" ht="14.25" customHeight="1">
      <c r="A940" s="31" t="str">
        <f t="shared" si="42"/>
        <v>Villanueva43922929</v>
      </c>
      <c r="B940" s="31" t="str">
        <f>+Table_6[[#This Row],[ID_Municipio]]&amp;Table_6[[#This Row],[Fecha]]</f>
        <v>051143922</v>
      </c>
      <c r="C940" s="31" t="str">
        <f t="shared" si="43"/>
        <v>Cortes43922</v>
      </c>
      <c r="D940" s="32">
        <f t="shared" si="44"/>
        <v>929</v>
      </c>
      <c r="E940" s="24">
        <v>43922</v>
      </c>
      <c r="F940" s="32">
        <f>+VLOOKUP(Table_6[[#This Row],[Departamento]],Table_5[],2,0)</f>
        <v>5</v>
      </c>
      <c r="G940" s="3" t="s">
        <v>22</v>
      </c>
      <c r="H940" s="9" t="s">
        <v>83</v>
      </c>
      <c r="I940" s="32" t="str">
        <f>+IFERROR(VLOOKUP(Table_6[[#This Row],[Municipio]],'LOCALIZA HN'!$B$9:$O$306,8,0),99999)</f>
        <v>0511</v>
      </c>
      <c r="J940" s="5" t="s">
        <v>18</v>
      </c>
      <c r="K940" s="5">
        <v>35</v>
      </c>
      <c r="L940" s="8" t="s">
        <v>19</v>
      </c>
      <c r="M940" s="34" t="s">
        <v>20</v>
      </c>
      <c r="N940" s="36">
        <f>+IFERROR(VLOOKUP(Table_6[[#This Row],[ID_Municipio]],Table_4[[CodigoMuni]:[Long_2]],3,0),"")</f>
        <v>15.3307</v>
      </c>
      <c r="O940" s="36">
        <f>+IFERROR(VLOOKUP(Table_6[[#This Row],[ID_Municipio]],Table_4[[CodigoMuni]:[Long_2]],4,0),"")</f>
        <v>-88.047399999999996</v>
      </c>
      <c r="P940" s="34" t="s">
        <v>21</v>
      </c>
    </row>
    <row r="941" spans="1:16" ht="14.25" customHeight="1">
      <c r="A941" s="31" t="str">
        <f t="shared" si="42"/>
        <v>Villanueva43922930</v>
      </c>
      <c r="B941" s="31" t="str">
        <f>+Table_6[[#This Row],[ID_Municipio]]&amp;Table_6[[#This Row],[Fecha]]</f>
        <v>051143922</v>
      </c>
      <c r="C941" s="31" t="str">
        <f t="shared" si="43"/>
        <v>Cortes43922</v>
      </c>
      <c r="D941" s="32">
        <f t="shared" si="44"/>
        <v>930</v>
      </c>
      <c r="E941" s="24">
        <v>43922</v>
      </c>
      <c r="F941" s="32">
        <f>+VLOOKUP(Table_6[[#This Row],[Departamento]],Table_5[],2,0)</f>
        <v>5</v>
      </c>
      <c r="G941" s="3" t="s">
        <v>22</v>
      </c>
      <c r="H941" s="9" t="s">
        <v>83</v>
      </c>
      <c r="I941" s="32" t="str">
        <f>+IFERROR(VLOOKUP(Table_6[[#This Row],[Municipio]],'LOCALIZA HN'!$B$9:$O$306,8,0),99999)</f>
        <v>0511</v>
      </c>
      <c r="J941" s="5" t="s">
        <v>26</v>
      </c>
      <c r="K941" s="5">
        <v>44</v>
      </c>
      <c r="L941" s="8" t="s">
        <v>19</v>
      </c>
      <c r="M941" s="34" t="s">
        <v>20</v>
      </c>
      <c r="N941" s="36">
        <f>+IFERROR(VLOOKUP(Table_6[[#This Row],[ID_Municipio]],Table_4[[CodigoMuni]:[Long_2]],3,0),"")</f>
        <v>15.3307</v>
      </c>
      <c r="O941" s="36">
        <f>+IFERROR(VLOOKUP(Table_6[[#This Row],[ID_Municipio]],Table_4[[CodigoMuni]:[Long_2]],4,0),"")</f>
        <v>-88.047399999999996</v>
      </c>
      <c r="P941" s="34" t="s">
        <v>21</v>
      </c>
    </row>
    <row r="942" spans="1:16" ht="14.25" customHeight="1">
      <c r="A942" s="31" t="str">
        <f t="shared" si="42"/>
        <v>Villanueva43922931</v>
      </c>
      <c r="B942" s="31" t="str">
        <f>+Table_6[[#This Row],[ID_Municipio]]&amp;Table_6[[#This Row],[Fecha]]</f>
        <v>051143922</v>
      </c>
      <c r="C942" s="31" t="str">
        <f t="shared" si="43"/>
        <v>Cortes43922</v>
      </c>
      <c r="D942" s="32">
        <f t="shared" si="44"/>
        <v>931</v>
      </c>
      <c r="E942" s="24">
        <v>43922</v>
      </c>
      <c r="F942" s="32">
        <f>+VLOOKUP(Table_6[[#This Row],[Departamento]],Table_5[],2,0)</f>
        <v>5</v>
      </c>
      <c r="G942" s="3" t="s">
        <v>22</v>
      </c>
      <c r="H942" s="9" t="s">
        <v>83</v>
      </c>
      <c r="I942" s="32" t="str">
        <f>+IFERROR(VLOOKUP(Table_6[[#This Row],[Municipio]],'LOCALIZA HN'!$B$9:$O$306,8,0),99999)</f>
        <v>0511</v>
      </c>
      <c r="J942" s="5" t="s">
        <v>26</v>
      </c>
      <c r="K942" s="5">
        <v>43</v>
      </c>
      <c r="L942" s="8" t="s">
        <v>19</v>
      </c>
      <c r="M942" s="34" t="s">
        <v>20</v>
      </c>
      <c r="N942" s="36">
        <f>+IFERROR(VLOOKUP(Table_6[[#This Row],[ID_Municipio]],Table_4[[CodigoMuni]:[Long_2]],3,0),"")</f>
        <v>15.3307</v>
      </c>
      <c r="O942" s="36">
        <f>+IFERROR(VLOOKUP(Table_6[[#This Row],[ID_Municipio]],Table_4[[CodigoMuni]:[Long_2]],4,0),"")</f>
        <v>-88.047399999999996</v>
      </c>
      <c r="P942" s="34" t="s">
        <v>21</v>
      </c>
    </row>
    <row r="943" spans="1:16" ht="14.25" customHeight="1">
      <c r="A943" s="31" t="str">
        <f t="shared" si="42"/>
        <v>Villanueva43922932</v>
      </c>
      <c r="B943" s="31" t="str">
        <f>+Table_6[[#This Row],[ID_Municipio]]&amp;Table_6[[#This Row],[Fecha]]</f>
        <v>051143922</v>
      </c>
      <c r="C943" s="31" t="str">
        <f t="shared" si="43"/>
        <v>Cortes43922</v>
      </c>
      <c r="D943" s="32">
        <f t="shared" si="44"/>
        <v>932</v>
      </c>
      <c r="E943" s="24">
        <v>43922</v>
      </c>
      <c r="F943" s="32">
        <f>+VLOOKUP(Table_6[[#This Row],[Departamento]],Table_5[],2,0)</f>
        <v>5</v>
      </c>
      <c r="G943" s="3" t="s">
        <v>22</v>
      </c>
      <c r="H943" s="9" t="s">
        <v>83</v>
      </c>
      <c r="I943" s="32" t="str">
        <f>+IFERROR(VLOOKUP(Table_6[[#This Row],[Municipio]],'LOCALIZA HN'!$B$9:$O$306,8,0),99999)</f>
        <v>0511</v>
      </c>
      <c r="J943" s="5" t="s">
        <v>18</v>
      </c>
      <c r="K943" s="5">
        <v>27</v>
      </c>
      <c r="L943" s="8" t="s">
        <v>19</v>
      </c>
      <c r="M943" s="34" t="s">
        <v>20</v>
      </c>
      <c r="N943" s="36">
        <f>+IFERROR(VLOOKUP(Table_6[[#This Row],[ID_Municipio]],Table_4[[CodigoMuni]:[Long_2]],3,0),"")</f>
        <v>15.3307</v>
      </c>
      <c r="O943" s="36">
        <f>+IFERROR(VLOOKUP(Table_6[[#This Row],[ID_Municipio]],Table_4[[CodigoMuni]:[Long_2]],4,0),"")</f>
        <v>-88.047399999999996</v>
      </c>
      <c r="P943" s="34" t="s">
        <v>21</v>
      </c>
    </row>
    <row r="944" spans="1:16" ht="14.25" customHeight="1">
      <c r="A944" s="31" t="str">
        <f t="shared" si="42"/>
        <v>Villanueva43922933</v>
      </c>
      <c r="B944" s="31" t="str">
        <f>+Table_6[[#This Row],[ID_Municipio]]&amp;Table_6[[#This Row],[Fecha]]</f>
        <v>051143922</v>
      </c>
      <c r="C944" s="31" t="str">
        <f t="shared" si="43"/>
        <v>Cortes43922</v>
      </c>
      <c r="D944" s="32">
        <f t="shared" si="44"/>
        <v>933</v>
      </c>
      <c r="E944" s="24">
        <v>43922</v>
      </c>
      <c r="F944" s="32">
        <f>+VLOOKUP(Table_6[[#This Row],[Departamento]],Table_5[],2,0)</f>
        <v>5</v>
      </c>
      <c r="G944" s="3" t="s">
        <v>22</v>
      </c>
      <c r="H944" s="9" t="s">
        <v>83</v>
      </c>
      <c r="I944" s="32" t="str">
        <f>+IFERROR(VLOOKUP(Table_6[[#This Row],[Municipio]],'LOCALIZA HN'!$B$9:$O$306,8,0),99999)</f>
        <v>0511</v>
      </c>
      <c r="J944" s="5" t="s">
        <v>26</v>
      </c>
      <c r="K944" s="5">
        <v>26</v>
      </c>
      <c r="L944" s="8" t="s">
        <v>19</v>
      </c>
      <c r="M944" s="34" t="s">
        <v>20</v>
      </c>
      <c r="N944" s="36">
        <f>+IFERROR(VLOOKUP(Table_6[[#This Row],[ID_Municipio]],Table_4[[CodigoMuni]:[Long_2]],3,0),"")</f>
        <v>15.3307</v>
      </c>
      <c r="O944" s="36">
        <f>+IFERROR(VLOOKUP(Table_6[[#This Row],[ID_Municipio]],Table_4[[CodigoMuni]:[Long_2]],4,0),"")</f>
        <v>-88.047399999999996</v>
      </c>
      <c r="P944" s="34" t="s">
        <v>21</v>
      </c>
    </row>
    <row r="945" spans="1:16" ht="14.25" customHeight="1">
      <c r="A945" s="31" t="str">
        <f t="shared" si="42"/>
        <v>Villanueva43922934</v>
      </c>
      <c r="B945" s="31" t="str">
        <f>+Table_6[[#This Row],[ID_Municipio]]&amp;Table_6[[#This Row],[Fecha]]</f>
        <v>051143922</v>
      </c>
      <c r="C945" s="31" t="str">
        <f t="shared" si="43"/>
        <v>Cortes43922</v>
      </c>
      <c r="D945" s="32">
        <f t="shared" si="44"/>
        <v>934</v>
      </c>
      <c r="E945" s="24">
        <v>43922</v>
      </c>
      <c r="F945" s="32">
        <f>+VLOOKUP(Table_6[[#This Row],[Departamento]],Table_5[],2,0)</f>
        <v>5</v>
      </c>
      <c r="G945" s="3" t="s">
        <v>22</v>
      </c>
      <c r="H945" s="9" t="s">
        <v>83</v>
      </c>
      <c r="I945" s="32" t="str">
        <f>+IFERROR(VLOOKUP(Table_6[[#This Row],[Municipio]],'LOCALIZA HN'!$B$9:$O$306,8,0),99999)</f>
        <v>0511</v>
      </c>
      <c r="J945" s="5" t="s">
        <v>18</v>
      </c>
      <c r="K945" s="5">
        <v>42</v>
      </c>
      <c r="L945" s="8" t="s">
        <v>19</v>
      </c>
      <c r="M945" s="34" t="s">
        <v>20</v>
      </c>
      <c r="N945" s="36">
        <f>+IFERROR(VLOOKUP(Table_6[[#This Row],[ID_Municipio]],Table_4[[CodigoMuni]:[Long_2]],3,0),"")</f>
        <v>15.3307</v>
      </c>
      <c r="O945" s="36">
        <f>+IFERROR(VLOOKUP(Table_6[[#This Row],[ID_Municipio]],Table_4[[CodigoMuni]:[Long_2]],4,0),"")</f>
        <v>-88.047399999999996</v>
      </c>
      <c r="P945" s="34" t="s">
        <v>21</v>
      </c>
    </row>
    <row r="946" spans="1:16" ht="14.25" customHeight="1">
      <c r="A946" s="31" t="str">
        <f t="shared" si="42"/>
        <v>Villanueva43924935</v>
      </c>
      <c r="B946" s="31" t="str">
        <f>+Table_6[[#This Row],[ID_Municipio]]&amp;Table_6[[#This Row],[Fecha]]</f>
        <v>051143924</v>
      </c>
      <c r="C946" s="31" t="str">
        <f t="shared" si="43"/>
        <v>Cortes43924</v>
      </c>
      <c r="D946" s="32">
        <f t="shared" si="44"/>
        <v>935</v>
      </c>
      <c r="E946" s="24">
        <v>43924</v>
      </c>
      <c r="F946" s="32">
        <f>+VLOOKUP(Table_6[[#This Row],[Departamento]],Table_5[],2,0)</f>
        <v>5</v>
      </c>
      <c r="G946" s="3" t="s">
        <v>22</v>
      </c>
      <c r="H946" s="9" t="s">
        <v>83</v>
      </c>
      <c r="I946" s="32" t="str">
        <f>+IFERROR(VLOOKUP(Table_6[[#This Row],[Municipio]],'LOCALIZA HN'!$B$9:$O$306,8,0),99999)</f>
        <v>0511</v>
      </c>
      <c r="J946" s="5" t="s">
        <v>18</v>
      </c>
      <c r="K946" s="5">
        <v>68</v>
      </c>
      <c r="L946" s="8" t="s">
        <v>19</v>
      </c>
      <c r="M946" s="34" t="s">
        <v>20</v>
      </c>
      <c r="N946" s="36">
        <f>+IFERROR(VLOOKUP(Table_6[[#This Row],[ID_Municipio]],Table_4[[CodigoMuni]:[Long_2]],3,0),"")</f>
        <v>15.3307</v>
      </c>
      <c r="O946" s="36">
        <f>+IFERROR(VLOOKUP(Table_6[[#This Row],[ID_Municipio]],Table_4[[CodigoMuni]:[Long_2]],4,0),"")</f>
        <v>-88.047399999999996</v>
      </c>
      <c r="P946" s="34" t="s">
        <v>21</v>
      </c>
    </row>
    <row r="947" spans="1:16" ht="14.25" customHeight="1">
      <c r="A947" s="31" t="str">
        <f t="shared" si="42"/>
        <v>Villanueva43924936</v>
      </c>
      <c r="B947" s="31" t="str">
        <f>+Table_6[[#This Row],[ID_Municipio]]&amp;Table_6[[#This Row],[Fecha]]</f>
        <v>051143924</v>
      </c>
      <c r="C947" s="31" t="str">
        <f t="shared" si="43"/>
        <v>Cortes43924</v>
      </c>
      <c r="D947" s="32">
        <f t="shared" si="44"/>
        <v>936</v>
      </c>
      <c r="E947" s="24">
        <v>43924</v>
      </c>
      <c r="F947" s="32">
        <f>+VLOOKUP(Table_6[[#This Row],[Departamento]],Table_5[],2,0)</f>
        <v>5</v>
      </c>
      <c r="G947" s="3" t="s">
        <v>22</v>
      </c>
      <c r="H947" s="9" t="s">
        <v>83</v>
      </c>
      <c r="I947" s="32" t="str">
        <f>+IFERROR(VLOOKUP(Table_6[[#This Row],[Municipio]],'LOCALIZA HN'!$B$9:$O$306,8,0),99999)</f>
        <v>0511</v>
      </c>
      <c r="J947" s="5" t="s">
        <v>18</v>
      </c>
      <c r="K947" s="5">
        <v>70</v>
      </c>
      <c r="L947" s="8" t="s">
        <v>19</v>
      </c>
      <c r="M947" s="34" t="s">
        <v>20</v>
      </c>
      <c r="N947" s="36">
        <f>+IFERROR(VLOOKUP(Table_6[[#This Row],[ID_Municipio]],Table_4[[CodigoMuni]:[Long_2]],3,0),"")</f>
        <v>15.3307</v>
      </c>
      <c r="O947" s="36">
        <f>+IFERROR(VLOOKUP(Table_6[[#This Row],[ID_Municipio]],Table_4[[CodigoMuni]:[Long_2]],4,0),"")</f>
        <v>-88.047399999999996</v>
      </c>
      <c r="P947" s="34" t="s">
        <v>21</v>
      </c>
    </row>
    <row r="948" spans="1:16" ht="14.25" customHeight="1">
      <c r="A948" s="31" t="str">
        <f t="shared" si="42"/>
        <v>Villanueva43924937</v>
      </c>
      <c r="B948" s="31" t="str">
        <f>+Table_6[[#This Row],[ID_Municipio]]&amp;Table_6[[#This Row],[Fecha]]</f>
        <v>051143924</v>
      </c>
      <c r="C948" s="31" t="str">
        <f t="shared" si="43"/>
        <v>Cortes43924</v>
      </c>
      <c r="D948" s="32">
        <f t="shared" si="44"/>
        <v>937</v>
      </c>
      <c r="E948" s="24">
        <v>43924</v>
      </c>
      <c r="F948" s="32">
        <f>+VLOOKUP(Table_6[[#This Row],[Departamento]],Table_5[],2,0)</f>
        <v>5</v>
      </c>
      <c r="G948" s="3" t="s">
        <v>22</v>
      </c>
      <c r="H948" s="9" t="s">
        <v>83</v>
      </c>
      <c r="I948" s="32" t="str">
        <f>+IFERROR(VLOOKUP(Table_6[[#This Row],[Municipio]],'LOCALIZA HN'!$B$9:$O$306,8,0),99999)</f>
        <v>0511</v>
      </c>
      <c r="J948" s="5" t="s">
        <v>26</v>
      </c>
      <c r="K948" s="5"/>
      <c r="L948" s="8" t="s">
        <v>19</v>
      </c>
      <c r="M948" s="34" t="s">
        <v>20</v>
      </c>
      <c r="N948" s="36">
        <f>+IFERROR(VLOOKUP(Table_6[[#This Row],[ID_Municipio]],Table_4[[CodigoMuni]:[Long_2]],3,0),"")</f>
        <v>15.3307</v>
      </c>
      <c r="O948" s="36">
        <f>+IFERROR(VLOOKUP(Table_6[[#This Row],[ID_Municipio]],Table_4[[CodigoMuni]:[Long_2]],4,0),"")</f>
        <v>-88.047399999999996</v>
      </c>
      <c r="P948" s="34" t="s">
        <v>21</v>
      </c>
    </row>
    <row r="949" spans="1:16" ht="14.25" customHeight="1">
      <c r="A949" s="31" t="str">
        <f t="shared" si="42"/>
        <v>Villanueva43924938</v>
      </c>
      <c r="B949" s="31" t="str">
        <f>+Table_6[[#This Row],[ID_Municipio]]&amp;Table_6[[#This Row],[Fecha]]</f>
        <v>051143924</v>
      </c>
      <c r="C949" s="31" t="str">
        <f t="shared" si="43"/>
        <v>Cortes43924</v>
      </c>
      <c r="D949" s="32">
        <f t="shared" si="44"/>
        <v>938</v>
      </c>
      <c r="E949" s="24">
        <v>43924</v>
      </c>
      <c r="F949" s="32">
        <f>+VLOOKUP(Table_6[[#This Row],[Departamento]],Table_5[],2,0)</f>
        <v>5</v>
      </c>
      <c r="G949" s="3" t="s">
        <v>22</v>
      </c>
      <c r="H949" s="9" t="s">
        <v>83</v>
      </c>
      <c r="I949" s="32" t="str">
        <f>+IFERROR(VLOOKUP(Table_6[[#This Row],[Municipio]],'LOCALIZA HN'!$B$9:$O$306,8,0),99999)</f>
        <v>0511</v>
      </c>
      <c r="J949" s="5" t="s">
        <v>18</v>
      </c>
      <c r="K949" s="5">
        <v>76</v>
      </c>
      <c r="L949" s="8" t="s">
        <v>19</v>
      </c>
      <c r="M949" s="34" t="s">
        <v>20</v>
      </c>
      <c r="N949" s="36">
        <f>+IFERROR(VLOOKUP(Table_6[[#This Row],[ID_Municipio]],Table_4[[CodigoMuni]:[Long_2]],3,0),"")</f>
        <v>15.3307</v>
      </c>
      <c r="O949" s="36">
        <f>+IFERROR(VLOOKUP(Table_6[[#This Row],[ID_Municipio]],Table_4[[CodigoMuni]:[Long_2]],4,0),"")</f>
        <v>-88.047399999999996</v>
      </c>
      <c r="P949" s="34" t="s">
        <v>21</v>
      </c>
    </row>
    <row r="950" spans="1:16" ht="14.25" customHeight="1">
      <c r="A950" s="31" t="str">
        <f t="shared" si="42"/>
        <v>Villanueva43924939</v>
      </c>
      <c r="B950" s="31" t="str">
        <f>+Table_6[[#This Row],[ID_Municipio]]&amp;Table_6[[#This Row],[Fecha]]</f>
        <v>051143924</v>
      </c>
      <c r="C950" s="31" t="str">
        <f t="shared" si="43"/>
        <v>Cortes43924</v>
      </c>
      <c r="D950" s="32">
        <f t="shared" si="44"/>
        <v>939</v>
      </c>
      <c r="E950" s="24">
        <v>43924</v>
      </c>
      <c r="F950" s="32">
        <f>+VLOOKUP(Table_6[[#This Row],[Departamento]],Table_5[],2,0)</f>
        <v>5</v>
      </c>
      <c r="G950" s="3" t="s">
        <v>22</v>
      </c>
      <c r="H950" s="9" t="s">
        <v>83</v>
      </c>
      <c r="I950" s="32" t="str">
        <f>+IFERROR(VLOOKUP(Table_6[[#This Row],[Municipio]],'LOCALIZA HN'!$B$9:$O$306,8,0),99999)</f>
        <v>0511</v>
      </c>
      <c r="J950" s="5" t="s">
        <v>26</v>
      </c>
      <c r="K950" s="5">
        <v>21</v>
      </c>
      <c r="L950" s="8" t="s">
        <v>19</v>
      </c>
      <c r="M950" s="34" t="s">
        <v>20</v>
      </c>
      <c r="N950" s="36">
        <f>+IFERROR(VLOOKUP(Table_6[[#This Row],[ID_Municipio]],Table_4[[CodigoMuni]:[Long_2]],3,0),"")</f>
        <v>15.3307</v>
      </c>
      <c r="O950" s="36">
        <f>+IFERROR(VLOOKUP(Table_6[[#This Row],[ID_Municipio]],Table_4[[CodigoMuni]:[Long_2]],4,0),"")</f>
        <v>-88.047399999999996</v>
      </c>
      <c r="P950" s="34" t="s">
        <v>21</v>
      </c>
    </row>
    <row r="951" spans="1:16" ht="14.25" customHeight="1">
      <c r="A951" s="31" t="str">
        <f t="shared" si="42"/>
        <v>Villanueva43924940</v>
      </c>
      <c r="B951" s="31" t="str">
        <f>+Table_6[[#This Row],[ID_Municipio]]&amp;Table_6[[#This Row],[Fecha]]</f>
        <v>051143924</v>
      </c>
      <c r="C951" s="31" t="str">
        <f t="shared" si="43"/>
        <v>Cortes43924</v>
      </c>
      <c r="D951" s="32">
        <f t="shared" si="44"/>
        <v>940</v>
      </c>
      <c r="E951" s="24">
        <v>43924</v>
      </c>
      <c r="F951" s="32">
        <f>+VLOOKUP(Table_6[[#This Row],[Departamento]],Table_5[],2,0)</f>
        <v>5</v>
      </c>
      <c r="G951" s="3" t="s">
        <v>22</v>
      </c>
      <c r="H951" s="9" t="s">
        <v>83</v>
      </c>
      <c r="I951" s="32" t="str">
        <f>+IFERROR(VLOOKUP(Table_6[[#This Row],[Municipio]],'LOCALIZA HN'!$B$9:$O$306,8,0),99999)</f>
        <v>0511</v>
      </c>
      <c r="J951" s="5" t="s">
        <v>26</v>
      </c>
      <c r="K951" s="5">
        <v>42</v>
      </c>
      <c r="L951" s="8" t="s">
        <v>19</v>
      </c>
      <c r="M951" s="34" t="s">
        <v>20</v>
      </c>
      <c r="N951" s="36">
        <f>+IFERROR(VLOOKUP(Table_6[[#This Row],[ID_Municipio]],Table_4[[CodigoMuni]:[Long_2]],3,0),"")</f>
        <v>15.3307</v>
      </c>
      <c r="O951" s="36">
        <f>+IFERROR(VLOOKUP(Table_6[[#This Row],[ID_Municipio]],Table_4[[CodigoMuni]:[Long_2]],4,0),"")</f>
        <v>-88.047399999999996</v>
      </c>
      <c r="P951" s="34" t="s">
        <v>21</v>
      </c>
    </row>
    <row r="952" spans="1:16" ht="14.25" customHeight="1">
      <c r="A952" s="31" t="str">
        <f t="shared" si="42"/>
        <v>Villanueva43926941</v>
      </c>
      <c r="B952" s="31" t="str">
        <f>+Table_6[[#This Row],[ID_Municipio]]&amp;Table_6[[#This Row],[Fecha]]</f>
        <v>051143926</v>
      </c>
      <c r="C952" s="31" t="str">
        <f t="shared" si="43"/>
        <v>Cortes43926</v>
      </c>
      <c r="D952" s="32">
        <f t="shared" si="44"/>
        <v>941</v>
      </c>
      <c r="E952" s="24">
        <v>43926</v>
      </c>
      <c r="F952" s="32">
        <f>+VLOOKUP(Table_6[[#This Row],[Departamento]],Table_5[],2,0)</f>
        <v>5</v>
      </c>
      <c r="G952" s="3" t="s">
        <v>22</v>
      </c>
      <c r="H952" s="9" t="s">
        <v>83</v>
      </c>
      <c r="I952" s="32" t="str">
        <f>+IFERROR(VLOOKUP(Table_6[[#This Row],[Municipio]],'LOCALIZA HN'!$B$9:$O$306,8,0),99999)</f>
        <v>0511</v>
      </c>
      <c r="J952" s="5" t="s">
        <v>18</v>
      </c>
      <c r="K952" s="5">
        <v>58</v>
      </c>
      <c r="L952" s="8" t="s">
        <v>19</v>
      </c>
      <c r="M952" s="34" t="s">
        <v>20</v>
      </c>
      <c r="N952" s="36">
        <f>+IFERROR(VLOOKUP(Table_6[[#This Row],[ID_Municipio]],Table_4[[CodigoMuni]:[Long_2]],3,0),"")</f>
        <v>15.3307</v>
      </c>
      <c r="O952" s="36">
        <f>+IFERROR(VLOOKUP(Table_6[[#This Row],[ID_Municipio]],Table_4[[CodigoMuni]:[Long_2]],4,0),"")</f>
        <v>-88.047399999999996</v>
      </c>
      <c r="P952" s="34" t="s">
        <v>21</v>
      </c>
    </row>
    <row r="953" spans="1:16" ht="14.25" customHeight="1">
      <c r="A953" s="31" t="str">
        <f t="shared" si="42"/>
        <v>Villanueva43930942</v>
      </c>
      <c r="B953" s="31" t="str">
        <f>+Table_6[[#This Row],[ID_Municipio]]&amp;Table_6[[#This Row],[Fecha]]</f>
        <v>051143930</v>
      </c>
      <c r="C953" s="31" t="str">
        <f t="shared" si="43"/>
        <v>Cortes43930</v>
      </c>
      <c r="D953" s="32">
        <f t="shared" si="44"/>
        <v>942</v>
      </c>
      <c r="E953" s="24">
        <v>43930</v>
      </c>
      <c r="F953" s="32">
        <f>+VLOOKUP(Table_6[[#This Row],[Departamento]],Table_5[],2,0)</f>
        <v>5</v>
      </c>
      <c r="G953" s="3" t="s">
        <v>22</v>
      </c>
      <c r="H953" s="9" t="s">
        <v>83</v>
      </c>
      <c r="I953" s="32" t="str">
        <f>+IFERROR(VLOOKUP(Table_6[[#This Row],[Municipio]],'LOCALIZA HN'!$B$9:$O$306,8,0),99999)</f>
        <v>0511</v>
      </c>
      <c r="J953" s="5" t="s">
        <v>18</v>
      </c>
      <c r="K953" s="5">
        <v>69</v>
      </c>
      <c r="L953" s="8" t="s">
        <v>19</v>
      </c>
      <c r="M953" s="34" t="s">
        <v>20</v>
      </c>
      <c r="N953" s="36">
        <f>+IFERROR(VLOOKUP(Table_6[[#This Row],[ID_Municipio]],Table_4[[CodigoMuni]:[Long_2]],3,0),"")</f>
        <v>15.3307</v>
      </c>
      <c r="O953" s="36">
        <f>+IFERROR(VLOOKUP(Table_6[[#This Row],[ID_Municipio]],Table_4[[CodigoMuni]:[Long_2]],4,0),"")</f>
        <v>-88.047399999999996</v>
      </c>
      <c r="P953" s="34" t="s">
        <v>21</v>
      </c>
    </row>
    <row r="954" spans="1:16" ht="14.25" customHeight="1">
      <c r="A954" s="31" t="str">
        <f t="shared" si="42"/>
        <v>Villanueva43930943</v>
      </c>
      <c r="B954" s="31" t="str">
        <f>+Table_6[[#This Row],[ID_Municipio]]&amp;Table_6[[#This Row],[Fecha]]</f>
        <v>051143930</v>
      </c>
      <c r="C954" s="31" t="str">
        <f t="shared" si="43"/>
        <v>Cortes43930</v>
      </c>
      <c r="D954" s="32">
        <f t="shared" si="44"/>
        <v>943</v>
      </c>
      <c r="E954" s="24">
        <v>43930</v>
      </c>
      <c r="F954" s="32">
        <f>+VLOOKUP(Table_6[[#This Row],[Departamento]],Table_5[],2,0)</f>
        <v>5</v>
      </c>
      <c r="G954" s="3" t="s">
        <v>22</v>
      </c>
      <c r="H954" s="9" t="s">
        <v>83</v>
      </c>
      <c r="I954" s="32" t="str">
        <f>+IFERROR(VLOOKUP(Table_6[[#This Row],[Municipio]],'LOCALIZA HN'!$B$9:$O$306,8,0),99999)</f>
        <v>0511</v>
      </c>
      <c r="J954" s="5" t="s">
        <v>18</v>
      </c>
      <c r="K954" s="5">
        <v>48</v>
      </c>
      <c r="L954" s="8" t="s">
        <v>19</v>
      </c>
      <c r="M954" s="34" t="s">
        <v>20</v>
      </c>
      <c r="N954" s="36">
        <f>+IFERROR(VLOOKUP(Table_6[[#This Row],[ID_Municipio]],Table_4[[CodigoMuni]:[Long_2]],3,0),"")</f>
        <v>15.3307</v>
      </c>
      <c r="O954" s="36">
        <f>+IFERROR(VLOOKUP(Table_6[[#This Row],[ID_Municipio]],Table_4[[CodigoMuni]:[Long_2]],4,0),"")</f>
        <v>-88.047399999999996</v>
      </c>
      <c r="P954" s="34" t="s">
        <v>21</v>
      </c>
    </row>
    <row r="955" spans="1:16" ht="14.25" customHeight="1">
      <c r="A955" s="31" t="str">
        <f t="shared" si="42"/>
        <v>Villanueva43930944</v>
      </c>
      <c r="B955" s="31" t="str">
        <f>+Table_6[[#This Row],[ID_Municipio]]&amp;Table_6[[#This Row],[Fecha]]</f>
        <v>051143930</v>
      </c>
      <c r="C955" s="31" t="str">
        <f t="shared" si="43"/>
        <v>Cortes43930</v>
      </c>
      <c r="D955" s="32">
        <f t="shared" si="44"/>
        <v>944</v>
      </c>
      <c r="E955" s="24">
        <v>43930</v>
      </c>
      <c r="F955" s="32">
        <f>+VLOOKUP(Table_6[[#This Row],[Departamento]],Table_5[],2,0)</f>
        <v>5</v>
      </c>
      <c r="G955" s="3" t="s">
        <v>22</v>
      </c>
      <c r="H955" s="9" t="s">
        <v>83</v>
      </c>
      <c r="I955" s="32" t="str">
        <f>+IFERROR(VLOOKUP(Table_6[[#This Row],[Municipio]],'LOCALIZA HN'!$B$9:$O$306,8,0),99999)</f>
        <v>0511</v>
      </c>
      <c r="J955" s="5" t="s">
        <v>26</v>
      </c>
      <c r="K955" s="5">
        <v>38</v>
      </c>
      <c r="L955" s="8" t="s">
        <v>19</v>
      </c>
      <c r="M955" s="34" t="s">
        <v>20</v>
      </c>
      <c r="N955" s="36">
        <f>+IFERROR(VLOOKUP(Table_6[[#This Row],[ID_Municipio]],Table_4[[CodigoMuni]:[Long_2]],3,0),"")</f>
        <v>15.3307</v>
      </c>
      <c r="O955" s="36">
        <f>+IFERROR(VLOOKUP(Table_6[[#This Row],[ID_Municipio]],Table_4[[CodigoMuni]:[Long_2]],4,0),"")</f>
        <v>-88.047399999999996</v>
      </c>
      <c r="P955" s="34" t="s">
        <v>21</v>
      </c>
    </row>
    <row r="956" spans="1:16" ht="14.25" customHeight="1">
      <c r="A956" s="31" t="str">
        <f t="shared" si="42"/>
        <v>Villanueva43931945</v>
      </c>
      <c r="B956" s="31" t="str">
        <f>+Table_6[[#This Row],[ID_Municipio]]&amp;Table_6[[#This Row],[Fecha]]</f>
        <v>051143931</v>
      </c>
      <c r="C956" s="31" t="str">
        <f t="shared" si="43"/>
        <v>Cortes43931</v>
      </c>
      <c r="D956" s="32">
        <f t="shared" si="44"/>
        <v>945</v>
      </c>
      <c r="E956" s="24">
        <v>43931</v>
      </c>
      <c r="F956" s="32">
        <f>+VLOOKUP(Table_6[[#This Row],[Departamento]],Table_5[],2,0)</f>
        <v>5</v>
      </c>
      <c r="G956" s="3" t="s">
        <v>22</v>
      </c>
      <c r="H956" s="9" t="s">
        <v>83</v>
      </c>
      <c r="I956" s="32" t="str">
        <f>+IFERROR(VLOOKUP(Table_6[[#This Row],[Municipio]],'LOCALIZA HN'!$B$9:$O$306,8,0),99999)</f>
        <v>0511</v>
      </c>
      <c r="J956" s="5" t="s">
        <v>18</v>
      </c>
      <c r="K956" s="5">
        <v>44</v>
      </c>
      <c r="L956" s="8" t="s">
        <v>19</v>
      </c>
      <c r="M956" s="34" t="s">
        <v>20</v>
      </c>
      <c r="N956" s="36">
        <f>+IFERROR(VLOOKUP(Table_6[[#This Row],[ID_Municipio]],Table_4[[CodigoMuni]:[Long_2]],3,0),"")</f>
        <v>15.3307</v>
      </c>
      <c r="O956" s="36">
        <f>+IFERROR(VLOOKUP(Table_6[[#This Row],[ID_Municipio]],Table_4[[CodigoMuni]:[Long_2]],4,0),"")</f>
        <v>-88.047399999999996</v>
      </c>
      <c r="P956" s="34" t="s">
        <v>21</v>
      </c>
    </row>
    <row r="957" spans="1:16" ht="14.25" customHeight="1">
      <c r="A957" s="31" t="str">
        <f t="shared" si="42"/>
        <v>Villanueva43931946</v>
      </c>
      <c r="B957" s="31" t="str">
        <f>+Table_6[[#This Row],[ID_Municipio]]&amp;Table_6[[#This Row],[Fecha]]</f>
        <v>051143931</v>
      </c>
      <c r="C957" s="31" t="str">
        <f t="shared" si="43"/>
        <v>Cortes43931</v>
      </c>
      <c r="D957" s="32">
        <f t="shared" si="44"/>
        <v>946</v>
      </c>
      <c r="E957" s="24">
        <v>43931</v>
      </c>
      <c r="F957" s="32">
        <f>+VLOOKUP(Table_6[[#This Row],[Departamento]],Table_5[],2,0)</f>
        <v>5</v>
      </c>
      <c r="G957" s="3" t="s">
        <v>22</v>
      </c>
      <c r="H957" s="9" t="s">
        <v>83</v>
      </c>
      <c r="I957" s="32" t="str">
        <f>+IFERROR(VLOOKUP(Table_6[[#This Row],[Municipio]],'LOCALIZA HN'!$B$9:$O$306,8,0),99999)</f>
        <v>0511</v>
      </c>
      <c r="J957" s="5" t="s">
        <v>18</v>
      </c>
      <c r="K957" s="5">
        <v>62</v>
      </c>
      <c r="L957" s="8" t="s">
        <v>19</v>
      </c>
      <c r="M957" s="34" t="s">
        <v>20</v>
      </c>
      <c r="N957" s="36">
        <f>+IFERROR(VLOOKUP(Table_6[[#This Row],[ID_Municipio]],Table_4[[CodigoMuni]:[Long_2]],3,0),"")</f>
        <v>15.3307</v>
      </c>
      <c r="O957" s="36">
        <f>+IFERROR(VLOOKUP(Table_6[[#This Row],[ID_Municipio]],Table_4[[CodigoMuni]:[Long_2]],4,0),"")</f>
        <v>-88.047399999999996</v>
      </c>
      <c r="P957" s="34" t="s">
        <v>21</v>
      </c>
    </row>
    <row r="958" spans="1:16" ht="14.25" customHeight="1">
      <c r="A958" s="31" t="str">
        <f t="shared" si="42"/>
        <v>Villanueva43931947</v>
      </c>
      <c r="B958" s="31" t="str">
        <f>+Table_6[[#This Row],[ID_Municipio]]&amp;Table_6[[#This Row],[Fecha]]</f>
        <v>051143931</v>
      </c>
      <c r="C958" s="31" t="str">
        <f t="shared" si="43"/>
        <v>Cortes43931</v>
      </c>
      <c r="D958" s="32">
        <f t="shared" si="44"/>
        <v>947</v>
      </c>
      <c r="E958" s="24">
        <v>43931</v>
      </c>
      <c r="F958" s="32">
        <f>+VLOOKUP(Table_6[[#This Row],[Departamento]],Table_5[],2,0)</f>
        <v>5</v>
      </c>
      <c r="G958" s="3" t="s">
        <v>22</v>
      </c>
      <c r="H958" s="9" t="s">
        <v>83</v>
      </c>
      <c r="I958" s="32" t="str">
        <f>+IFERROR(VLOOKUP(Table_6[[#This Row],[Municipio]],'LOCALIZA HN'!$B$9:$O$306,8,0),99999)</f>
        <v>0511</v>
      </c>
      <c r="J958" s="5" t="s">
        <v>26</v>
      </c>
      <c r="K958" s="5">
        <v>72</v>
      </c>
      <c r="L958" s="8" t="s">
        <v>19</v>
      </c>
      <c r="M958" s="34" t="s">
        <v>20</v>
      </c>
      <c r="N958" s="36">
        <f>+IFERROR(VLOOKUP(Table_6[[#This Row],[ID_Municipio]],Table_4[[CodigoMuni]:[Long_2]],3,0),"")</f>
        <v>15.3307</v>
      </c>
      <c r="O958" s="36">
        <f>+IFERROR(VLOOKUP(Table_6[[#This Row],[ID_Municipio]],Table_4[[CodigoMuni]:[Long_2]],4,0),"")</f>
        <v>-88.047399999999996</v>
      </c>
      <c r="P958" s="34" t="s">
        <v>21</v>
      </c>
    </row>
    <row r="959" spans="1:16" ht="14.25" customHeight="1">
      <c r="A959" s="31" t="str">
        <f t="shared" si="42"/>
        <v>Villanueva43934948</v>
      </c>
      <c r="B959" s="31" t="str">
        <f>+Table_6[[#This Row],[ID_Municipio]]&amp;Table_6[[#This Row],[Fecha]]</f>
        <v>051143934</v>
      </c>
      <c r="C959" s="31" t="str">
        <f t="shared" si="43"/>
        <v>Cortes43934</v>
      </c>
      <c r="D959" s="32">
        <f t="shared" si="44"/>
        <v>948</v>
      </c>
      <c r="E959" s="24">
        <v>43934</v>
      </c>
      <c r="F959" s="32">
        <f>+VLOOKUP(Table_6[[#This Row],[Departamento]],Table_5[],2,0)</f>
        <v>5</v>
      </c>
      <c r="G959" s="3" t="s">
        <v>22</v>
      </c>
      <c r="H959" s="9" t="s">
        <v>83</v>
      </c>
      <c r="I959" s="32" t="str">
        <f>+IFERROR(VLOOKUP(Table_6[[#This Row],[Municipio]],'LOCALIZA HN'!$B$9:$O$306,8,0),99999)</f>
        <v>0511</v>
      </c>
      <c r="J959" s="5" t="s">
        <v>18</v>
      </c>
      <c r="K959" s="5">
        <v>43</v>
      </c>
      <c r="L959" s="8" t="s">
        <v>19</v>
      </c>
      <c r="M959" s="34" t="s">
        <v>20</v>
      </c>
      <c r="N959" s="36">
        <f>+IFERROR(VLOOKUP(Table_6[[#This Row],[ID_Municipio]],Table_4[[CodigoMuni]:[Long_2]],3,0),"")</f>
        <v>15.3307</v>
      </c>
      <c r="O959" s="36">
        <f>+IFERROR(VLOOKUP(Table_6[[#This Row],[ID_Municipio]],Table_4[[CodigoMuni]:[Long_2]],4,0),"")</f>
        <v>-88.047399999999996</v>
      </c>
      <c r="P959" s="34" t="s">
        <v>21</v>
      </c>
    </row>
    <row r="960" spans="1:16" ht="14.25" customHeight="1">
      <c r="A960" s="31" t="str">
        <f t="shared" si="42"/>
        <v>Villanueva43934949</v>
      </c>
      <c r="B960" s="31" t="str">
        <f>+Table_6[[#This Row],[ID_Municipio]]&amp;Table_6[[#This Row],[Fecha]]</f>
        <v>051143934</v>
      </c>
      <c r="C960" s="31" t="str">
        <f t="shared" si="43"/>
        <v>Cortes43934</v>
      </c>
      <c r="D960" s="32">
        <f t="shared" si="44"/>
        <v>949</v>
      </c>
      <c r="E960" s="24">
        <v>43934</v>
      </c>
      <c r="F960" s="32">
        <f>+VLOOKUP(Table_6[[#This Row],[Departamento]],Table_5[],2,0)</f>
        <v>5</v>
      </c>
      <c r="G960" s="3" t="s">
        <v>22</v>
      </c>
      <c r="H960" s="9" t="s">
        <v>83</v>
      </c>
      <c r="I960" s="32" t="str">
        <f>+IFERROR(VLOOKUP(Table_6[[#This Row],[Municipio]],'LOCALIZA HN'!$B$9:$O$306,8,0),99999)</f>
        <v>0511</v>
      </c>
      <c r="J960" s="5" t="s">
        <v>18</v>
      </c>
      <c r="K960" s="5">
        <v>43</v>
      </c>
      <c r="L960" s="8" t="s">
        <v>19</v>
      </c>
      <c r="M960" s="34" t="s">
        <v>20</v>
      </c>
      <c r="N960" s="36">
        <f>+IFERROR(VLOOKUP(Table_6[[#This Row],[ID_Municipio]],Table_4[[CodigoMuni]:[Long_2]],3,0),"")</f>
        <v>15.3307</v>
      </c>
      <c r="O960" s="36">
        <f>+IFERROR(VLOOKUP(Table_6[[#This Row],[ID_Municipio]],Table_4[[CodigoMuni]:[Long_2]],4,0),"")</f>
        <v>-88.047399999999996</v>
      </c>
      <c r="P960" s="34" t="s">
        <v>21</v>
      </c>
    </row>
    <row r="961" spans="1:16" ht="14.25" customHeight="1">
      <c r="A961" s="31" t="str">
        <f t="shared" si="42"/>
        <v>Villanueva43939950</v>
      </c>
      <c r="B961" s="31" t="str">
        <f>+Table_6[[#This Row],[ID_Municipio]]&amp;Table_6[[#This Row],[Fecha]]</f>
        <v>051143939</v>
      </c>
      <c r="C961" s="31" t="str">
        <f t="shared" si="43"/>
        <v>Cortes43939</v>
      </c>
      <c r="D961" s="32">
        <f t="shared" si="44"/>
        <v>950</v>
      </c>
      <c r="E961" s="24">
        <v>43939</v>
      </c>
      <c r="F961" s="32">
        <f>+VLOOKUP(Table_6[[#This Row],[Departamento]],Table_5[],2,0)</f>
        <v>5</v>
      </c>
      <c r="G961" s="3" t="s">
        <v>22</v>
      </c>
      <c r="H961" s="9" t="s">
        <v>83</v>
      </c>
      <c r="I961" s="32" t="str">
        <f>+IFERROR(VLOOKUP(Table_6[[#This Row],[Municipio]],'LOCALIZA HN'!$B$9:$O$306,8,0),99999)</f>
        <v>0511</v>
      </c>
      <c r="J961" s="5" t="s">
        <v>18</v>
      </c>
      <c r="K961" s="5">
        <v>45</v>
      </c>
      <c r="L961" s="8" t="s">
        <v>19</v>
      </c>
      <c r="M961" s="34" t="s">
        <v>20</v>
      </c>
      <c r="N961" s="36">
        <f>+IFERROR(VLOOKUP(Table_6[[#This Row],[ID_Municipio]],Table_4[[CodigoMuni]:[Long_2]],3,0),"")</f>
        <v>15.3307</v>
      </c>
      <c r="O961" s="36">
        <f>+IFERROR(VLOOKUP(Table_6[[#This Row],[ID_Municipio]],Table_4[[CodigoMuni]:[Long_2]],4,0),"")</f>
        <v>-88.047399999999996</v>
      </c>
      <c r="P961" s="34" t="s">
        <v>21</v>
      </c>
    </row>
    <row r="962" spans="1:16" ht="14.25" customHeight="1">
      <c r="A962" s="31" t="str">
        <f t="shared" si="42"/>
        <v>Villanueva43939951</v>
      </c>
      <c r="B962" s="31" t="str">
        <f>+Table_6[[#This Row],[ID_Municipio]]&amp;Table_6[[#This Row],[Fecha]]</f>
        <v>051143939</v>
      </c>
      <c r="C962" s="31" t="str">
        <f t="shared" si="43"/>
        <v>Cortes43939</v>
      </c>
      <c r="D962" s="32">
        <f t="shared" si="44"/>
        <v>951</v>
      </c>
      <c r="E962" s="24">
        <v>43939</v>
      </c>
      <c r="F962" s="32">
        <f>+VLOOKUP(Table_6[[#This Row],[Departamento]],Table_5[],2,0)</f>
        <v>5</v>
      </c>
      <c r="G962" s="3" t="s">
        <v>22</v>
      </c>
      <c r="H962" s="9" t="s">
        <v>83</v>
      </c>
      <c r="I962" s="32" t="str">
        <f>+IFERROR(VLOOKUP(Table_6[[#This Row],[Municipio]],'LOCALIZA HN'!$B$9:$O$306,8,0),99999)</f>
        <v>0511</v>
      </c>
      <c r="J962" s="5" t="s">
        <v>26</v>
      </c>
      <c r="K962" s="5">
        <v>44</v>
      </c>
      <c r="L962" s="8" t="s">
        <v>19</v>
      </c>
      <c r="M962" s="34" t="s">
        <v>20</v>
      </c>
      <c r="N962" s="36">
        <f>+IFERROR(VLOOKUP(Table_6[[#This Row],[ID_Municipio]],Table_4[[CodigoMuni]:[Long_2]],3,0),"")</f>
        <v>15.3307</v>
      </c>
      <c r="O962" s="36">
        <f>+IFERROR(VLOOKUP(Table_6[[#This Row],[ID_Municipio]],Table_4[[CodigoMuni]:[Long_2]],4,0),"")</f>
        <v>-88.047399999999996</v>
      </c>
      <c r="P962" s="34" t="s">
        <v>21</v>
      </c>
    </row>
    <row r="963" spans="1:16" ht="14.25" customHeight="1">
      <c r="A963" s="31" t="str">
        <f t="shared" si="42"/>
        <v>Villanueva43940952</v>
      </c>
      <c r="B963" s="31" t="str">
        <f>+Table_6[[#This Row],[ID_Municipio]]&amp;Table_6[[#This Row],[Fecha]]</f>
        <v>051143940</v>
      </c>
      <c r="C963" s="31" t="str">
        <f t="shared" si="43"/>
        <v>Cortes43940</v>
      </c>
      <c r="D963" s="32">
        <f t="shared" si="44"/>
        <v>952</v>
      </c>
      <c r="E963" s="24">
        <v>43940</v>
      </c>
      <c r="F963" s="32">
        <f>+VLOOKUP(Table_6[[#This Row],[Departamento]],Table_5[],2,0)</f>
        <v>5</v>
      </c>
      <c r="G963" s="3" t="s">
        <v>22</v>
      </c>
      <c r="H963" s="9" t="s">
        <v>83</v>
      </c>
      <c r="I963" s="32" t="str">
        <f>+IFERROR(VLOOKUP(Table_6[[#This Row],[Municipio]],'LOCALIZA HN'!$B$9:$O$306,8,0),99999)</f>
        <v>0511</v>
      </c>
      <c r="J963" s="5" t="s">
        <v>26</v>
      </c>
      <c r="K963" s="5">
        <v>85</v>
      </c>
      <c r="L963" s="8" t="s">
        <v>19</v>
      </c>
      <c r="M963" s="34" t="s">
        <v>20</v>
      </c>
      <c r="N963" s="36">
        <f>+IFERROR(VLOOKUP(Table_6[[#This Row],[ID_Municipio]],Table_4[[CodigoMuni]:[Long_2]],3,0),"")</f>
        <v>15.3307</v>
      </c>
      <c r="O963" s="36">
        <f>+IFERROR(VLOOKUP(Table_6[[#This Row],[ID_Municipio]],Table_4[[CodigoMuni]:[Long_2]],4,0),"")</f>
        <v>-88.047399999999996</v>
      </c>
      <c r="P963" s="34" t="s">
        <v>21</v>
      </c>
    </row>
    <row r="964" spans="1:16" ht="14.25" customHeight="1">
      <c r="A964" s="31" t="str">
        <f t="shared" si="42"/>
        <v>Villanueva43942953</v>
      </c>
      <c r="B964" s="31" t="str">
        <f>+Table_6[[#This Row],[ID_Municipio]]&amp;Table_6[[#This Row],[Fecha]]</f>
        <v>051143942</v>
      </c>
      <c r="C964" s="31" t="str">
        <f t="shared" si="43"/>
        <v>Cortes43942</v>
      </c>
      <c r="D964" s="32">
        <f t="shared" si="44"/>
        <v>953</v>
      </c>
      <c r="E964" s="24">
        <v>43942</v>
      </c>
      <c r="F964" s="32">
        <f>+VLOOKUP(Table_6[[#This Row],[Departamento]],Table_5[],2,0)</f>
        <v>5</v>
      </c>
      <c r="G964" s="3" t="s">
        <v>22</v>
      </c>
      <c r="H964" s="9" t="s">
        <v>83</v>
      </c>
      <c r="I964" s="32" t="str">
        <f>+IFERROR(VLOOKUP(Table_6[[#This Row],[Municipio]],'LOCALIZA HN'!$B$9:$O$306,8,0),99999)</f>
        <v>0511</v>
      </c>
      <c r="J964" s="5" t="s">
        <v>26</v>
      </c>
      <c r="K964" s="5">
        <v>58</v>
      </c>
      <c r="L964" s="8" t="s">
        <v>19</v>
      </c>
      <c r="M964" s="34" t="s">
        <v>20</v>
      </c>
      <c r="N964" s="36">
        <f>+IFERROR(VLOOKUP(Table_6[[#This Row],[ID_Municipio]],Table_4[[CodigoMuni]:[Long_2]],3,0),"")</f>
        <v>15.3307</v>
      </c>
      <c r="O964" s="36">
        <f>+IFERROR(VLOOKUP(Table_6[[#This Row],[ID_Municipio]],Table_4[[CodigoMuni]:[Long_2]],4,0),"")</f>
        <v>-88.047399999999996</v>
      </c>
      <c r="P964" s="34" t="s">
        <v>21</v>
      </c>
    </row>
    <row r="965" spans="1:16" ht="14.25" customHeight="1">
      <c r="A965" s="31" t="str">
        <f t="shared" si="42"/>
        <v>Villanueva43942954</v>
      </c>
      <c r="B965" s="31" t="str">
        <f>+Table_6[[#This Row],[ID_Municipio]]&amp;Table_6[[#This Row],[Fecha]]</f>
        <v>051143942</v>
      </c>
      <c r="C965" s="31" t="str">
        <f t="shared" si="43"/>
        <v>Cortes43942</v>
      </c>
      <c r="D965" s="32">
        <f t="shared" si="44"/>
        <v>954</v>
      </c>
      <c r="E965" s="24">
        <v>43942</v>
      </c>
      <c r="F965" s="32">
        <f>+VLOOKUP(Table_6[[#This Row],[Departamento]],Table_5[],2,0)</f>
        <v>5</v>
      </c>
      <c r="G965" s="3" t="s">
        <v>22</v>
      </c>
      <c r="H965" s="9" t="s">
        <v>83</v>
      </c>
      <c r="I965" s="32" t="str">
        <f>+IFERROR(VLOOKUP(Table_6[[#This Row],[Municipio]],'LOCALIZA HN'!$B$9:$O$306,8,0),99999)</f>
        <v>0511</v>
      </c>
      <c r="J965" s="5" t="s">
        <v>18</v>
      </c>
      <c r="K965" s="5">
        <v>42</v>
      </c>
      <c r="L965" s="8" t="s">
        <v>19</v>
      </c>
      <c r="M965" s="34" t="s">
        <v>20</v>
      </c>
      <c r="N965" s="36">
        <f>+IFERROR(VLOOKUP(Table_6[[#This Row],[ID_Municipio]],Table_4[[CodigoMuni]:[Long_2]],3,0),"")</f>
        <v>15.3307</v>
      </c>
      <c r="O965" s="36">
        <f>+IFERROR(VLOOKUP(Table_6[[#This Row],[ID_Municipio]],Table_4[[CodigoMuni]:[Long_2]],4,0),"")</f>
        <v>-88.047399999999996</v>
      </c>
      <c r="P965" s="34" t="s">
        <v>21</v>
      </c>
    </row>
    <row r="966" spans="1:16" ht="14.25" customHeight="1">
      <c r="A966" s="31" t="str">
        <f t="shared" si="42"/>
        <v>Villanueva43943955</v>
      </c>
      <c r="B966" s="31" t="str">
        <f>+Table_6[[#This Row],[ID_Municipio]]&amp;Table_6[[#This Row],[Fecha]]</f>
        <v>051143943</v>
      </c>
      <c r="C966" s="31" t="str">
        <f t="shared" si="43"/>
        <v>Cortes43943</v>
      </c>
      <c r="D966" s="32">
        <f t="shared" si="44"/>
        <v>955</v>
      </c>
      <c r="E966" s="24">
        <v>43943</v>
      </c>
      <c r="F966" s="32">
        <f>+VLOOKUP(Table_6[[#This Row],[Departamento]],Table_5[],2,0)</f>
        <v>5</v>
      </c>
      <c r="G966" s="3" t="s">
        <v>22</v>
      </c>
      <c r="H966" s="9" t="s">
        <v>83</v>
      </c>
      <c r="I966" s="32" t="str">
        <f>+IFERROR(VLOOKUP(Table_6[[#This Row],[Municipio]],'LOCALIZA HN'!$B$9:$O$306,8,0),99999)</f>
        <v>0511</v>
      </c>
      <c r="J966" s="5" t="s">
        <v>26</v>
      </c>
      <c r="K966" s="5">
        <v>51</v>
      </c>
      <c r="L966" s="8" t="s">
        <v>19</v>
      </c>
      <c r="M966" s="34" t="s">
        <v>20</v>
      </c>
      <c r="N966" s="36">
        <f>+IFERROR(VLOOKUP(Table_6[[#This Row],[ID_Municipio]],Table_4[[CodigoMuni]:[Long_2]],3,0),"")</f>
        <v>15.3307</v>
      </c>
      <c r="O966" s="36">
        <f>+IFERROR(VLOOKUP(Table_6[[#This Row],[ID_Municipio]],Table_4[[CodigoMuni]:[Long_2]],4,0),"")</f>
        <v>-88.047399999999996</v>
      </c>
      <c r="P966" s="34" t="s">
        <v>21</v>
      </c>
    </row>
    <row r="967" spans="1:16" ht="14.25" customHeight="1">
      <c r="A967" s="31" t="str">
        <f t="shared" si="42"/>
        <v>Villanueva43944956</v>
      </c>
      <c r="B967" s="31" t="str">
        <f>+Table_6[[#This Row],[ID_Municipio]]&amp;Table_6[[#This Row],[Fecha]]</f>
        <v>051143944</v>
      </c>
      <c r="C967" s="31" t="str">
        <f t="shared" si="43"/>
        <v>Cortes43944</v>
      </c>
      <c r="D967" s="32">
        <f t="shared" si="44"/>
        <v>956</v>
      </c>
      <c r="E967" s="24">
        <v>43944</v>
      </c>
      <c r="F967" s="32">
        <f>+VLOOKUP(Table_6[[#This Row],[Departamento]],Table_5[],2,0)</f>
        <v>5</v>
      </c>
      <c r="G967" s="3" t="s">
        <v>22</v>
      </c>
      <c r="H967" s="9" t="s">
        <v>83</v>
      </c>
      <c r="I967" s="32" t="str">
        <f>+IFERROR(VLOOKUP(Table_6[[#This Row],[Municipio]],'LOCALIZA HN'!$B$9:$O$306,8,0),99999)</f>
        <v>0511</v>
      </c>
      <c r="J967" s="5" t="s">
        <v>18</v>
      </c>
      <c r="K967" s="5">
        <v>41</v>
      </c>
      <c r="L967" s="8" t="s">
        <v>19</v>
      </c>
      <c r="M967" s="34" t="s">
        <v>20</v>
      </c>
      <c r="N967" s="36">
        <f>+IFERROR(VLOOKUP(Table_6[[#This Row],[ID_Municipio]],Table_4[[CodigoMuni]:[Long_2]],3,0),"")</f>
        <v>15.3307</v>
      </c>
      <c r="O967" s="36">
        <f>+IFERROR(VLOOKUP(Table_6[[#This Row],[ID_Municipio]],Table_4[[CodigoMuni]:[Long_2]],4,0),"")</f>
        <v>-88.047399999999996</v>
      </c>
      <c r="P967" s="34" t="s">
        <v>21</v>
      </c>
    </row>
    <row r="968" spans="1:16" ht="14.25" customHeight="1">
      <c r="A968" s="31" t="str">
        <f t="shared" si="42"/>
        <v>Villanueva43944957</v>
      </c>
      <c r="B968" s="31" t="str">
        <f>+Table_6[[#This Row],[ID_Municipio]]&amp;Table_6[[#This Row],[Fecha]]</f>
        <v>051143944</v>
      </c>
      <c r="C968" s="31" t="str">
        <f t="shared" si="43"/>
        <v>Cortes43944</v>
      </c>
      <c r="D968" s="32">
        <f t="shared" si="44"/>
        <v>957</v>
      </c>
      <c r="E968" s="24">
        <v>43944</v>
      </c>
      <c r="F968" s="32">
        <f>+VLOOKUP(Table_6[[#This Row],[Departamento]],Table_5[],2,0)</f>
        <v>5</v>
      </c>
      <c r="G968" s="3" t="s">
        <v>22</v>
      </c>
      <c r="H968" s="9" t="s">
        <v>83</v>
      </c>
      <c r="I968" s="32" t="str">
        <f>+IFERROR(VLOOKUP(Table_6[[#This Row],[Municipio]],'LOCALIZA HN'!$B$9:$O$306,8,0),99999)</f>
        <v>0511</v>
      </c>
      <c r="J968" s="5" t="s">
        <v>18</v>
      </c>
      <c r="K968" s="5">
        <v>28</v>
      </c>
      <c r="L968" s="8" t="s">
        <v>19</v>
      </c>
      <c r="M968" s="34" t="s">
        <v>20</v>
      </c>
      <c r="N968" s="36">
        <f>+IFERROR(VLOOKUP(Table_6[[#This Row],[ID_Municipio]],Table_4[[CodigoMuni]:[Long_2]],3,0),"")</f>
        <v>15.3307</v>
      </c>
      <c r="O968" s="36">
        <f>+IFERROR(VLOOKUP(Table_6[[#This Row],[ID_Municipio]],Table_4[[CodigoMuni]:[Long_2]],4,0),"")</f>
        <v>-88.047399999999996</v>
      </c>
      <c r="P968" s="34" t="s">
        <v>21</v>
      </c>
    </row>
    <row r="969" spans="1:16" ht="14.25" customHeight="1">
      <c r="A969" s="31" t="str">
        <f t="shared" si="42"/>
        <v>Villanueva43944958</v>
      </c>
      <c r="B969" s="31" t="str">
        <f>+Table_6[[#This Row],[ID_Municipio]]&amp;Table_6[[#This Row],[Fecha]]</f>
        <v>051143944</v>
      </c>
      <c r="C969" s="31" t="str">
        <f t="shared" si="43"/>
        <v>Cortes43944</v>
      </c>
      <c r="D969" s="32">
        <f t="shared" si="44"/>
        <v>958</v>
      </c>
      <c r="E969" s="24">
        <v>43944</v>
      </c>
      <c r="F969" s="32">
        <f>+VLOOKUP(Table_6[[#This Row],[Departamento]],Table_5[],2,0)</f>
        <v>5</v>
      </c>
      <c r="G969" s="3" t="s">
        <v>22</v>
      </c>
      <c r="H969" s="9" t="s">
        <v>83</v>
      </c>
      <c r="I969" s="32" t="str">
        <f>+IFERROR(VLOOKUP(Table_6[[#This Row],[Municipio]],'LOCALIZA HN'!$B$9:$O$306,8,0),99999)</f>
        <v>0511</v>
      </c>
      <c r="J969" s="5" t="s">
        <v>18</v>
      </c>
      <c r="K969" s="5">
        <v>61</v>
      </c>
      <c r="L969" s="8" t="s">
        <v>19</v>
      </c>
      <c r="M969" s="34" t="s">
        <v>20</v>
      </c>
      <c r="N969" s="36">
        <f>+IFERROR(VLOOKUP(Table_6[[#This Row],[ID_Municipio]],Table_4[[CodigoMuni]:[Long_2]],3,0),"")</f>
        <v>15.3307</v>
      </c>
      <c r="O969" s="36">
        <f>+IFERROR(VLOOKUP(Table_6[[#This Row],[ID_Municipio]],Table_4[[CodigoMuni]:[Long_2]],4,0),"")</f>
        <v>-88.047399999999996</v>
      </c>
      <c r="P969" s="34" t="s">
        <v>21</v>
      </c>
    </row>
    <row r="970" spans="1:16" ht="14.25" customHeight="1">
      <c r="A970" s="31" t="str">
        <f t="shared" si="42"/>
        <v>Villanueva43944959</v>
      </c>
      <c r="B970" s="31" t="str">
        <f>+Table_6[[#This Row],[ID_Municipio]]&amp;Table_6[[#This Row],[Fecha]]</f>
        <v>051143944</v>
      </c>
      <c r="C970" s="31" t="str">
        <f t="shared" si="43"/>
        <v>Cortes43944</v>
      </c>
      <c r="D970" s="32">
        <f t="shared" si="44"/>
        <v>959</v>
      </c>
      <c r="E970" s="24">
        <v>43944</v>
      </c>
      <c r="F970" s="32">
        <f>+VLOOKUP(Table_6[[#This Row],[Departamento]],Table_5[],2,0)</f>
        <v>5</v>
      </c>
      <c r="G970" s="3" t="s">
        <v>22</v>
      </c>
      <c r="H970" s="9" t="s">
        <v>83</v>
      </c>
      <c r="I970" s="32" t="str">
        <f>+IFERROR(VLOOKUP(Table_6[[#This Row],[Municipio]],'LOCALIZA HN'!$B$9:$O$306,8,0),99999)</f>
        <v>0511</v>
      </c>
      <c r="J970" s="5" t="s">
        <v>26</v>
      </c>
      <c r="K970" s="5">
        <v>57</v>
      </c>
      <c r="L970" s="8" t="s">
        <v>19</v>
      </c>
      <c r="M970" s="34" t="s">
        <v>20</v>
      </c>
      <c r="N970" s="36">
        <f>+IFERROR(VLOOKUP(Table_6[[#This Row],[ID_Municipio]],Table_4[[CodigoMuni]:[Long_2]],3,0),"")</f>
        <v>15.3307</v>
      </c>
      <c r="O970" s="36">
        <f>+IFERROR(VLOOKUP(Table_6[[#This Row],[ID_Municipio]],Table_4[[CodigoMuni]:[Long_2]],4,0),"")</f>
        <v>-88.047399999999996</v>
      </c>
      <c r="P970" s="34" t="s">
        <v>21</v>
      </c>
    </row>
    <row r="971" spans="1:16" ht="14.25" customHeight="1">
      <c r="A971" s="31" t="str">
        <f t="shared" si="42"/>
        <v>Villanueva43944960</v>
      </c>
      <c r="B971" s="31" t="str">
        <f>+Table_6[[#This Row],[ID_Municipio]]&amp;Table_6[[#This Row],[Fecha]]</f>
        <v>051143944</v>
      </c>
      <c r="C971" s="31" t="str">
        <f t="shared" si="43"/>
        <v>Cortes43944</v>
      </c>
      <c r="D971" s="32">
        <f t="shared" si="44"/>
        <v>960</v>
      </c>
      <c r="E971" s="24">
        <v>43944</v>
      </c>
      <c r="F971" s="32">
        <f>+VLOOKUP(Table_6[[#This Row],[Departamento]],Table_5[],2,0)</f>
        <v>5</v>
      </c>
      <c r="G971" s="3" t="s">
        <v>22</v>
      </c>
      <c r="H971" s="9" t="s">
        <v>83</v>
      </c>
      <c r="I971" s="32" t="str">
        <f>+IFERROR(VLOOKUP(Table_6[[#This Row],[Municipio]],'LOCALIZA HN'!$B$9:$O$306,8,0),99999)</f>
        <v>0511</v>
      </c>
      <c r="J971" s="5" t="s">
        <v>18</v>
      </c>
      <c r="K971" s="5">
        <v>74</v>
      </c>
      <c r="L971" s="8" t="s">
        <v>19</v>
      </c>
      <c r="M971" s="34" t="s">
        <v>20</v>
      </c>
      <c r="N971" s="36">
        <f>+IFERROR(VLOOKUP(Table_6[[#This Row],[ID_Municipio]],Table_4[[CodigoMuni]:[Long_2]],3,0),"")</f>
        <v>15.3307</v>
      </c>
      <c r="O971" s="36">
        <f>+IFERROR(VLOOKUP(Table_6[[#This Row],[ID_Municipio]],Table_4[[CodigoMuni]:[Long_2]],4,0),"")</f>
        <v>-88.047399999999996</v>
      </c>
      <c r="P971" s="34" t="s">
        <v>21</v>
      </c>
    </row>
    <row r="972" spans="1:16" ht="14.25" customHeight="1">
      <c r="A972" s="31" t="str">
        <f t="shared" si="42"/>
        <v>Villanueva43944961</v>
      </c>
      <c r="B972" s="31" t="str">
        <f>+Table_6[[#This Row],[ID_Municipio]]&amp;Table_6[[#This Row],[Fecha]]</f>
        <v>051143944</v>
      </c>
      <c r="C972" s="31" t="str">
        <f t="shared" si="43"/>
        <v>Cortes43944</v>
      </c>
      <c r="D972" s="32">
        <f t="shared" si="44"/>
        <v>961</v>
      </c>
      <c r="E972" s="24">
        <v>43944</v>
      </c>
      <c r="F972" s="32">
        <f>+VLOOKUP(Table_6[[#This Row],[Departamento]],Table_5[],2,0)</f>
        <v>5</v>
      </c>
      <c r="G972" s="3" t="s">
        <v>22</v>
      </c>
      <c r="H972" s="9" t="s">
        <v>83</v>
      </c>
      <c r="I972" s="32" t="str">
        <f>+IFERROR(VLOOKUP(Table_6[[#This Row],[Municipio]],'LOCALIZA HN'!$B$9:$O$306,8,0),99999)</f>
        <v>0511</v>
      </c>
      <c r="J972" s="5" t="s">
        <v>18</v>
      </c>
      <c r="K972" s="5">
        <v>45</v>
      </c>
      <c r="L972" s="8" t="s">
        <v>19</v>
      </c>
      <c r="M972" s="34" t="s">
        <v>20</v>
      </c>
      <c r="N972" s="36">
        <f>+IFERROR(VLOOKUP(Table_6[[#This Row],[ID_Municipio]],Table_4[[CodigoMuni]:[Long_2]],3,0),"")</f>
        <v>15.3307</v>
      </c>
      <c r="O972" s="36">
        <f>+IFERROR(VLOOKUP(Table_6[[#This Row],[ID_Municipio]],Table_4[[CodigoMuni]:[Long_2]],4,0),"")</f>
        <v>-88.047399999999996</v>
      </c>
      <c r="P972" s="34" t="s">
        <v>21</v>
      </c>
    </row>
    <row r="973" spans="1:16" ht="14.25" customHeight="1">
      <c r="A973" s="31" t="str">
        <f t="shared" ref="A973:A1036" si="45">+H973&amp;E973&amp;D973</f>
        <v>Villanueva43945962</v>
      </c>
      <c r="B973" s="31" t="str">
        <f>+Table_6[[#This Row],[ID_Municipio]]&amp;Table_6[[#This Row],[Fecha]]</f>
        <v>051143945</v>
      </c>
      <c r="C973" s="31" t="str">
        <f t="shared" ref="C973:C1036" si="46">+G973&amp;E973</f>
        <v>Cortes43945</v>
      </c>
      <c r="D973" s="32">
        <f t="shared" ref="D973:D1036" si="47">+D972+1</f>
        <v>962</v>
      </c>
      <c r="E973" s="24">
        <v>43945</v>
      </c>
      <c r="F973" s="32">
        <f>+VLOOKUP(Table_6[[#This Row],[Departamento]],Table_5[],2,0)</f>
        <v>5</v>
      </c>
      <c r="G973" s="3" t="s">
        <v>22</v>
      </c>
      <c r="H973" s="9" t="s">
        <v>83</v>
      </c>
      <c r="I973" s="32" t="str">
        <f>+IFERROR(VLOOKUP(Table_6[[#This Row],[Municipio]],'LOCALIZA HN'!$B$9:$O$306,8,0),99999)</f>
        <v>0511</v>
      </c>
      <c r="J973" s="5" t="s">
        <v>18</v>
      </c>
      <c r="K973" s="5">
        <v>33</v>
      </c>
      <c r="L973" s="8" t="s">
        <v>19</v>
      </c>
      <c r="M973" s="34" t="s">
        <v>20</v>
      </c>
      <c r="N973" s="36">
        <f>+IFERROR(VLOOKUP(Table_6[[#This Row],[ID_Municipio]],Table_4[[CodigoMuni]:[Long_2]],3,0),"")</f>
        <v>15.3307</v>
      </c>
      <c r="O973" s="36">
        <f>+IFERROR(VLOOKUP(Table_6[[#This Row],[ID_Municipio]],Table_4[[CodigoMuni]:[Long_2]],4,0),"")</f>
        <v>-88.047399999999996</v>
      </c>
      <c r="P973" s="34" t="s">
        <v>21</v>
      </c>
    </row>
    <row r="974" spans="1:16" ht="14.25" customHeight="1">
      <c r="A974" s="31" t="str">
        <f t="shared" si="45"/>
        <v>Villanueva43945963</v>
      </c>
      <c r="B974" s="31" t="str">
        <f>+Table_6[[#This Row],[ID_Municipio]]&amp;Table_6[[#This Row],[Fecha]]</f>
        <v>051143945</v>
      </c>
      <c r="C974" s="31" t="str">
        <f t="shared" si="46"/>
        <v>Cortes43945</v>
      </c>
      <c r="D974" s="32">
        <f t="shared" si="47"/>
        <v>963</v>
      </c>
      <c r="E974" s="24">
        <v>43945</v>
      </c>
      <c r="F974" s="32">
        <f>+VLOOKUP(Table_6[[#This Row],[Departamento]],Table_5[],2,0)</f>
        <v>5</v>
      </c>
      <c r="G974" s="3" t="s">
        <v>22</v>
      </c>
      <c r="H974" s="9" t="s">
        <v>83</v>
      </c>
      <c r="I974" s="32" t="str">
        <f>+IFERROR(VLOOKUP(Table_6[[#This Row],[Municipio]],'LOCALIZA HN'!$B$9:$O$306,8,0),99999)</f>
        <v>0511</v>
      </c>
      <c r="J974" s="5" t="s">
        <v>18</v>
      </c>
      <c r="K974" s="5">
        <v>44</v>
      </c>
      <c r="L974" s="8" t="s">
        <v>19</v>
      </c>
      <c r="M974" s="34" t="s">
        <v>20</v>
      </c>
      <c r="N974" s="36">
        <f>+IFERROR(VLOOKUP(Table_6[[#This Row],[ID_Municipio]],Table_4[[CodigoMuni]:[Long_2]],3,0),"")</f>
        <v>15.3307</v>
      </c>
      <c r="O974" s="36">
        <f>+IFERROR(VLOOKUP(Table_6[[#This Row],[ID_Municipio]],Table_4[[CodigoMuni]:[Long_2]],4,0),"")</f>
        <v>-88.047399999999996</v>
      </c>
      <c r="P974" s="34" t="s">
        <v>21</v>
      </c>
    </row>
    <row r="975" spans="1:16" ht="14.25" customHeight="1">
      <c r="A975" s="31" t="str">
        <f t="shared" si="45"/>
        <v>Villanueva43945964</v>
      </c>
      <c r="B975" s="31" t="str">
        <f>+Table_6[[#This Row],[ID_Municipio]]&amp;Table_6[[#This Row],[Fecha]]</f>
        <v>051143945</v>
      </c>
      <c r="C975" s="31" t="str">
        <f t="shared" si="46"/>
        <v>Cortes43945</v>
      </c>
      <c r="D975" s="32">
        <f t="shared" si="47"/>
        <v>964</v>
      </c>
      <c r="E975" s="24">
        <v>43945</v>
      </c>
      <c r="F975" s="32">
        <f>+VLOOKUP(Table_6[[#This Row],[Departamento]],Table_5[],2,0)</f>
        <v>5</v>
      </c>
      <c r="G975" s="3" t="s">
        <v>22</v>
      </c>
      <c r="H975" s="9" t="s">
        <v>83</v>
      </c>
      <c r="I975" s="32" t="str">
        <f>+IFERROR(VLOOKUP(Table_6[[#This Row],[Municipio]],'LOCALIZA HN'!$B$9:$O$306,8,0),99999)</f>
        <v>0511</v>
      </c>
      <c r="J975" s="5" t="s">
        <v>26</v>
      </c>
      <c r="K975" s="5">
        <v>42</v>
      </c>
      <c r="L975" s="8" t="s">
        <v>19</v>
      </c>
      <c r="M975" s="34" t="s">
        <v>20</v>
      </c>
      <c r="N975" s="36">
        <f>+IFERROR(VLOOKUP(Table_6[[#This Row],[ID_Municipio]],Table_4[[CodigoMuni]:[Long_2]],3,0),"")</f>
        <v>15.3307</v>
      </c>
      <c r="O975" s="36">
        <f>+IFERROR(VLOOKUP(Table_6[[#This Row],[ID_Municipio]],Table_4[[CodigoMuni]:[Long_2]],4,0),"")</f>
        <v>-88.047399999999996</v>
      </c>
      <c r="P975" s="34" t="s">
        <v>21</v>
      </c>
    </row>
    <row r="976" spans="1:16" ht="14.25" customHeight="1">
      <c r="A976" s="31" t="str">
        <f t="shared" si="45"/>
        <v>Villanueva43947965</v>
      </c>
      <c r="B976" s="31" t="str">
        <f>+Table_6[[#This Row],[ID_Municipio]]&amp;Table_6[[#This Row],[Fecha]]</f>
        <v>051143947</v>
      </c>
      <c r="C976" s="31" t="str">
        <f t="shared" si="46"/>
        <v>Cortes43947</v>
      </c>
      <c r="D976" s="32">
        <f t="shared" si="47"/>
        <v>965</v>
      </c>
      <c r="E976" s="24">
        <v>43947</v>
      </c>
      <c r="F976" s="32">
        <f>+VLOOKUP(Table_6[[#This Row],[Departamento]],Table_5[],2,0)</f>
        <v>5</v>
      </c>
      <c r="G976" s="3" t="s">
        <v>22</v>
      </c>
      <c r="H976" s="9" t="s">
        <v>83</v>
      </c>
      <c r="I976" s="32" t="str">
        <f>+IFERROR(VLOOKUP(Table_6[[#This Row],[Municipio]],'LOCALIZA HN'!$B$9:$O$306,8,0),99999)</f>
        <v>0511</v>
      </c>
      <c r="J976" s="5" t="s">
        <v>18</v>
      </c>
      <c r="K976" s="5">
        <v>36</v>
      </c>
      <c r="L976" s="8" t="s">
        <v>19</v>
      </c>
      <c r="M976" s="34" t="s">
        <v>20</v>
      </c>
      <c r="N976" s="36">
        <f>+IFERROR(VLOOKUP(Table_6[[#This Row],[ID_Municipio]],Table_4[[CodigoMuni]:[Long_2]],3,0),"")</f>
        <v>15.3307</v>
      </c>
      <c r="O976" s="36">
        <f>+IFERROR(VLOOKUP(Table_6[[#This Row],[ID_Municipio]],Table_4[[CodigoMuni]:[Long_2]],4,0),"")</f>
        <v>-88.047399999999996</v>
      </c>
      <c r="P976" s="34" t="s">
        <v>21</v>
      </c>
    </row>
    <row r="977" spans="1:16" ht="14.25" customHeight="1">
      <c r="A977" s="31" t="str">
        <f t="shared" si="45"/>
        <v>Villanueva43947966</v>
      </c>
      <c r="B977" s="31" t="str">
        <f>+Table_6[[#This Row],[ID_Municipio]]&amp;Table_6[[#This Row],[Fecha]]</f>
        <v>051143947</v>
      </c>
      <c r="C977" s="31" t="str">
        <f t="shared" si="46"/>
        <v>Cortes43947</v>
      </c>
      <c r="D977" s="32">
        <f t="shared" si="47"/>
        <v>966</v>
      </c>
      <c r="E977" s="24">
        <v>43947</v>
      </c>
      <c r="F977" s="32">
        <f>+VLOOKUP(Table_6[[#This Row],[Departamento]],Table_5[],2,0)</f>
        <v>5</v>
      </c>
      <c r="G977" s="3" t="s">
        <v>22</v>
      </c>
      <c r="H977" s="9" t="s">
        <v>83</v>
      </c>
      <c r="I977" s="32" t="str">
        <f>+IFERROR(VLOOKUP(Table_6[[#This Row],[Municipio]],'LOCALIZA HN'!$B$9:$O$306,8,0),99999)</f>
        <v>0511</v>
      </c>
      <c r="J977" s="5" t="s">
        <v>26</v>
      </c>
      <c r="K977" s="5">
        <v>52</v>
      </c>
      <c r="L977" s="8" t="s">
        <v>19</v>
      </c>
      <c r="M977" s="34" t="s">
        <v>20</v>
      </c>
      <c r="N977" s="36">
        <f>+IFERROR(VLOOKUP(Table_6[[#This Row],[ID_Municipio]],Table_4[[CodigoMuni]:[Long_2]],3,0),"")</f>
        <v>15.3307</v>
      </c>
      <c r="O977" s="36">
        <f>+IFERROR(VLOOKUP(Table_6[[#This Row],[ID_Municipio]],Table_4[[CodigoMuni]:[Long_2]],4,0),"")</f>
        <v>-88.047399999999996</v>
      </c>
      <c r="P977" s="34" t="s">
        <v>21</v>
      </c>
    </row>
    <row r="978" spans="1:16" ht="14.25" customHeight="1">
      <c r="A978" s="31" t="str">
        <f t="shared" si="45"/>
        <v>Villanueva43947967</v>
      </c>
      <c r="B978" s="31" t="str">
        <f>+Table_6[[#This Row],[ID_Municipio]]&amp;Table_6[[#This Row],[Fecha]]</f>
        <v>051143947</v>
      </c>
      <c r="C978" s="31" t="str">
        <f t="shared" si="46"/>
        <v>Cortes43947</v>
      </c>
      <c r="D978" s="32">
        <f t="shared" si="47"/>
        <v>967</v>
      </c>
      <c r="E978" s="24">
        <v>43947</v>
      </c>
      <c r="F978" s="32">
        <f>+VLOOKUP(Table_6[[#This Row],[Departamento]],Table_5[],2,0)</f>
        <v>5</v>
      </c>
      <c r="G978" s="3" t="s">
        <v>22</v>
      </c>
      <c r="H978" s="9" t="s">
        <v>83</v>
      </c>
      <c r="I978" s="32" t="str">
        <f>+IFERROR(VLOOKUP(Table_6[[#This Row],[Municipio]],'LOCALIZA HN'!$B$9:$O$306,8,0),99999)</f>
        <v>0511</v>
      </c>
      <c r="J978" s="5" t="s">
        <v>18</v>
      </c>
      <c r="K978" s="5">
        <v>39</v>
      </c>
      <c r="L978" s="8" t="s">
        <v>19</v>
      </c>
      <c r="M978" s="34" t="s">
        <v>20</v>
      </c>
      <c r="N978" s="36">
        <f>+IFERROR(VLOOKUP(Table_6[[#This Row],[ID_Municipio]],Table_4[[CodigoMuni]:[Long_2]],3,0),"")</f>
        <v>15.3307</v>
      </c>
      <c r="O978" s="36">
        <f>+IFERROR(VLOOKUP(Table_6[[#This Row],[ID_Municipio]],Table_4[[CodigoMuni]:[Long_2]],4,0),"")</f>
        <v>-88.047399999999996</v>
      </c>
      <c r="P978" s="34" t="s">
        <v>21</v>
      </c>
    </row>
    <row r="979" spans="1:16" ht="14.25" customHeight="1">
      <c r="A979" s="31" t="str">
        <f t="shared" si="45"/>
        <v>Villanueva43948968</v>
      </c>
      <c r="B979" s="31" t="str">
        <f>+Table_6[[#This Row],[ID_Municipio]]&amp;Table_6[[#This Row],[Fecha]]</f>
        <v>051143948</v>
      </c>
      <c r="C979" s="31" t="str">
        <f t="shared" si="46"/>
        <v>Cortes43948</v>
      </c>
      <c r="D979" s="32">
        <f t="shared" si="47"/>
        <v>968</v>
      </c>
      <c r="E979" s="24">
        <v>43948</v>
      </c>
      <c r="F979" s="32">
        <f>+VLOOKUP(Table_6[[#This Row],[Departamento]],Table_5[],2,0)</f>
        <v>5</v>
      </c>
      <c r="G979" s="3" t="s">
        <v>22</v>
      </c>
      <c r="H979" s="20" t="s">
        <v>83</v>
      </c>
      <c r="I979" s="32" t="str">
        <f>+IFERROR(VLOOKUP(Table_6[[#This Row],[Municipio]],'LOCALIZA HN'!$B$9:$O$306,8,0),99999)</f>
        <v>0511</v>
      </c>
      <c r="J979" s="5" t="s">
        <v>26</v>
      </c>
      <c r="K979" s="21">
        <v>57</v>
      </c>
      <c r="L979" s="25" t="s">
        <v>19</v>
      </c>
      <c r="M979" s="34" t="s">
        <v>20</v>
      </c>
      <c r="N979" s="36">
        <f>+IFERROR(VLOOKUP(Table_6[[#This Row],[ID_Municipio]],Table_4[[CodigoMuni]:[Long_2]],3,0),"")</f>
        <v>15.3307</v>
      </c>
      <c r="O979" s="36">
        <f>+IFERROR(VLOOKUP(Table_6[[#This Row],[ID_Municipio]],Table_4[[CodigoMuni]:[Long_2]],4,0),"")</f>
        <v>-88.047399999999996</v>
      </c>
      <c r="P979" s="34" t="s">
        <v>21</v>
      </c>
    </row>
    <row r="980" spans="1:16" ht="14.25" customHeight="1">
      <c r="A980" s="31" t="str">
        <f t="shared" si="45"/>
        <v>Villanueva43949969</v>
      </c>
      <c r="B980" s="31" t="str">
        <f>+Table_6[[#This Row],[ID_Municipio]]&amp;Table_6[[#This Row],[Fecha]]</f>
        <v>051143949</v>
      </c>
      <c r="C980" s="31" t="str">
        <f t="shared" si="46"/>
        <v>Cortes43949</v>
      </c>
      <c r="D980" s="32">
        <f t="shared" si="47"/>
        <v>969</v>
      </c>
      <c r="E980" s="24">
        <v>43949</v>
      </c>
      <c r="F980" s="32">
        <f>+VLOOKUP(Table_6[[#This Row],[Departamento]],Table_5[],2,0)</f>
        <v>5</v>
      </c>
      <c r="G980" s="3" t="s">
        <v>22</v>
      </c>
      <c r="H980" s="9" t="s">
        <v>83</v>
      </c>
      <c r="I980" s="32" t="str">
        <f>+IFERROR(VLOOKUP(Table_6[[#This Row],[Municipio]],'LOCALIZA HN'!$B$9:$O$306,8,0),99999)</f>
        <v>0511</v>
      </c>
      <c r="J980" s="5" t="s">
        <v>26</v>
      </c>
      <c r="K980" s="5">
        <v>37</v>
      </c>
      <c r="L980" s="25" t="s">
        <v>19</v>
      </c>
      <c r="M980" s="34" t="s">
        <v>20</v>
      </c>
      <c r="N980" s="36">
        <f>+IFERROR(VLOOKUP(Table_6[[#This Row],[ID_Municipio]],Table_4[[CodigoMuni]:[Long_2]],3,0),"")</f>
        <v>15.3307</v>
      </c>
      <c r="O980" s="36">
        <f>+IFERROR(VLOOKUP(Table_6[[#This Row],[ID_Municipio]],Table_4[[CodigoMuni]:[Long_2]],4,0),"")</f>
        <v>-88.047399999999996</v>
      </c>
      <c r="P980" s="34" t="s">
        <v>21</v>
      </c>
    </row>
    <row r="981" spans="1:16" ht="14.25" customHeight="1">
      <c r="A981" s="31" t="str">
        <f t="shared" si="45"/>
        <v>Villanueva43951970</v>
      </c>
      <c r="B981" s="31" t="str">
        <f>+Table_6[[#This Row],[ID_Municipio]]&amp;Table_6[[#This Row],[Fecha]]</f>
        <v>051143951</v>
      </c>
      <c r="C981" s="31" t="str">
        <f t="shared" si="46"/>
        <v>Cortes43951</v>
      </c>
      <c r="D981" s="32">
        <f t="shared" si="47"/>
        <v>970</v>
      </c>
      <c r="E981" s="24">
        <v>43951</v>
      </c>
      <c r="F981" s="32">
        <f>+VLOOKUP(Table_6[[#This Row],[Departamento]],Table_5[],2,0)</f>
        <v>5</v>
      </c>
      <c r="G981" s="3" t="s">
        <v>22</v>
      </c>
      <c r="H981" s="9" t="s">
        <v>83</v>
      </c>
      <c r="I981" s="32" t="str">
        <f>+IFERROR(VLOOKUP(Table_6[[#This Row],[Municipio]],'LOCALIZA HN'!$B$9:$O$306,8,0),99999)</f>
        <v>0511</v>
      </c>
      <c r="J981" s="5" t="s">
        <v>18</v>
      </c>
      <c r="K981" s="5">
        <v>30</v>
      </c>
      <c r="L981" s="25" t="s">
        <v>19</v>
      </c>
      <c r="M981" s="34" t="s">
        <v>20</v>
      </c>
      <c r="N981" s="36">
        <f>+IFERROR(VLOOKUP(Table_6[[#This Row],[ID_Municipio]],Table_4[[CodigoMuni]:[Long_2]],3,0),"")</f>
        <v>15.3307</v>
      </c>
      <c r="O981" s="36">
        <f>+IFERROR(VLOOKUP(Table_6[[#This Row],[ID_Municipio]],Table_4[[CodigoMuni]:[Long_2]],4,0),"")</f>
        <v>-88.047399999999996</v>
      </c>
      <c r="P981" s="34" t="s">
        <v>21</v>
      </c>
    </row>
    <row r="982" spans="1:16" ht="14.25" customHeight="1">
      <c r="A982" s="31" t="str">
        <f t="shared" si="45"/>
        <v>Villanueva43952971</v>
      </c>
      <c r="B982" s="31" t="str">
        <f>+Table_6[[#This Row],[ID_Municipio]]&amp;Table_6[[#This Row],[Fecha]]</f>
        <v>051143952</v>
      </c>
      <c r="C982" s="31" t="str">
        <f t="shared" si="46"/>
        <v>Cortes43952</v>
      </c>
      <c r="D982" s="32">
        <f t="shared" si="47"/>
        <v>971</v>
      </c>
      <c r="E982" s="24">
        <v>43952</v>
      </c>
      <c r="F982" s="32">
        <f>+VLOOKUP(Table_6[[#This Row],[Departamento]],Table_5[],2,0)</f>
        <v>5</v>
      </c>
      <c r="G982" s="3" t="s">
        <v>22</v>
      </c>
      <c r="H982" s="9" t="s">
        <v>83</v>
      </c>
      <c r="I982" s="32" t="str">
        <f>+IFERROR(VLOOKUP(Table_6[[#This Row],[Municipio]],'LOCALIZA HN'!$B$9:$O$306,8,0),99999)</f>
        <v>0511</v>
      </c>
      <c r="J982" s="5" t="s">
        <v>18</v>
      </c>
      <c r="K982" s="5">
        <v>33</v>
      </c>
      <c r="L982" s="25" t="s">
        <v>19</v>
      </c>
      <c r="M982" s="34" t="s">
        <v>20</v>
      </c>
      <c r="N982" s="36">
        <f>+IFERROR(VLOOKUP(Table_6[[#This Row],[ID_Municipio]],Table_4[[CodigoMuni]:[Long_2]],3,0),"")</f>
        <v>15.3307</v>
      </c>
      <c r="O982" s="36">
        <f>+IFERROR(VLOOKUP(Table_6[[#This Row],[ID_Municipio]],Table_4[[CodigoMuni]:[Long_2]],4,0),"")</f>
        <v>-88.047399999999996</v>
      </c>
      <c r="P982" s="34" t="s">
        <v>21</v>
      </c>
    </row>
    <row r="983" spans="1:16" ht="14.25" customHeight="1">
      <c r="A983" s="31" t="str">
        <f t="shared" si="45"/>
        <v>Villanueva43952972</v>
      </c>
      <c r="B983" s="31" t="str">
        <f>+Table_6[[#This Row],[ID_Municipio]]&amp;Table_6[[#This Row],[Fecha]]</f>
        <v>051143952</v>
      </c>
      <c r="C983" s="31" t="str">
        <f t="shared" si="46"/>
        <v>Cortes43952</v>
      </c>
      <c r="D983" s="32">
        <f t="shared" si="47"/>
        <v>972</v>
      </c>
      <c r="E983" s="24">
        <v>43952</v>
      </c>
      <c r="F983" s="32">
        <f>+VLOOKUP(Table_6[[#This Row],[Departamento]],Table_5[],2,0)</f>
        <v>5</v>
      </c>
      <c r="G983" s="3" t="s">
        <v>22</v>
      </c>
      <c r="H983" s="9" t="s">
        <v>83</v>
      </c>
      <c r="I983" s="32" t="str">
        <f>+IFERROR(VLOOKUP(Table_6[[#This Row],[Municipio]],'LOCALIZA HN'!$B$9:$O$306,8,0),99999)</f>
        <v>0511</v>
      </c>
      <c r="J983" s="5" t="s">
        <v>26</v>
      </c>
      <c r="K983" s="5">
        <v>28</v>
      </c>
      <c r="L983" s="25" t="s">
        <v>19</v>
      </c>
      <c r="M983" s="34" t="s">
        <v>20</v>
      </c>
      <c r="N983" s="36">
        <f>+IFERROR(VLOOKUP(Table_6[[#This Row],[ID_Municipio]],Table_4[[CodigoMuni]:[Long_2]],3,0),"")</f>
        <v>15.3307</v>
      </c>
      <c r="O983" s="36">
        <f>+IFERROR(VLOOKUP(Table_6[[#This Row],[ID_Municipio]],Table_4[[CodigoMuni]:[Long_2]],4,0),"")</f>
        <v>-88.047399999999996</v>
      </c>
      <c r="P983" s="34" t="s">
        <v>21</v>
      </c>
    </row>
    <row r="984" spans="1:16" ht="14.25" customHeight="1">
      <c r="A984" s="31" t="str">
        <f t="shared" si="45"/>
        <v>Villanueva43952973</v>
      </c>
      <c r="B984" s="31" t="str">
        <f>+Table_6[[#This Row],[ID_Municipio]]&amp;Table_6[[#This Row],[Fecha]]</f>
        <v>051143952</v>
      </c>
      <c r="C984" s="31" t="str">
        <f t="shared" si="46"/>
        <v>Cortes43952</v>
      </c>
      <c r="D984" s="32">
        <f t="shared" si="47"/>
        <v>973</v>
      </c>
      <c r="E984" s="24">
        <v>43952</v>
      </c>
      <c r="F984" s="32">
        <f>+VLOOKUP(Table_6[[#This Row],[Departamento]],Table_5[],2,0)</f>
        <v>5</v>
      </c>
      <c r="G984" s="3" t="s">
        <v>22</v>
      </c>
      <c r="H984" s="9" t="s">
        <v>83</v>
      </c>
      <c r="I984" s="32" t="str">
        <f>+IFERROR(VLOOKUP(Table_6[[#This Row],[Municipio]],'LOCALIZA HN'!$B$9:$O$306,8,0),99999)</f>
        <v>0511</v>
      </c>
      <c r="J984" s="5" t="s">
        <v>26</v>
      </c>
      <c r="K984" s="5">
        <v>30</v>
      </c>
      <c r="L984" s="25" t="s">
        <v>19</v>
      </c>
      <c r="M984" s="34" t="s">
        <v>20</v>
      </c>
      <c r="N984" s="36">
        <f>+IFERROR(VLOOKUP(Table_6[[#This Row],[ID_Municipio]],Table_4[[CodigoMuni]:[Long_2]],3,0),"")</f>
        <v>15.3307</v>
      </c>
      <c r="O984" s="36">
        <f>+IFERROR(VLOOKUP(Table_6[[#This Row],[ID_Municipio]],Table_4[[CodigoMuni]:[Long_2]],4,0),"")</f>
        <v>-88.047399999999996</v>
      </c>
      <c r="P984" s="34" t="s">
        <v>21</v>
      </c>
    </row>
    <row r="985" spans="1:16" ht="14.25" customHeight="1">
      <c r="A985" s="31" t="str">
        <f t="shared" si="45"/>
        <v>Villanueva43952974</v>
      </c>
      <c r="B985" s="31" t="str">
        <f>+Table_6[[#This Row],[ID_Municipio]]&amp;Table_6[[#This Row],[Fecha]]</f>
        <v>051143952</v>
      </c>
      <c r="C985" s="31" t="str">
        <f t="shared" si="46"/>
        <v>Cortes43952</v>
      </c>
      <c r="D985" s="32">
        <f t="shared" si="47"/>
        <v>974</v>
      </c>
      <c r="E985" s="24">
        <v>43952</v>
      </c>
      <c r="F985" s="32">
        <f>+VLOOKUP(Table_6[[#This Row],[Departamento]],Table_5[],2,0)</f>
        <v>5</v>
      </c>
      <c r="G985" s="3" t="s">
        <v>22</v>
      </c>
      <c r="H985" s="9" t="s">
        <v>83</v>
      </c>
      <c r="I985" s="32" t="str">
        <f>+IFERROR(VLOOKUP(Table_6[[#This Row],[Municipio]],'LOCALIZA HN'!$B$9:$O$306,8,0),99999)</f>
        <v>0511</v>
      </c>
      <c r="J985" s="5" t="s">
        <v>18</v>
      </c>
      <c r="K985" s="5" t="s">
        <v>84</v>
      </c>
      <c r="L985" s="25" t="s">
        <v>19</v>
      </c>
      <c r="M985" s="34" t="s">
        <v>20</v>
      </c>
      <c r="N985" s="36">
        <f>+IFERROR(VLOOKUP(Table_6[[#This Row],[ID_Municipio]],Table_4[[CodigoMuni]:[Long_2]],3,0),"")</f>
        <v>15.3307</v>
      </c>
      <c r="O985" s="36">
        <f>+IFERROR(VLOOKUP(Table_6[[#This Row],[ID_Municipio]],Table_4[[CodigoMuni]:[Long_2]],4,0),"")</f>
        <v>-88.047399999999996</v>
      </c>
      <c r="P985" s="34" t="s">
        <v>21</v>
      </c>
    </row>
    <row r="986" spans="1:16" ht="14.25" customHeight="1">
      <c r="A986" s="31" t="str">
        <f t="shared" si="45"/>
        <v>Villanueva43952975</v>
      </c>
      <c r="B986" s="31" t="str">
        <f>+Table_6[[#This Row],[ID_Municipio]]&amp;Table_6[[#This Row],[Fecha]]</f>
        <v>051143952</v>
      </c>
      <c r="C986" s="31" t="str">
        <f t="shared" si="46"/>
        <v>Cortes43952</v>
      </c>
      <c r="D986" s="32">
        <f t="shared" si="47"/>
        <v>975</v>
      </c>
      <c r="E986" s="24">
        <v>43952</v>
      </c>
      <c r="F986" s="32">
        <f>+VLOOKUP(Table_6[[#This Row],[Departamento]],Table_5[],2,0)</f>
        <v>5</v>
      </c>
      <c r="G986" s="3" t="s">
        <v>22</v>
      </c>
      <c r="H986" s="9" t="s">
        <v>83</v>
      </c>
      <c r="I986" s="32" t="str">
        <f>+IFERROR(VLOOKUP(Table_6[[#This Row],[Municipio]],'LOCALIZA HN'!$B$9:$O$306,8,0),99999)</f>
        <v>0511</v>
      </c>
      <c r="J986" s="5" t="s">
        <v>18</v>
      </c>
      <c r="K986" s="5">
        <v>24</v>
      </c>
      <c r="L986" s="25" t="s">
        <v>19</v>
      </c>
      <c r="M986" s="34" t="s">
        <v>20</v>
      </c>
      <c r="N986" s="36">
        <f>+IFERROR(VLOOKUP(Table_6[[#This Row],[ID_Municipio]],Table_4[[CodigoMuni]:[Long_2]],3,0),"")</f>
        <v>15.3307</v>
      </c>
      <c r="O986" s="36">
        <f>+IFERROR(VLOOKUP(Table_6[[#This Row],[ID_Municipio]],Table_4[[CodigoMuni]:[Long_2]],4,0),"")</f>
        <v>-88.047399999999996</v>
      </c>
      <c r="P986" s="34" t="s">
        <v>21</v>
      </c>
    </row>
    <row r="987" spans="1:16" ht="14.25" customHeight="1">
      <c r="A987" s="31" t="str">
        <f t="shared" si="45"/>
        <v>Villanueva43952976</v>
      </c>
      <c r="B987" s="31" t="str">
        <f>+Table_6[[#This Row],[ID_Municipio]]&amp;Table_6[[#This Row],[Fecha]]</f>
        <v>051143952</v>
      </c>
      <c r="C987" s="31" t="str">
        <f t="shared" si="46"/>
        <v>Cortes43952</v>
      </c>
      <c r="D987" s="32">
        <f t="shared" si="47"/>
        <v>976</v>
      </c>
      <c r="E987" s="24">
        <v>43952</v>
      </c>
      <c r="F987" s="32">
        <f>+VLOOKUP(Table_6[[#This Row],[Departamento]],Table_5[],2,0)</f>
        <v>5</v>
      </c>
      <c r="G987" s="3" t="s">
        <v>22</v>
      </c>
      <c r="H987" s="9" t="s">
        <v>83</v>
      </c>
      <c r="I987" s="32" t="str">
        <f>+IFERROR(VLOOKUP(Table_6[[#This Row],[Municipio]],'LOCALIZA HN'!$B$9:$O$306,8,0),99999)</f>
        <v>0511</v>
      </c>
      <c r="J987" s="5" t="s">
        <v>26</v>
      </c>
      <c r="K987" s="5">
        <v>35</v>
      </c>
      <c r="L987" s="25" t="s">
        <v>19</v>
      </c>
      <c r="M987" s="34" t="s">
        <v>20</v>
      </c>
      <c r="N987" s="36">
        <f>+IFERROR(VLOOKUP(Table_6[[#This Row],[ID_Municipio]],Table_4[[CodigoMuni]:[Long_2]],3,0),"")</f>
        <v>15.3307</v>
      </c>
      <c r="O987" s="36">
        <f>+IFERROR(VLOOKUP(Table_6[[#This Row],[ID_Municipio]],Table_4[[CodigoMuni]:[Long_2]],4,0),"")</f>
        <v>-88.047399999999996</v>
      </c>
      <c r="P987" s="34" t="s">
        <v>21</v>
      </c>
    </row>
    <row r="988" spans="1:16" ht="14.25" customHeight="1">
      <c r="A988" s="31" t="str">
        <f t="shared" si="45"/>
        <v>Villanueva43952977</v>
      </c>
      <c r="B988" s="31" t="str">
        <f>+Table_6[[#This Row],[ID_Municipio]]&amp;Table_6[[#This Row],[Fecha]]</f>
        <v>051143952</v>
      </c>
      <c r="C988" s="31" t="str">
        <f t="shared" si="46"/>
        <v>Cortes43952</v>
      </c>
      <c r="D988" s="32">
        <f t="shared" si="47"/>
        <v>977</v>
      </c>
      <c r="E988" s="24">
        <v>43952</v>
      </c>
      <c r="F988" s="32">
        <f>+VLOOKUP(Table_6[[#This Row],[Departamento]],Table_5[],2,0)</f>
        <v>5</v>
      </c>
      <c r="G988" s="3" t="s">
        <v>22</v>
      </c>
      <c r="H988" s="9" t="s">
        <v>83</v>
      </c>
      <c r="I988" s="32" t="str">
        <f>+IFERROR(VLOOKUP(Table_6[[#This Row],[Municipio]],'LOCALIZA HN'!$B$9:$O$306,8,0),99999)</f>
        <v>0511</v>
      </c>
      <c r="J988" s="5" t="s">
        <v>18</v>
      </c>
      <c r="K988" s="5">
        <v>20</v>
      </c>
      <c r="L988" s="25" t="s">
        <v>19</v>
      </c>
      <c r="M988" s="34" t="s">
        <v>20</v>
      </c>
      <c r="N988" s="36">
        <f>+IFERROR(VLOOKUP(Table_6[[#This Row],[ID_Municipio]],Table_4[[CodigoMuni]:[Long_2]],3,0),"")</f>
        <v>15.3307</v>
      </c>
      <c r="O988" s="36">
        <f>+IFERROR(VLOOKUP(Table_6[[#This Row],[ID_Municipio]],Table_4[[CodigoMuni]:[Long_2]],4,0),"")</f>
        <v>-88.047399999999996</v>
      </c>
      <c r="P988" s="34" t="s">
        <v>21</v>
      </c>
    </row>
    <row r="989" spans="1:16" ht="14.25" customHeight="1">
      <c r="A989" s="31" t="str">
        <f t="shared" si="45"/>
        <v>Villanueva43952978</v>
      </c>
      <c r="B989" s="31" t="str">
        <f>+Table_6[[#This Row],[ID_Municipio]]&amp;Table_6[[#This Row],[Fecha]]</f>
        <v>051143952</v>
      </c>
      <c r="C989" s="31" t="str">
        <f t="shared" si="46"/>
        <v>Cortes43952</v>
      </c>
      <c r="D989" s="32">
        <f t="shared" si="47"/>
        <v>978</v>
      </c>
      <c r="E989" s="24">
        <v>43952</v>
      </c>
      <c r="F989" s="32">
        <f>+VLOOKUP(Table_6[[#This Row],[Departamento]],Table_5[],2,0)</f>
        <v>5</v>
      </c>
      <c r="G989" s="3" t="s">
        <v>22</v>
      </c>
      <c r="H989" s="9" t="s">
        <v>83</v>
      </c>
      <c r="I989" s="32" t="str">
        <f>+IFERROR(VLOOKUP(Table_6[[#This Row],[Municipio]],'LOCALIZA HN'!$B$9:$O$306,8,0),99999)</f>
        <v>0511</v>
      </c>
      <c r="J989" s="5" t="s">
        <v>26</v>
      </c>
      <c r="K989" s="5">
        <v>79</v>
      </c>
      <c r="L989" s="25" t="s">
        <v>19</v>
      </c>
      <c r="M989" s="34" t="s">
        <v>20</v>
      </c>
      <c r="N989" s="36">
        <f>+IFERROR(VLOOKUP(Table_6[[#This Row],[ID_Municipio]],Table_4[[CodigoMuni]:[Long_2]],3,0),"")</f>
        <v>15.3307</v>
      </c>
      <c r="O989" s="36">
        <f>+IFERROR(VLOOKUP(Table_6[[#This Row],[ID_Municipio]],Table_4[[CodigoMuni]:[Long_2]],4,0),"")</f>
        <v>-88.047399999999996</v>
      </c>
      <c r="P989" s="34" t="s">
        <v>21</v>
      </c>
    </row>
    <row r="990" spans="1:16" ht="14.25" customHeight="1">
      <c r="A990" s="31" t="str">
        <f t="shared" si="45"/>
        <v>Villanueva43952979</v>
      </c>
      <c r="B990" s="31" t="str">
        <f>+Table_6[[#This Row],[ID_Municipio]]&amp;Table_6[[#This Row],[Fecha]]</f>
        <v>051143952</v>
      </c>
      <c r="C990" s="31" t="str">
        <f t="shared" si="46"/>
        <v>Cortes43952</v>
      </c>
      <c r="D990" s="32">
        <f t="shared" si="47"/>
        <v>979</v>
      </c>
      <c r="E990" s="24">
        <v>43952</v>
      </c>
      <c r="F990" s="32">
        <f>+VLOOKUP(Table_6[[#This Row],[Departamento]],Table_5[],2,0)</f>
        <v>5</v>
      </c>
      <c r="G990" s="3" t="s">
        <v>22</v>
      </c>
      <c r="H990" s="9" t="s">
        <v>83</v>
      </c>
      <c r="I990" s="32" t="str">
        <f>+IFERROR(VLOOKUP(Table_6[[#This Row],[Municipio]],'LOCALIZA HN'!$B$9:$O$306,8,0),99999)</f>
        <v>0511</v>
      </c>
      <c r="J990" s="5" t="s">
        <v>26</v>
      </c>
      <c r="K990" s="5">
        <v>43</v>
      </c>
      <c r="L990" s="25" t="s">
        <v>19</v>
      </c>
      <c r="M990" s="34" t="s">
        <v>20</v>
      </c>
      <c r="N990" s="36">
        <f>+IFERROR(VLOOKUP(Table_6[[#This Row],[ID_Municipio]],Table_4[[CodigoMuni]:[Long_2]],3,0),"")</f>
        <v>15.3307</v>
      </c>
      <c r="O990" s="36">
        <f>+IFERROR(VLOOKUP(Table_6[[#This Row],[ID_Municipio]],Table_4[[CodigoMuni]:[Long_2]],4,0),"")</f>
        <v>-88.047399999999996</v>
      </c>
      <c r="P990" s="34" t="s">
        <v>21</v>
      </c>
    </row>
    <row r="991" spans="1:16" ht="14.25" customHeight="1">
      <c r="A991" s="31" t="str">
        <f t="shared" si="45"/>
        <v>Villanueva43952980</v>
      </c>
      <c r="B991" s="31" t="str">
        <f>+Table_6[[#This Row],[ID_Municipio]]&amp;Table_6[[#This Row],[Fecha]]</f>
        <v>051143952</v>
      </c>
      <c r="C991" s="31" t="str">
        <f t="shared" si="46"/>
        <v>Cortes43952</v>
      </c>
      <c r="D991" s="32">
        <f t="shared" si="47"/>
        <v>980</v>
      </c>
      <c r="E991" s="24">
        <v>43952</v>
      </c>
      <c r="F991" s="32">
        <f>+VLOOKUP(Table_6[[#This Row],[Departamento]],Table_5[],2,0)</f>
        <v>5</v>
      </c>
      <c r="G991" s="3" t="s">
        <v>22</v>
      </c>
      <c r="H991" s="9" t="s">
        <v>83</v>
      </c>
      <c r="I991" s="32" t="str">
        <f>+IFERROR(VLOOKUP(Table_6[[#This Row],[Municipio]],'LOCALIZA HN'!$B$9:$O$306,8,0),99999)</f>
        <v>0511</v>
      </c>
      <c r="J991" s="5" t="s">
        <v>18</v>
      </c>
      <c r="K991" s="5">
        <v>44</v>
      </c>
      <c r="L991" s="25" t="s">
        <v>19</v>
      </c>
      <c r="M991" s="34" t="s">
        <v>20</v>
      </c>
      <c r="N991" s="36">
        <f>+IFERROR(VLOOKUP(Table_6[[#This Row],[ID_Municipio]],Table_4[[CodigoMuni]:[Long_2]],3,0),"")</f>
        <v>15.3307</v>
      </c>
      <c r="O991" s="36">
        <f>+IFERROR(VLOOKUP(Table_6[[#This Row],[ID_Municipio]],Table_4[[CodigoMuni]:[Long_2]],4,0),"")</f>
        <v>-88.047399999999996</v>
      </c>
      <c r="P991" s="34" t="s">
        <v>21</v>
      </c>
    </row>
    <row r="992" spans="1:16" ht="14.25" customHeight="1">
      <c r="A992" s="31" t="str">
        <f t="shared" si="45"/>
        <v>Villanueva43952981</v>
      </c>
      <c r="B992" s="31" t="str">
        <f>+Table_6[[#This Row],[ID_Municipio]]&amp;Table_6[[#This Row],[Fecha]]</f>
        <v>051143952</v>
      </c>
      <c r="C992" s="31" t="str">
        <f t="shared" si="46"/>
        <v>Cortes43952</v>
      </c>
      <c r="D992" s="32">
        <f t="shared" si="47"/>
        <v>981</v>
      </c>
      <c r="E992" s="24">
        <v>43952</v>
      </c>
      <c r="F992" s="32">
        <f>+VLOOKUP(Table_6[[#This Row],[Departamento]],Table_5[],2,0)</f>
        <v>5</v>
      </c>
      <c r="G992" s="3" t="s">
        <v>22</v>
      </c>
      <c r="H992" s="9" t="s">
        <v>83</v>
      </c>
      <c r="I992" s="32" t="str">
        <f>+IFERROR(VLOOKUP(Table_6[[#This Row],[Municipio]],'LOCALIZA HN'!$B$9:$O$306,8,0),99999)</f>
        <v>0511</v>
      </c>
      <c r="J992" s="5" t="s">
        <v>18</v>
      </c>
      <c r="K992" s="5">
        <v>48</v>
      </c>
      <c r="L992" s="25" t="s">
        <v>19</v>
      </c>
      <c r="M992" s="34" t="s">
        <v>20</v>
      </c>
      <c r="N992" s="36">
        <f>+IFERROR(VLOOKUP(Table_6[[#This Row],[ID_Municipio]],Table_4[[CodigoMuni]:[Long_2]],3,0),"")</f>
        <v>15.3307</v>
      </c>
      <c r="O992" s="36">
        <f>+IFERROR(VLOOKUP(Table_6[[#This Row],[ID_Municipio]],Table_4[[CodigoMuni]:[Long_2]],4,0),"")</f>
        <v>-88.047399999999996</v>
      </c>
      <c r="P992" s="34" t="s">
        <v>21</v>
      </c>
    </row>
    <row r="993" spans="1:16" ht="14.25" customHeight="1">
      <c r="A993" s="31" t="str">
        <f t="shared" si="45"/>
        <v>Villanueva43953982</v>
      </c>
      <c r="B993" s="31" t="str">
        <f>+Table_6[[#This Row],[ID_Municipio]]&amp;Table_6[[#This Row],[Fecha]]</f>
        <v>051143953</v>
      </c>
      <c r="C993" s="31" t="str">
        <f t="shared" si="46"/>
        <v>Cortes43953</v>
      </c>
      <c r="D993" s="32">
        <f t="shared" si="47"/>
        <v>982</v>
      </c>
      <c r="E993" s="24">
        <v>43953</v>
      </c>
      <c r="F993" s="32">
        <f>+VLOOKUP(Table_6[[#This Row],[Departamento]],Table_5[],2,0)</f>
        <v>5</v>
      </c>
      <c r="G993" s="3" t="s">
        <v>22</v>
      </c>
      <c r="H993" s="9" t="s">
        <v>83</v>
      </c>
      <c r="I993" s="32" t="str">
        <f>+IFERROR(VLOOKUP(Table_6[[#This Row],[Municipio]],'LOCALIZA HN'!$B$9:$O$306,8,0),99999)</f>
        <v>0511</v>
      </c>
      <c r="J993" s="5" t="s">
        <v>18</v>
      </c>
      <c r="K993" s="5">
        <v>24</v>
      </c>
      <c r="L993" s="25" t="s">
        <v>19</v>
      </c>
      <c r="M993" s="34" t="s">
        <v>20</v>
      </c>
      <c r="N993" s="36">
        <f>+IFERROR(VLOOKUP(Table_6[[#This Row],[ID_Municipio]],Table_4[[CodigoMuni]:[Long_2]],3,0),"")</f>
        <v>15.3307</v>
      </c>
      <c r="O993" s="36">
        <f>+IFERROR(VLOOKUP(Table_6[[#This Row],[ID_Municipio]],Table_4[[CodigoMuni]:[Long_2]],4,0),"")</f>
        <v>-88.047399999999996</v>
      </c>
      <c r="P993" s="34" t="s">
        <v>21</v>
      </c>
    </row>
    <row r="994" spans="1:16" ht="14.25" customHeight="1">
      <c r="A994" s="31" t="str">
        <f t="shared" si="45"/>
        <v>Villanueva43953983</v>
      </c>
      <c r="B994" s="31" t="str">
        <f>+Table_6[[#This Row],[ID_Municipio]]&amp;Table_6[[#This Row],[Fecha]]</f>
        <v>051143953</v>
      </c>
      <c r="C994" s="31" t="str">
        <f t="shared" si="46"/>
        <v>Cortes43953</v>
      </c>
      <c r="D994" s="32">
        <f t="shared" si="47"/>
        <v>983</v>
      </c>
      <c r="E994" s="24">
        <v>43953</v>
      </c>
      <c r="F994" s="32">
        <f>+VLOOKUP(Table_6[[#This Row],[Departamento]],Table_5[],2,0)</f>
        <v>5</v>
      </c>
      <c r="G994" s="3" t="s">
        <v>22</v>
      </c>
      <c r="H994" s="9" t="s">
        <v>83</v>
      </c>
      <c r="I994" s="32" t="str">
        <f>+IFERROR(VLOOKUP(Table_6[[#This Row],[Municipio]],'LOCALIZA HN'!$B$9:$O$306,8,0),99999)</f>
        <v>0511</v>
      </c>
      <c r="J994" s="5" t="s">
        <v>18</v>
      </c>
      <c r="K994" s="5">
        <v>48</v>
      </c>
      <c r="L994" s="25" t="s">
        <v>19</v>
      </c>
      <c r="M994" s="34" t="s">
        <v>20</v>
      </c>
      <c r="N994" s="36">
        <f>+IFERROR(VLOOKUP(Table_6[[#This Row],[ID_Municipio]],Table_4[[CodigoMuni]:[Long_2]],3,0),"")</f>
        <v>15.3307</v>
      </c>
      <c r="O994" s="36">
        <f>+IFERROR(VLOOKUP(Table_6[[#This Row],[ID_Municipio]],Table_4[[CodigoMuni]:[Long_2]],4,0),"")</f>
        <v>-88.047399999999996</v>
      </c>
      <c r="P994" s="34" t="s">
        <v>21</v>
      </c>
    </row>
    <row r="995" spans="1:16" ht="14.25" customHeight="1">
      <c r="A995" s="31" t="str">
        <f t="shared" si="45"/>
        <v>Villanueva43953984</v>
      </c>
      <c r="B995" s="31" t="str">
        <f>+Table_6[[#This Row],[ID_Municipio]]&amp;Table_6[[#This Row],[Fecha]]</f>
        <v>051143953</v>
      </c>
      <c r="C995" s="31" t="str">
        <f t="shared" si="46"/>
        <v>Cortes43953</v>
      </c>
      <c r="D995" s="32">
        <f t="shared" si="47"/>
        <v>984</v>
      </c>
      <c r="E995" s="24">
        <v>43953</v>
      </c>
      <c r="F995" s="32">
        <f>+VLOOKUP(Table_6[[#This Row],[Departamento]],Table_5[],2,0)</f>
        <v>5</v>
      </c>
      <c r="G995" s="3" t="s">
        <v>22</v>
      </c>
      <c r="H995" s="9" t="s">
        <v>83</v>
      </c>
      <c r="I995" s="32" t="str">
        <f>+IFERROR(VLOOKUP(Table_6[[#This Row],[Municipio]],'LOCALIZA HN'!$B$9:$O$306,8,0),99999)</f>
        <v>0511</v>
      </c>
      <c r="J995" s="5" t="s">
        <v>18</v>
      </c>
      <c r="K995" s="5">
        <v>57</v>
      </c>
      <c r="L995" s="25" t="s">
        <v>19</v>
      </c>
      <c r="M995" s="34" t="s">
        <v>20</v>
      </c>
      <c r="N995" s="36">
        <f>+IFERROR(VLOOKUP(Table_6[[#This Row],[ID_Municipio]],Table_4[[CodigoMuni]:[Long_2]],3,0),"")</f>
        <v>15.3307</v>
      </c>
      <c r="O995" s="36">
        <f>+IFERROR(VLOOKUP(Table_6[[#This Row],[ID_Municipio]],Table_4[[CodigoMuni]:[Long_2]],4,0),"")</f>
        <v>-88.047399999999996</v>
      </c>
      <c r="P995" s="34" t="s">
        <v>21</v>
      </c>
    </row>
    <row r="996" spans="1:16" ht="14.25" customHeight="1">
      <c r="A996" s="31" t="str">
        <f t="shared" si="45"/>
        <v>Villanueva43953985</v>
      </c>
      <c r="B996" s="31" t="str">
        <f>+Table_6[[#This Row],[ID_Municipio]]&amp;Table_6[[#This Row],[Fecha]]</f>
        <v>051143953</v>
      </c>
      <c r="C996" s="31" t="str">
        <f t="shared" si="46"/>
        <v>Cortes43953</v>
      </c>
      <c r="D996" s="32">
        <f t="shared" si="47"/>
        <v>985</v>
      </c>
      <c r="E996" s="24">
        <v>43953</v>
      </c>
      <c r="F996" s="32">
        <f>+VLOOKUP(Table_6[[#This Row],[Departamento]],Table_5[],2,0)</f>
        <v>5</v>
      </c>
      <c r="G996" s="3" t="s">
        <v>22</v>
      </c>
      <c r="H996" s="9" t="s">
        <v>83</v>
      </c>
      <c r="I996" s="32" t="str">
        <f>+IFERROR(VLOOKUP(Table_6[[#This Row],[Municipio]],'LOCALIZA HN'!$B$9:$O$306,8,0),99999)</f>
        <v>0511</v>
      </c>
      <c r="J996" s="5" t="s">
        <v>18</v>
      </c>
      <c r="K996" s="5">
        <v>48</v>
      </c>
      <c r="L996" s="25" t="s">
        <v>19</v>
      </c>
      <c r="M996" s="34" t="s">
        <v>20</v>
      </c>
      <c r="N996" s="36">
        <f>+IFERROR(VLOOKUP(Table_6[[#This Row],[ID_Municipio]],Table_4[[CodigoMuni]:[Long_2]],3,0),"")</f>
        <v>15.3307</v>
      </c>
      <c r="O996" s="36">
        <f>+IFERROR(VLOOKUP(Table_6[[#This Row],[ID_Municipio]],Table_4[[CodigoMuni]:[Long_2]],4,0),"")</f>
        <v>-88.047399999999996</v>
      </c>
      <c r="P996" s="34" t="s">
        <v>21</v>
      </c>
    </row>
    <row r="997" spans="1:16" ht="14.25" customHeight="1">
      <c r="A997" s="31" t="str">
        <f t="shared" si="45"/>
        <v>Villanueva43953986</v>
      </c>
      <c r="B997" s="31" t="str">
        <f>+Table_6[[#This Row],[ID_Municipio]]&amp;Table_6[[#This Row],[Fecha]]</f>
        <v>051143953</v>
      </c>
      <c r="C997" s="31" t="str">
        <f t="shared" si="46"/>
        <v>Cortes43953</v>
      </c>
      <c r="D997" s="32">
        <f t="shared" si="47"/>
        <v>986</v>
      </c>
      <c r="E997" s="24">
        <v>43953</v>
      </c>
      <c r="F997" s="32">
        <f>+VLOOKUP(Table_6[[#This Row],[Departamento]],Table_5[],2,0)</f>
        <v>5</v>
      </c>
      <c r="G997" s="3" t="s">
        <v>22</v>
      </c>
      <c r="H997" s="9" t="s">
        <v>83</v>
      </c>
      <c r="I997" s="32" t="str">
        <f>+IFERROR(VLOOKUP(Table_6[[#This Row],[Municipio]],'LOCALIZA HN'!$B$9:$O$306,8,0),99999)</f>
        <v>0511</v>
      </c>
      <c r="J997" s="5" t="s">
        <v>18</v>
      </c>
      <c r="K997" s="5">
        <v>76</v>
      </c>
      <c r="L997" s="25" t="s">
        <v>19</v>
      </c>
      <c r="M997" s="34" t="s">
        <v>20</v>
      </c>
      <c r="N997" s="36">
        <f>+IFERROR(VLOOKUP(Table_6[[#This Row],[ID_Municipio]],Table_4[[CodigoMuni]:[Long_2]],3,0),"")</f>
        <v>15.3307</v>
      </c>
      <c r="O997" s="36">
        <f>+IFERROR(VLOOKUP(Table_6[[#This Row],[ID_Municipio]],Table_4[[CodigoMuni]:[Long_2]],4,0),"")</f>
        <v>-88.047399999999996</v>
      </c>
      <c r="P997" s="34" t="s">
        <v>21</v>
      </c>
    </row>
    <row r="998" spans="1:16" ht="14.25" customHeight="1">
      <c r="A998" s="31" t="str">
        <f t="shared" si="45"/>
        <v>Villanueva43953987</v>
      </c>
      <c r="B998" s="31" t="str">
        <f>+Table_6[[#This Row],[ID_Municipio]]&amp;Table_6[[#This Row],[Fecha]]</f>
        <v>051143953</v>
      </c>
      <c r="C998" s="31" t="str">
        <f t="shared" si="46"/>
        <v>Cortes43953</v>
      </c>
      <c r="D998" s="32">
        <f t="shared" si="47"/>
        <v>987</v>
      </c>
      <c r="E998" s="24">
        <v>43953</v>
      </c>
      <c r="F998" s="32">
        <f>+VLOOKUP(Table_6[[#This Row],[Departamento]],Table_5[],2,0)</f>
        <v>5</v>
      </c>
      <c r="G998" s="3" t="s">
        <v>22</v>
      </c>
      <c r="H998" s="9" t="s">
        <v>83</v>
      </c>
      <c r="I998" s="32" t="str">
        <f>+IFERROR(VLOOKUP(Table_6[[#This Row],[Municipio]],'LOCALIZA HN'!$B$9:$O$306,8,0),99999)</f>
        <v>0511</v>
      </c>
      <c r="J998" s="5" t="s">
        <v>26</v>
      </c>
      <c r="K998" s="5">
        <v>39</v>
      </c>
      <c r="L998" s="25" t="s">
        <v>19</v>
      </c>
      <c r="M998" s="34" t="s">
        <v>20</v>
      </c>
      <c r="N998" s="36">
        <f>+IFERROR(VLOOKUP(Table_6[[#This Row],[ID_Municipio]],Table_4[[CodigoMuni]:[Long_2]],3,0),"")</f>
        <v>15.3307</v>
      </c>
      <c r="O998" s="36">
        <f>+IFERROR(VLOOKUP(Table_6[[#This Row],[ID_Municipio]],Table_4[[CodigoMuni]:[Long_2]],4,0),"")</f>
        <v>-88.047399999999996</v>
      </c>
      <c r="P998" s="34" t="s">
        <v>21</v>
      </c>
    </row>
    <row r="999" spans="1:16" ht="14.25" customHeight="1">
      <c r="A999" s="31" t="str">
        <f t="shared" si="45"/>
        <v>Villanueva43953988</v>
      </c>
      <c r="B999" s="31" t="str">
        <f>+Table_6[[#This Row],[ID_Municipio]]&amp;Table_6[[#This Row],[Fecha]]</f>
        <v>051143953</v>
      </c>
      <c r="C999" s="31" t="str">
        <f t="shared" si="46"/>
        <v>Cortes43953</v>
      </c>
      <c r="D999" s="32">
        <f t="shared" si="47"/>
        <v>988</v>
      </c>
      <c r="E999" s="24">
        <v>43953</v>
      </c>
      <c r="F999" s="32">
        <f>+VLOOKUP(Table_6[[#This Row],[Departamento]],Table_5[],2,0)</f>
        <v>5</v>
      </c>
      <c r="G999" s="3" t="s">
        <v>22</v>
      </c>
      <c r="H999" s="9" t="s">
        <v>83</v>
      </c>
      <c r="I999" s="32" t="str">
        <f>+IFERROR(VLOOKUP(Table_6[[#This Row],[Municipio]],'LOCALIZA HN'!$B$9:$O$306,8,0),99999)</f>
        <v>0511</v>
      </c>
      <c r="J999" s="5" t="s">
        <v>26</v>
      </c>
      <c r="K999" s="5">
        <v>21</v>
      </c>
      <c r="L999" s="25" t="s">
        <v>19</v>
      </c>
      <c r="M999" s="34" t="s">
        <v>20</v>
      </c>
      <c r="N999" s="36">
        <f>+IFERROR(VLOOKUP(Table_6[[#This Row],[ID_Municipio]],Table_4[[CodigoMuni]:[Long_2]],3,0),"")</f>
        <v>15.3307</v>
      </c>
      <c r="O999" s="36">
        <f>+IFERROR(VLOOKUP(Table_6[[#This Row],[ID_Municipio]],Table_4[[CodigoMuni]:[Long_2]],4,0),"")</f>
        <v>-88.047399999999996</v>
      </c>
      <c r="P999" s="34" t="s">
        <v>21</v>
      </c>
    </row>
    <row r="1000" spans="1:16" ht="14.25" customHeight="1">
      <c r="A1000" s="31" t="str">
        <f t="shared" si="45"/>
        <v>Villanueva43953989</v>
      </c>
      <c r="B1000" s="31" t="str">
        <f>+Table_6[[#This Row],[ID_Municipio]]&amp;Table_6[[#This Row],[Fecha]]</f>
        <v>051143953</v>
      </c>
      <c r="C1000" s="31" t="str">
        <f t="shared" si="46"/>
        <v>Cortes43953</v>
      </c>
      <c r="D1000" s="32">
        <f t="shared" si="47"/>
        <v>989</v>
      </c>
      <c r="E1000" s="24">
        <v>43953</v>
      </c>
      <c r="F1000" s="32">
        <f>+VLOOKUP(Table_6[[#This Row],[Departamento]],Table_5[],2,0)</f>
        <v>5</v>
      </c>
      <c r="G1000" s="3" t="s">
        <v>22</v>
      </c>
      <c r="H1000" s="9" t="s">
        <v>83</v>
      </c>
      <c r="I1000" s="32" t="str">
        <f>+IFERROR(VLOOKUP(Table_6[[#This Row],[Municipio]],'LOCALIZA HN'!$B$9:$O$306,8,0),99999)</f>
        <v>0511</v>
      </c>
      <c r="J1000" s="5" t="s">
        <v>18</v>
      </c>
      <c r="K1000" s="5">
        <v>31</v>
      </c>
      <c r="L1000" s="25" t="s">
        <v>19</v>
      </c>
      <c r="M1000" s="34" t="s">
        <v>20</v>
      </c>
      <c r="N1000" s="36">
        <f>+IFERROR(VLOOKUP(Table_6[[#This Row],[ID_Municipio]],Table_4[[CodigoMuni]:[Long_2]],3,0),"")</f>
        <v>15.3307</v>
      </c>
      <c r="O1000" s="36">
        <f>+IFERROR(VLOOKUP(Table_6[[#This Row],[ID_Municipio]],Table_4[[CodigoMuni]:[Long_2]],4,0),"")</f>
        <v>-88.047399999999996</v>
      </c>
      <c r="P1000" s="34" t="s">
        <v>21</v>
      </c>
    </row>
    <row r="1001" spans="1:16" ht="14.25" customHeight="1">
      <c r="A1001" s="31" t="str">
        <f t="shared" si="45"/>
        <v>Villanueva43953990</v>
      </c>
      <c r="B1001" s="31" t="str">
        <f>+Table_6[[#This Row],[ID_Municipio]]&amp;Table_6[[#This Row],[Fecha]]</f>
        <v>051143953</v>
      </c>
      <c r="C1001" s="31" t="str">
        <f t="shared" si="46"/>
        <v>Cortes43953</v>
      </c>
      <c r="D1001" s="32">
        <f t="shared" si="47"/>
        <v>990</v>
      </c>
      <c r="E1001" s="24">
        <v>43953</v>
      </c>
      <c r="F1001" s="32">
        <f>+VLOOKUP(Table_6[[#This Row],[Departamento]],Table_5[],2,0)</f>
        <v>5</v>
      </c>
      <c r="G1001" s="3" t="s">
        <v>22</v>
      </c>
      <c r="H1001" s="9" t="s">
        <v>83</v>
      </c>
      <c r="I1001" s="32" t="str">
        <f>+IFERROR(VLOOKUP(Table_6[[#This Row],[Municipio]],'LOCALIZA HN'!$B$9:$O$306,8,0),99999)</f>
        <v>0511</v>
      </c>
      <c r="J1001" s="5" t="s">
        <v>26</v>
      </c>
      <c r="K1001" s="5">
        <v>53</v>
      </c>
      <c r="L1001" s="25" t="s">
        <v>19</v>
      </c>
      <c r="M1001" s="34" t="s">
        <v>20</v>
      </c>
      <c r="N1001" s="36">
        <f>+IFERROR(VLOOKUP(Table_6[[#This Row],[ID_Municipio]],Table_4[[CodigoMuni]:[Long_2]],3,0),"")</f>
        <v>15.3307</v>
      </c>
      <c r="O1001" s="36">
        <f>+IFERROR(VLOOKUP(Table_6[[#This Row],[ID_Municipio]],Table_4[[CodigoMuni]:[Long_2]],4,0),"")</f>
        <v>-88.047399999999996</v>
      </c>
      <c r="P1001" s="34" t="s">
        <v>21</v>
      </c>
    </row>
    <row r="1002" spans="1:16" ht="14.25" customHeight="1">
      <c r="A1002" s="31" t="str">
        <f t="shared" si="45"/>
        <v>Villanueva43954991</v>
      </c>
      <c r="B1002" s="31" t="str">
        <f>+Table_6[[#This Row],[ID_Municipio]]&amp;Table_6[[#This Row],[Fecha]]</f>
        <v>051143954</v>
      </c>
      <c r="C1002" s="31" t="str">
        <f t="shared" si="46"/>
        <v>Cortes43954</v>
      </c>
      <c r="D1002" s="32">
        <f t="shared" si="47"/>
        <v>991</v>
      </c>
      <c r="E1002" s="24">
        <v>43954</v>
      </c>
      <c r="F1002" s="32">
        <f>+VLOOKUP(Table_6[[#This Row],[Departamento]],Table_5[],2,0)</f>
        <v>5</v>
      </c>
      <c r="G1002" s="3" t="s">
        <v>22</v>
      </c>
      <c r="H1002" s="9" t="s">
        <v>83</v>
      </c>
      <c r="I1002" s="32" t="str">
        <f>+IFERROR(VLOOKUP(Table_6[[#This Row],[Municipio]],'LOCALIZA HN'!$B$9:$O$306,8,0),99999)</f>
        <v>0511</v>
      </c>
      <c r="J1002" s="5" t="s">
        <v>18</v>
      </c>
      <c r="K1002" s="5">
        <v>37</v>
      </c>
      <c r="L1002" s="25" t="s">
        <v>19</v>
      </c>
      <c r="M1002" s="34" t="s">
        <v>20</v>
      </c>
      <c r="N1002" s="36">
        <f>+IFERROR(VLOOKUP(Table_6[[#This Row],[ID_Municipio]],Table_4[[CodigoMuni]:[Long_2]],3,0),"")</f>
        <v>15.3307</v>
      </c>
      <c r="O1002" s="36">
        <f>+IFERROR(VLOOKUP(Table_6[[#This Row],[ID_Municipio]],Table_4[[CodigoMuni]:[Long_2]],4,0),"")</f>
        <v>-88.047399999999996</v>
      </c>
      <c r="P1002" s="34" t="s">
        <v>21</v>
      </c>
    </row>
    <row r="1003" spans="1:16" ht="14.25" customHeight="1">
      <c r="A1003" s="31" t="str">
        <f t="shared" si="45"/>
        <v>Villanueva43954992</v>
      </c>
      <c r="B1003" s="31" t="str">
        <f>+Table_6[[#This Row],[ID_Municipio]]&amp;Table_6[[#This Row],[Fecha]]</f>
        <v>051143954</v>
      </c>
      <c r="C1003" s="31" t="str">
        <f t="shared" si="46"/>
        <v>Cortes43954</v>
      </c>
      <c r="D1003" s="32">
        <f t="shared" si="47"/>
        <v>992</v>
      </c>
      <c r="E1003" s="24">
        <v>43954</v>
      </c>
      <c r="F1003" s="32">
        <f>+VLOOKUP(Table_6[[#This Row],[Departamento]],Table_5[],2,0)</f>
        <v>5</v>
      </c>
      <c r="G1003" s="3" t="s">
        <v>22</v>
      </c>
      <c r="H1003" s="9" t="s">
        <v>83</v>
      </c>
      <c r="I1003" s="32" t="str">
        <f>+IFERROR(VLOOKUP(Table_6[[#This Row],[Municipio]],'LOCALIZA HN'!$B$9:$O$306,8,0),99999)</f>
        <v>0511</v>
      </c>
      <c r="J1003" s="5" t="s">
        <v>18</v>
      </c>
      <c r="K1003" s="5">
        <v>47</v>
      </c>
      <c r="L1003" s="25" t="s">
        <v>19</v>
      </c>
      <c r="M1003" s="34" t="s">
        <v>20</v>
      </c>
      <c r="N1003" s="36">
        <f>+IFERROR(VLOOKUP(Table_6[[#This Row],[ID_Municipio]],Table_4[[CodigoMuni]:[Long_2]],3,0),"")</f>
        <v>15.3307</v>
      </c>
      <c r="O1003" s="36">
        <f>+IFERROR(VLOOKUP(Table_6[[#This Row],[ID_Municipio]],Table_4[[CodigoMuni]:[Long_2]],4,0),"")</f>
        <v>-88.047399999999996</v>
      </c>
      <c r="P1003" s="34" t="s">
        <v>21</v>
      </c>
    </row>
    <row r="1004" spans="1:16" ht="14.25" customHeight="1">
      <c r="A1004" s="31" t="str">
        <f t="shared" si="45"/>
        <v>Yoro43915993</v>
      </c>
      <c r="B1004" s="31" t="str">
        <f>+Table_6[[#This Row],[ID_Municipio]]&amp;Table_6[[#This Row],[Fecha]]</f>
        <v>180143915</v>
      </c>
      <c r="C1004" s="31" t="str">
        <f t="shared" si="46"/>
        <v>Yoro43915</v>
      </c>
      <c r="D1004" s="32">
        <f t="shared" si="47"/>
        <v>993</v>
      </c>
      <c r="E1004" s="33">
        <v>43915</v>
      </c>
      <c r="F1004" s="32">
        <f>+VLOOKUP(Table_6[[#This Row],[Departamento]],Table_5[],2,0)</f>
        <v>18</v>
      </c>
      <c r="G1004" s="3" t="s">
        <v>35</v>
      </c>
      <c r="H1004" s="11" t="s">
        <v>35</v>
      </c>
      <c r="I1004" s="32" t="str">
        <f>+IFERROR(VLOOKUP(Table_6[[#This Row],[Municipio]],'LOCALIZA HN'!$B$9:$O$306,8,0),99999)</f>
        <v>1801</v>
      </c>
      <c r="J1004" s="5" t="s">
        <v>18</v>
      </c>
      <c r="K1004" s="5">
        <v>19</v>
      </c>
      <c r="L1004" s="8" t="s">
        <v>19</v>
      </c>
      <c r="M1004" s="34" t="s">
        <v>20</v>
      </c>
      <c r="N1004" s="36">
        <f>+IFERROR(VLOOKUP(Table_6[[#This Row],[ID_Municipio]],Table_4[[CodigoMuni]:[Long_2]],3,0),"")</f>
        <v>15.2433</v>
      </c>
      <c r="O1004" s="36">
        <f>+IFERROR(VLOOKUP(Table_6[[#This Row],[ID_Municipio]],Table_4[[CodigoMuni]:[Long_2]],4,0),"")</f>
        <v>-87.227500000000006</v>
      </c>
      <c r="P1004" s="34" t="s">
        <v>21</v>
      </c>
    </row>
    <row r="1005" spans="1:16" ht="14.25" customHeight="1">
      <c r="A1005" s="31" t="str">
        <f t="shared" si="45"/>
        <v>Yoro43917994</v>
      </c>
      <c r="B1005" s="31" t="str">
        <f>+Table_6[[#This Row],[ID_Municipio]]&amp;Table_6[[#This Row],[Fecha]]</f>
        <v>180143917</v>
      </c>
      <c r="C1005" s="31" t="str">
        <f t="shared" si="46"/>
        <v>Yoro43917</v>
      </c>
      <c r="D1005" s="32">
        <f t="shared" si="47"/>
        <v>994</v>
      </c>
      <c r="E1005" s="33">
        <v>43917</v>
      </c>
      <c r="F1005" s="32">
        <f>+VLOOKUP(Table_6[[#This Row],[Departamento]],Table_5[],2,0)</f>
        <v>18</v>
      </c>
      <c r="G1005" s="3" t="s">
        <v>35</v>
      </c>
      <c r="H1005" s="11" t="s">
        <v>35</v>
      </c>
      <c r="I1005" s="32" t="str">
        <f>+IFERROR(VLOOKUP(Table_6[[#This Row],[Municipio]],'LOCALIZA HN'!$B$9:$O$306,8,0),99999)</f>
        <v>1801</v>
      </c>
      <c r="J1005" s="5" t="s">
        <v>18</v>
      </c>
      <c r="K1005" s="5">
        <v>33</v>
      </c>
      <c r="L1005" s="8" t="s">
        <v>19</v>
      </c>
      <c r="M1005" s="34" t="s">
        <v>20</v>
      </c>
      <c r="N1005" s="36">
        <f>+IFERROR(VLOOKUP(Table_6[[#This Row],[ID_Municipio]],Table_4[[CodigoMuni]:[Long_2]],3,0),"")</f>
        <v>15.2433</v>
      </c>
      <c r="O1005" s="36">
        <f>+IFERROR(VLOOKUP(Table_6[[#This Row],[ID_Municipio]],Table_4[[CodigoMuni]:[Long_2]],4,0),"")</f>
        <v>-87.227500000000006</v>
      </c>
      <c r="P1005" s="34" t="s">
        <v>21</v>
      </c>
    </row>
    <row r="1006" spans="1:16" ht="14.25" customHeight="1">
      <c r="A1006" s="31" t="str">
        <f t="shared" si="45"/>
        <v>Yoro43950995</v>
      </c>
      <c r="B1006" s="31" t="str">
        <f>+Table_6[[#This Row],[ID_Municipio]]&amp;Table_6[[#This Row],[Fecha]]</f>
        <v>180143950</v>
      </c>
      <c r="C1006" s="31" t="str">
        <f t="shared" si="46"/>
        <v>Yoro43950</v>
      </c>
      <c r="D1006" s="32">
        <f t="shared" si="47"/>
        <v>995</v>
      </c>
      <c r="E1006" s="24">
        <v>43950</v>
      </c>
      <c r="F1006" s="32">
        <f>+VLOOKUP(Table_6[[#This Row],[Departamento]],Table_5[],2,0)</f>
        <v>18</v>
      </c>
      <c r="G1006" s="3" t="s">
        <v>35</v>
      </c>
      <c r="H1006" s="9" t="s">
        <v>35</v>
      </c>
      <c r="I1006" s="32" t="str">
        <f>+IFERROR(VLOOKUP(Table_6[[#This Row],[Municipio]],'LOCALIZA HN'!$B$9:$O$306,8,0),99999)</f>
        <v>1801</v>
      </c>
      <c r="J1006" s="5" t="s">
        <v>18</v>
      </c>
      <c r="K1006" s="5">
        <v>59</v>
      </c>
      <c r="L1006" s="25" t="s">
        <v>19</v>
      </c>
      <c r="M1006" s="34" t="s">
        <v>20</v>
      </c>
      <c r="N1006" s="36">
        <f>+IFERROR(VLOOKUP(Table_6[[#This Row],[ID_Municipio]],Table_4[[CodigoMuni]:[Long_2]],3,0),"")</f>
        <v>15.2433</v>
      </c>
      <c r="O1006" s="36">
        <f>+IFERROR(VLOOKUP(Table_6[[#This Row],[ID_Municipio]],Table_4[[CodigoMuni]:[Long_2]],4,0),"")</f>
        <v>-87.227500000000006</v>
      </c>
      <c r="P1006" s="34" t="s">
        <v>21</v>
      </c>
    </row>
    <row r="1007" spans="1:16" ht="14.25" customHeight="1">
      <c r="A1007" s="31" t="str">
        <f t="shared" si="45"/>
        <v>Yoro43950996</v>
      </c>
      <c r="B1007" s="31" t="str">
        <f>+Table_6[[#This Row],[ID_Municipio]]&amp;Table_6[[#This Row],[Fecha]]</f>
        <v>180143950</v>
      </c>
      <c r="C1007" s="31" t="str">
        <f t="shared" si="46"/>
        <v>Yoro43950</v>
      </c>
      <c r="D1007" s="32">
        <f t="shared" si="47"/>
        <v>996</v>
      </c>
      <c r="E1007" s="24">
        <v>43950</v>
      </c>
      <c r="F1007" s="32">
        <f>+VLOOKUP(Table_6[[#This Row],[Departamento]],Table_5[],2,0)</f>
        <v>18</v>
      </c>
      <c r="G1007" s="3" t="s">
        <v>35</v>
      </c>
      <c r="H1007" s="9" t="s">
        <v>35</v>
      </c>
      <c r="I1007" s="32" t="str">
        <f>+IFERROR(VLOOKUP(Table_6[[#This Row],[Municipio]],'LOCALIZA HN'!$B$9:$O$306,8,0),99999)</f>
        <v>1801</v>
      </c>
      <c r="J1007" s="5" t="s">
        <v>26</v>
      </c>
      <c r="K1007" s="5">
        <v>54</v>
      </c>
      <c r="L1007" s="25" t="s">
        <v>19</v>
      </c>
      <c r="M1007" s="34" t="s">
        <v>20</v>
      </c>
      <c r="N1007" s="36">
        <f>+IFERROR(VLOOKUP(Table_6[[#This Row],[ID_Municipio]],Table_4[[CodigoMuni]:[Long_2]],3,0),"")</f>
        <v>15.2433</v>
      </c>
      <c r="O1007" s="36">
        <f>+IFERROR(VLOOKUP(Table_6[[#This Row],[ID_Municipio]],Table_4[[CodigoMuni]:[Long_2]],4,0),"")</f>
        <v>-87.227500000000006</v>
      </c>
      <c r="P1007" s="34" t="s">
        <v>21</v>
      </c>
    </row>
    <row r="1008" spans="1:16" ht="14.25" customHeight="1">
      <c r="A1008" s="31" t="str">
        <f t="shared" si="45"/>
        <v>Yoro43950997</v>
      </c>
      <c r="B1008" s="31" t="str">
        <f>+Table_6[[#This Row],[ID_Municipio]]&amp;Table_6[[#This Row],[Fecha]]</f>
        <v>180143950</v>
      </c>
      <c r="C1008" s="31" t="str">
        <f t="shared" si="46"/>
        <v>Yoro43950</v>
      </c>
      <c r="D1008" s="32">
        <f t="shared" si="47"/>
        <v>997</v>
      </c>
      <c r="E1008" s="24">
        <v>43950</v>
      </c>
      <c r="F1008" s="32">
        <f>+VLOOKUP(Table_6[[#This Row],[Departamento]],Table_5[],2,0)</f>
        <v>18</v>
      </c>
      <c r="G1008" s="3" t="s">
        <v>35</v>
      </c>
      <c r="H1008" s="9" t="s">
        <v>35</v>
      </c>
      <c r="I1008" s="32" t="str">
        <f>+IFERROR(VLOOKUP(Table_6[[#This Row],[Municipio]],'LOCALIZA HN'!$B$9:$O$306,8,0),99999)</f>
        <v>1801</v>
      </c>
      <c r="J1008" s="5" t="s">
        <v>18</v>
      </c>
      <c r="K1008" s="5">
        <v>10</v>
      </c>
      <c r="L1008" s="25" t="s">
        <v>19</v>
      </c>
      <c r="M1008" s="34" t="s">
        <v>20</v>
      </c>
      <c r="N1008" s="36">
        <f>+IFERROR(VLOOKUP(Table_6[[#This Row],[ID_Municipio]],Table_4[[CodigoMuni]:[Long_2]],3,0),"")</f>
        <v>15.2433</v>
      </c>
      <c r="O1008" s="36">
        <f>+IFERROR(VLOOKUP(Table_6[[#This Row],[ID_Municipio]],Table_4[[CodigoMuni]:[Long_2]],4,0),"")</f>
        <v>-87.227500000000006</v>
      </c>
      <c r="P1008" s="34" t="s">
        <v>21</v>
      </c>
    </row>
    <row r="1009" spans="1:16" ht="14.25" customHeight="1">
      <c r="A1009" s="31" t="str">
        <f t="shared" si="45"/>
        <v>Yoro43951998</v>
      </c>
      <c r="B1009" s="31" t="str">
        <f>+Table_6[[#This Row],[ID_Municipio]]&amp;Table_6[[#This Row],[Fecha]]</f>
        <v>180143951</v>
      </c>
      <c r="C1009" s="31" t="str">
        <f t="shared" si="46"/>
        <v>Yoro43951</v>
      </c>
      <c r="D1009" s="32">
        <f t="shared" si="47"/>
        <v>998</v>
      </c>
      <c r="E1009" s="24">
        <v>43951</v>
      </c>
      <c r="F1009" s="32">
        <f>+VLOOKUP(Table_6[[#This Row],[Departamento]],Table_5[],2,0)</f>
        <v>18</v>
      </c>
      <c r="G1009" s="3" t="s">
        <v>35</v>
      </c>
      <c r="H1009" s="9" t="s">
        <v>35</v>
      </c>
      <c r="I1009" s="32" t="str">
        <f>+IFERROR(VLOOKUP(Table_6[[#This Row],[Municipio]],'LOCALIZA HN'!$B$9:$O$306,8,0),99999)</f>
        <v>1801</v>
      </c>
      <c r="J1009" s="5" t="s">
        <v>26</v>
      </c>
      <c r="K1009" s="5">
        <v>48</v>
      </c>
      <c r="L1009" s="25" t="s">
        <v>19</v>
      </c>
      <c r="M1009" s="34" t="s">
        <v>20</v>
      </c>
      <c r="N1009" s="36">
        <f>+IFERROR(VLOOKUP(Table_6[[#This Row],[ID_Municipio]],Table_4[[CodigoMuni]:[Long_2]],3,0),"")</f>
        <v>15.2433</v>
      </c>
      <c r="O1009" s="36">
        <f>+IFERROR(VLOOKUP(Table_6[[#This Row],[ID_Municipio]],Table_4[[CodigoMuni]:[Long_2]],4,0),"")</f>
        <v>-87.227500000000006</v>
      </c>
      <c r="P1009" s="34" t="s">
        <v>21</v>
      </c>
    </row>
    <row r="1010" spans="1:16" ht="14.25" customHeight="1">
      <c r="A1010" s="31" t="str">
        <f t="shared" si="45"/>
        <v>Yoro43953999</v>
      </c>
      <c r="B1010" s="31" t="str">
        <f>+Table_6[[#This Row],[ID_Municipio]]&amp;Table_6[[#This Row],[Fecha]]</f>
        <v>180143953</v>
      </c>
      <c r="C1010" s="31" t="str">
        <f t="shared" si="46"/>
        <v>Yoro43953</v>
      </c>
      <c r="D1010" s="32">
        <f t="shared" si="47"/>
        <v>999</v>
      </c>
      <c r="E1010" s="24">
        <v>43953</v>
      </c>
      <c r="F1010" s="32">
        <f>+VLOOKUP(Table_6[[#This Row],[Departamento]],Table_5[],2,0)</f>
        <v>18</v>
      </c>
      <c r="G1010" s="3" t="s">
        <v>35</v>
      </c>
      <c r="H1010" s="9" t="s">
        <v>35</v>
      </c>
      <c r="I1010" s="32" t="str">
        <f>+IFERROR(VLOOKUP(Table_6[[#This Row],[Municipio]],'LOCALIZA HN'!$B$9:$O$306,8,0),99999)</f>
        <v>1801</v>
      </c>
      <c r="J1010" s="5" t="s">
        <v>18</v>
      </c>
      <c r="K1010" s="5">
        <v>71</v>
      </c>
      <c r="L1010" s="25" t="s">
        <v>19</v>
      </c>
      <c r="M1010" s="34" t="s">
        <v>20</v>
      </c>
      <c r="N1010" s="36">
        <f>+IFERROR(VLOOKUP(Table_6[[#This Row],[ID_Municipio]],Table_4[[CodigoMuni]:[Long_2]],3,0),"")</f>
        <v>15.2433</v>
      </c>
      <c r="O1010" s="36">
        <f>+IFERROR(VLOOKUP(Table_6[[#This Row],[ID_Municipio]],Table_4[[CodigoMuni]:[Long_2]],4,0),"")</f>
        <v>-87.227500000000006</v>
      </c>
      <c r="P1010" s="34" t="s">
        <v>21</v>
      </c>
    </row>
    <row r="1011" spans="1:16" ht="14.25" customHeight="1">
      <c r="A1011" s="31" t="str">
        <f t="shared" si="45"/>
        <v>Yoro439531000</v>
      </c>
      <c r="B1011" s="31" t="str">
        <f>+Table_6[[#This Row],[ID_Municipio]]&amp;Table_6[[#This Row],[Fecha]]</f>
        <v>180143953</v>
      </c>
      <c r="C1011" s="31" t="str">
        <f t="shared" si="46"/>
        <v>Yoro43953</v>
      </c>
      <c r="D1011" s="32">
        <f t="shared" si="47"/>
        <v>1000</v>
      </c>
      <c r="E1011" s="24">
        <v>43953</v>
      </c>
      <c r="F1011" s="32">
        <f>+VLOOKUP(Table_6[[#This Row],[Departamento]],Table_5[],2,0)</f>
        <v>18</v>
      </c>
      <c r="G1011" s="3" t="s">
        <v>35</v>
      </c>
      <c r="H1011" s="9" t="s">
        <v>35</v>
      </c>
      <c r="I1011" s="32" t="str">
        <f>+IFERROR(VLOOKUP(Table_6[[#This Row],[Municipio]],'LOCALIZA HN'!$B$9:$O$306,8,0),99999)</f>
        <v>1801</v>
      </c>
      <c r="J1011" s="5" t="s">
        <v>18</v>
      </c>
      <c r="K1011" s="5">
        <v>27</v>
      </c>
      <c r="L1011" s="25" t="s">
        <v>19</v>
      </c>
      <c r="M1011" s="34" t="s">
        <v>20</v>
      </c>
      <c r="N1011" s="36">
        <f>+IFERROR(VLOOKUP(Table_6[[#This Row],[ID_Municipio]],Table_4[[CodigoMuni]:[Long_2]],3,0),"")</f>
        <v>15.2433</v>
      </c>
      <c r="O1011" s="36">
        <f>+IFERROR(VLOOKUP(Table_6[[#This Row],[ID_Municipio]],Table_4[[CodigoMuni]:[Long_2]],4,0),"")</f>
        <v>-87.227500000000006</v>
      </c>
      <c r="P1011" s="34" t="s">
        <v>21</v>
      </c>
    </row>
    <row r="1012" spans="1:16" ht="14.25" customHeight="1">
      <c r="A1012" s="31" t="str">
        <f t="shared" si="45"/>
        <v>Distrito Central439091001</v>
      </c>
      <c r="B1012" s="31" t="str">
        <f>+Table_6[[#This Row],[ID_Municipio]]&amp;Table_6[[#This Row],[Fecha]]</f>
        <v>080143909</v>
      </c>
      <c r="C1012" s="31" t="str">
        <f t="shared" si="46"/>
        <v>Francisco Morazan43909</v>
      </c>
      <c r="D1012" s="32">
        <f t="shared" si="47"/>
        <v>1001</v>
      </c>
      <c r="E1012" s="33">
        <v>43909</v>
      </c>
      <c r="F1012" s="32">
        <f>+VLOOKUP(Table_6[[#This Row],[Departamento]],Table_5[],2,0)</f>
        <v>8</v>
      </c>
      <c r="G1012" s="3" t="s">
        <v>31</v>
      </c>
      <c r="H1012" s="37" t="s">
        <v>32</v>
      </c>
      <c r="I1012" s="32" t="str">
        <f>+IFERROR(VLOOKUP(Table_6[[#This Row],[Municipio]],'LOCALIZA HN'!$B$9:$O$306,8,0),99999)</f>
        <v>0801</v>
      </c>
      <c r="J1012" s="5" t="s">
        <v>18</v>
      </c>
      <c r="K1012" s="5">
        <v>20</v>
      </c>
      <c r="L1012" s="8" t="s">
        <v>19</v>
      </c>
      <c r="M1012" s="34" t="s">
        <v>20</v>
      </c>
      <c r="N1012" s="36">
        <f>+IFERROR(VLOOKUP(Table_6[[#This Row],[ID_Municipio]],Table_4[[CodigoMuni]:[Long_2]],3,0),"")</f>
        <v>14.175800000000001</v>
      </c>
      <c r="O1012" s="36">
        <f>+IFERROR(VLOOKUP(Table_6[[#This Row],[ID_Municipio]],Table_4[[CodigoMuni]:[Long_2]],4,0),"")</f>
        <v>-87.251099999999994</v>
      </c>
      <c r="P1012" s="34" t="s">
        <v>21</v>
      </c>
    </row>
    <row r="1013" spans="1:16" ht="14.25" customHeight="1">
      <c r="A1013" s="31" t="str">
        <f t="shared" si="45"/>
        <v>San Pedro Sula439141002</v>
      </c>
      <c r="B1013" s="31" t="str">
        <f>+Table_6[[#This Row],[ID_Municipio]]&amp;Table_6[[#This Row],[Fecha]]</f>
        <v>050143914</v>
      </c>
      <c r="C1013" s="31" t="str">
        <f t="shared" si="46"/>
        <v>Cortes43914</v>
      </c>
      <c r="D1013" s="32">
        <f t="shared" si="47"/>
        <v>1002</v>
      </c>
      <c r="E1013" s="33">
        <v>43914</v>
      </c>
      <c r="F1013" s="32">
        <f>+VLOOKUP(Table_6[[#This Row],[Departamento]],Table_5[],2,0)</f>
        <v>5</v>
      </c>
      <c r="G1013" s="3" t="s">
        <v>22</v>
      </c>
      <c r="H1013" s="37" t="s">
        <v>23</v>
      </c>
      <c r="I1013" s="32" t="str">
        <f>+IFERROR(VLOOKUP(Table_6[[#This Row],[Municipio]],'LOCALIZA HN'!$B$9:$O$306,8,0),99999)</f>
        <v>0501</v>
      </c>
      <c r="J1013" s="5" t="s">
        <v>18</v>
      </c>
      <c r="K1013" s="5">
        <v>57</v>
      </c>
      <c r="L1013" s="8" t="s">
        <v>19</v>
      </c>
      <c r="M1013" s="34" t="s">
        <v>20</v>
      </c>
      <c r="N1013" s="36">
        <f>+IFERROR(VLOOKUP(Table_6[[#This Row],[ID_Municipio]],Table_4[[CodigoMuni]:[Long_2]],3,0),"")</f>
        <v>15.5151</v>
      </c>
      <c r="O1013" s="36">
        <f>+IFERROR(VLOOKUP(Table_6[[#This Row],[ID_Municipio]],Table_4[[CodigoMuni]:[Long_2]],4,0),"")</f>
        <v>-88.114599999999996</v>
      </c>
      <c r="P1013" s="34" t="s">
        <v>21</v>
      </c>
    </row>
    <row r="1014" spans="1:16" ht="14.25" customHeight="1">
      <c r="A1014" s="31" t="str">
        <f t="shared" si="45"/>
        <v>San Pedro Sula439141003</v>
      </c>
      <c r="B1014" s="31" t="str">
        <f>+Table_6[[#This Row],[ID_Municipio]]&amp;Table_6[[#This Row],[Fecha]]</f>
        <v>050143914</v>
      </c>
      <c r="C1014" s="31" t="str">
        <f t="shared" si="46"/>
        <v>Colon43914</v>
      </c>
      <c r="D1014" s="32">
        <f t="shared" si="47"/>
        <v>1003</v>
      </c>
      <c r="E1014" s="33">
        <v>43914</v>
      </c>
      <c r="F1014" s="32">
        <f>+VLOOKUP(Table_6[[#This Row],[Departamento]],Table_5[],2,0)</f>
        <v>2</v>
      </c>
      <c r="G1014" s="3" t="s">
        <v>73</v>
      </c>
      <c r="H1014" s="37" t="s">
        <v>23</v>
      </c>
      <c r="I1014" s="32" t="str">
        <f>+IFERROR(VLOOKUP(Table_6[[#This Row],[Municipio]],'LOCALIZA HN'!$B$9:$O$306,8,0),99999)</f>
        <v>0501</v>
      </c>
      <c r="J1014" s="5" t="s">
        <v>26</v>
      </c>
      <c r="K1014" s="5">
        <v>41</v>
      </c>
      <c r="L1014" s="8" t="s">
        <v>19</v>
      </c>
      <c r="M1014" s="34" t="s">
        <v>20</v>
      </c>
      <c r="N1014" s="36">
        <f>+IFERROR(VLOOKUP(Table_6[[#This Row],[ID_Municipio]],Table_4[[CodigoMuni]:[Long_2]],3,0),"")</f>
        <v>15.5151</v>
      </c>
      <c r="O1014" s="36">
        <f>+IFERROR(VLOOKUP(Table_6[[#This Row],[ID_Municipio]],Table_4[[CodigoMuni]:[Long_2]],4,0),"")</f>
        <v>-88.114599999999996</v>
      </c>
      <c r="P1014" s="34" t="s">
        <v>21</v>
      </c>
    </row>
    <row r="1015" spans="1:16" ht="14.25" customHeight="1">
      <c r="A1015" s="31" t="str">
        <f t="shared" si="45"/>
        <v>San Pedro Sula439141004</v>
      </c>
      <c r="B1015" s="31" t="str">
        <f>+Table_6[[#This Row],[ID_Municipio]]&amp;Table_6[[#This Row],[Fecha]]</f>
        <v>050143914</v>
      </c>
      <c r="C1015" s="31" t="str">
        <f t="shared" si="46"/>
        <v>Colon43914</v>
      </c>
      <c r="D1015" s="32">
        <f t="shared" si="47"/>
        <v>1004</v>
      </c>
      <c r="E1015" s="33">
        <v>43914</v>
      </c>
      <c r="F1015" s="32">
        <f>+VLOOKUP(Table_6[[#This Row],[Departamento]],Table_5[],2,0)</f>
        <v>2</v>
      </c>
      <c r="G1015" s="3" t="s">
        <v>73</v>
      </c>
      <c r="H1015" s="37" t="s">
        <v>23</v>
      </c>
      <c r="I1015" s="32" t="str">
        <f>+IFERROR(VLOOKUP(Table_6[[#This Row],[Municipio]],'LOCALIZA HN'!$B$9:$O$306,8,0),99999)</f>
        <v>0501</v>
      </c>
      <c r="J1015" s="5" t="s">
        <v>26</v>
      </c>
      <c r="K1015" s="5">
        <v>25</v>
      </c>
      <c r="L1015" s="8" t="s">
        <v>19</v>
      </c>
      <c r="M1015" s="34" t="s">
        <v>20</v>
      </c>
      <c r="N1015" s="36">
        <f>+IFERROR(VLOOKUP(Table_6[[#This Row],[ID_Municipio]],Table_4[[CodigoMuni]:[Long_2]],3,0),"")</f>
        <v>15.5151</v>
      </c>
      <c r="O1015" s="36">
        <f>+IFERROR(VLOOKUP(Table_6[[#This Row],[ID_Municipio]],Table_4[[CodigoMuni]:[Long_2]],4,0),"")</f>
        <v>-88.114599999999996</v>
      </c>
      <c r="P1015" s="34" t="s">
        <v>21</v>
      </c>
    </row>
    <row r="1016" spans="1:16" ht="14.25" customHeight="1">
      <c r="A1016" s="31" t="str">
        <f t="shared" si="45"/>
        <v>San Pedro Sula439141005</v>
      </c>
      <c r="B1016" s="31" t="str">
        <f>+Table_6[[#This Row],[ID_Municipio]]&amp;Table_6[[#This Row],[Fecha]]</f>
        <v>050143914</v>
      </c>
      <c r="C1016" s="31" t="str">
        <f t="shared" si="46"/>
        <v>Colon43914</v>
      </c>
      <c r="D1016" s="32">
        <f t="shared" si="47"/>
        <v>1005</v>
      </c>
      <c r="E1016" s="33">
        <v>43914</v>
      </c>
      <c r="F1016" s="32">
        <f>+VLOOKUP(Table_6[[#This Row],[Departamento]],Table_5[],2,0)</f>
        <v>2</v>
      </c>
      <c r="G1016" s="3" t="s">
        <v>73</v>
      </c>
      <c r="H1016" s="37" t="s">
        <v>23</v>
      </c>
      <c r="I1016" s="32" t="str">
        <f>+IFERROR(VLOOKUP(Table_6[[#This Row],[Municipio]],'LOCALIZA HN'!$B$9:$O$306,8,0),99999)</f>
        <v>0501</v>
      </c>
      <c r="J1016" s="5" t="s">
        <v>26</v>
      </c>
      <c r="K1016" s="5">
        <v>36</v>
      </c>
      <c r="L1016" s="8" t="s">
        <v>19</v>
      </c>
      <c r="M1016" s="34" t="s">
        <v>20</v>
      </c>
      <c r="N1016" s="36">
        <f>+IFERROR(VLOOKUP(Table_6[[#This Row],[ID_Municipio]],Table_4[[CodigoMuni]:[Long_2]],3,0),"")</f>
        <v>15.5151</v>
      </c>
      <c r="O1016" s="36">
        <f>+IFERROR(VLOOKUP(Table_6[[#This Row],[ID_Municipio]],Table_4[[CodigoMuni]:[Long_2]],4,0),"")</f>
        <v>-88.114599999999996</v>
      </c>
      <c r="P1016" s="34" t="s">
        <v>21</v>
      </c>
    </row>
    <row r="1017" spans="1:16" ht="14.25" customHeight="1">
      <c r="A1017" s="31" t="str">
        <f t="shared" si="45"/>
        <v>San Pedro Sula439141006</v>
      </c>
      <c r="B1017" s="31" t="str">
        <f>+Table_6[[#This Row],[ID_Municipio]]&amp;Table_6[[#This Row],[Fecha]]</f>
        <v>050143914</v>
      </c>
      <c r="C1017" s="31" t="str">
        <f t="shared" si="46"/>
        <v>Colon43914</v>
      </c>
      <c r="D1017" s="32">
        <f t="shared" si="47"/>
        <v>1006</v>
      </c>
      <c r="E1017" s="33">
        <v>43914</v>
      </c>
      <c r="F1017" s="32">
        <f>+VLOOKUP(Table_6[[#This Row],[Departamento]],Table_5[],2,0)</f>
        <v>2</v>
      </c>
      <c r="G1017" s="3" t="s">
        <v>73</v>
      </c>
      <c r="H1017" s="37" t="s">
        <v>23</v>
      </c>
      <c r="I1017" s="32" t="str">
        <f>+IFERROR(VLOOKUP(Table_6[[#This Row],[Municipio]],'LOCALIZA HN'!$B$9:$O$306,8,0),99999)</f>
        <v>0501</v>
      </c>
      <c r="J1017" s="5" t="s">
        <v>18</v>
      </c>
      <c r="K1017" s="5">
        <v>36</v>
      </c>
      <c r="L1017" s="8" t="s">
        <v>19</v>
      </c>
      <c r="M1017" s="34" t="s">
        <v>20</v>
      </c>
      <c r="N1017" s="36">
        <f>+IFERROR(VLOOKUP(Table_6[[#This Row],[ID_Municipio]],Table_4[[CodigoMuni]:[Long_2]],3,0),"")</f>
        <v>15.5151</v>
      </c>
      <c r="O1017" s="36">
        <f>+IFERROR(VLOOKUP(Table_6[[#This Row],[ID_Municipio]],Table_4[[CodigoMuni]:[Long_2]],4,0),"")</f>
        <v>-88.114599999999996</v>
      </c>
      <c r="P1017" s="34" t="s">
        <v>21</v>
      </c>
    </row>
    <row r="1018" spans="1:16" ht="14.25" customHeight="1">
      <c r="A1018" s="31" t="str">
        <f t="shared" si="45"/>
        <v>San Pedro Sula439141007</v>
      </c>
      <c r="B1018" s="31" t="str">
        <f>+Table_6[[#This Row],[ID_Municipio]]&amp;Table_6[[#This Row],[Fecha]]</f>
        <v>050143914</v>
      </c>
      <c r="C1018" s="31" t="str">
        <f t="shared" si="46"/>
        <v>Colon43914</v>
      </c>
      <c r="D1018" s="32">
        <f t="shared" si="47"/>
        <v>1007</v>
      </c>
      <c r="E1018" s="33">
        <v>43914</v>
      </c>
      <c r="F1018" s="32">
        <f>+VLOOKUP(Table_6[[#This Row],[Departamento]],Table_5[],2,0)</f>
        <v>2</v>
      </c>
      <c r="G1018" s="3" t="s">
        <v>73</v>
      </c>
      <c r="H1018" s="37" t="s">
        <v>23</v>
      </c>
      <c r="I1018" s="32" t="str">
        <f>+IFERROR(VLOOKUP(Table_6[[#This Row],[Municipio]],'LOCALIZA HN'!$B$9:$O$306,8,0),99999)</f>
        <v>0501</v>
      </c>
      <c r="J1018" s="5" t="s">
        <v>18</v>
      </c>
      <c r="K1018" s="5">
        <v>41</v>
      </c>
      <c r="L1018" s="8" t="s">
        <v>19</v>
      </c>
      <c r="M1018" s="34" t="s">
        <v>20</v>
      </c>
      <c r="N1018" s="36">
        <f>+IFERROR(VLOOKUP(Table_6[[#This Row],[ID_Municipio]],Table_4[[CodigoMuni]:[Long_2]],3,0),"")</f>
        <v>15.5151</v>
      </c>
      <c r="O1018" s="36">
        <f>+IFERROR(VLOOKUP(Table_6[[#This Row],[ID_Municipio]],Table_4[[CodigoMuni]:[Long_2]],4,0),"")</f>
        <v>-88.114599999999996</v>
      </c>
      <c r="P1018" s="34" t="s">
        <v>21</v>
      </c>
    </row>
    <row r="1019" spans="1:16" ht="14.25" customHeight="1">
      <c r="A1019" s="31" t="str">
        <f t="shared" si="45"/>
        <v>Distrito Central439181008</v>
      </c>
      <c r="B1019" s="31" t="str">
        <f>+Table_6[[#This Row],[ID_Municipio]]&amp;Table_6[[#This Row],[Fecha]]</f>
        <v>080143918</v>
      </c>
      <c r="C1019" s="31" t="str">
        <f t="shared" si="46"/>
        <v>Francisco Morazan43918</v>
      </c>
      <c r="D1019" s="32">
        <f t="shared" si="47"/>
        <v>1008</v>
      </c>
      <c r="E1019" s="33">
        <v>43918</v>
      </c>
      <c r="F1019" s="32">
        <f>+VLOOKUP(Table_6[[#This Row],[Departamento]],Table_5[],2,0)</f>
        <v>8</v>
      </c>
      <c r="G1019" s="3" t="s">
        <v>31</v>
      </c>
      <c r="H1019" s="9" t="s">
        <v>32</v>
      </c>
      <c r="I1019" s="32" t="str">
        <f>+IFERROR(VLOOKUP(Table_6[[#This Row],[Municipio]],'LOCALIZA HN'!$B$9:$O$306,8,0),99999)</f>
        <v>0801</v>
      </c>
      <c r="J1019" s="5" t="s">
        <v>18</v>
      </c>
      <c r="K1019" s="5">
        <v>50</v>
      </c>
      <c r="L1019" s="8" t="s">
        <v>19</v>
      </c>
      <c r="M1019" s="34" t="s">
        <v>20</v>
      </c>
      <c r="N1019" s="36">
        <f>+IFERROR(VLOOKUP(Table_6[[#This Row],[ID_Municipio]],Table_4[[CodigoMuni]:[Long_2]],3,0),"")</f>
        <v>14.175800000000001</v>
      </c>
      <c r="O1019" s="36">
        <f>+IFERROR(VLOOKUP(Table_6[[#This Row],[ID_Municipio]],Table_4[[CodigoMuni]:[Long_2]],4,0),"")</f>
        <v>-87.251099999999994</v>
      </c>
      <c r="P1019" s="34" t="s">
        <v>21</v>
      </c>
    </row>
    <row r="1020" spans="1:16" ht="14.25" customHeight="1">
      <c r="A1020" s="31" t="str">
        <f t="shared" si="45"/>
        <v>San Pedro Sula439181009</v>
      </c>
      <c r="B1020" s="31" t="str">
        <f>+Table_6[[#This Row],[ID_Municipio]]&amp;Table_6[[#This Row],[Fecha]]</f>
        <v>050143918</v>
      </c>
      <c r="C1020" s="31" t="str">
        <f t="shared" si="46"/>
        <v>Cortes43918</v>
      </c>
      <c r="D1020" s="32">
        <f t="shared" si="47"/>
        <v>1009</v>
      </c>
      <c r="E1020" s="33">
        <v>43918</v>
      </c>
      <c r="F1020" s="32">
        <f>+VLOOKUP(Table_6[[#This Row],[Departamento]],Table_5[],2,0)</f>
        <v>5</v>
      </c>
      <c r="G1020" s="3" t="s">
        <v>22</v>
      </c>
      <c r="H1020" s="9" t="s">
        <v>23</v>
      </c>
      <c r="I1020" s="32" t="str">
        <f>+IFERROR(VLOOKUP(Table_6[[#This Row],[Municipio]],'LOCALIZA HN'!$B$9:$O$306,8,0),99999)</f>
        <v>0501</v>
      </c>
      <c r="J1020" s="5" t="s">
        <v>18</v>
      </c>
      <c r="K1020" s="5">
        <v>72</v>
      </c>
      <c r="L1020" s="8" t="s">
        <v>19</v>
      </c>
      <c r="M1020" s="34" t="s">
        <v>20</v>
      </c>
      <c r="N1020" s="36">
        <f>+IFERROR(VLOOKUP(Table_6[[#This Row],[ID_Municipio]],Table_4[[CodigoMuni]:[Long_2]],3,0),"")</f>
        <v>15.5151</v>
      </c>
      <c r="O1020" s="36">
        <f>+IFERROR(VLOOKUP(Table_6[[#This Row],[ID_Municipio]],Table_4[[CodigoMuni]:[Long_2]],4,0),"")</f>
        <v>-88.114599999999996</v>
      </c>
      <c r="P1020" s="34" t="s">
        <v>21</v>
      </c>
    </row>
    <row r="1021" spans="1:16" ht="14.25" customHeight="1">
      <c r="A1021" s="31" t="str">
        <f t="shared" si="45"/>
        <v>San Pedro Sula439181010</v>
      </c>
      <c r="B1021" s="31" t="str">
        <f>+Table_6[[#This Row],[ID_Municipio]]&amp;Table_6[[#This Row],[Fecha]]</f>
        <v>050143918</v>
      </c>
      <c r="C1021" s="31" t="str">
        <f t="shared" si="46"/>
        <v>Cortes43918</v>
      </c>
      <c r="D1021" s="32">
        <f t="shared" si="47"/>
        <v>1010</v>
      </c>
      <c r="E1021" s="33">
        <v>43918</v>
      </c>
      <c r="F1021" s="32">
        <f>+VLOOKUP(Table_6[[#This Row],[Departamento]],Table_5[],2,0)</f>
        <v>5</v>
      </c>
      <c r="G1021" s="3" t="s">
        <v>22</v>
      </c>
      <c r="H1021" s="9" t="s">
        <v>23</v>
      </c>
      <c r="I1021" s="32" t="str">
        <f>+IFERROR(VLOOKUP(Table_6[[#This Row],[Municipio]],'LOCALIZA HN'!$B$9:$O$306,8,0),99999)</f>
        <v>0501</v>
      </c>
      <c r="J1021" s="5" t="s">
        <v>18</v>
      </c>
      <c r="K1021" s="5">
        <v>77</v>
      </c>
      <c r="L1021" s="8" t="s">
        <v>19</v>
      </c>
      <c r="M1021" s="34" t="s">
        <v>20</v>
      </c>
      <c r="N1021" s="36">
        <f>+IFERROR(VLOOKUP(Table_6[[#This Row],[ID_Municipio]],Table_4[[CodigoMuni]:[Long_2]],3,0),"")</f>
        <v>15.5151</v>
      </c>
      <c r="O1021" s="36">
        <f>+IFERROR(VLOOKUP(Table_6[[#This Row],[ID_Municipio]],Table_4[[CodigoMuni]:[Long_2]],4,0),"")</f>
        <v>-88.114599999999996</v>
      </c>
      <c r="P1021" s="34" t="s">
        <v>21</v>
      </c>
    </row>
    <row r="1022" spans="1:16" ht="14.25" customHeight="1">
      <c r="A1022" s="31" t="str">
        <f t="shared" si="45"/>
        <v>San Pedro Sula439181011</v>
      </c>
      <c r="B1022" s="31" t="str">
        <f>+Table_6[[#This Row],[ID_Municipio]]&amp;Table_6[[#This Row],[Fecha]]</f>
        <v>050143918</v>
      </c>
      <c r="C1022" s="31" t="str">
        <f t="shared" si="46"/>
        <v>Cortes43918</v>
      </c>
      <c r="D1022" s="32">
        <f t="shared" si="47"/>
        <v>1011</v>
      </c>
      <c r="E1022" s="33">
        <v>43918</v>
      </c>
      <c r="F1022" s="32">
        <f>+VLOOKUP(Table_6[[#This Row],[Departamento]],Table_5[],2,0)</f>
        <v>5</v>
      </c>
      <c r="G1022" s="3" t="s">
        <v>22</v>
      </c>
      <c r="H1022" s="9" t="s">
        <v>23</v>
      </c>
      <c r="I1022" s="32" t="str">
        <f>+IFERROR(VLOOKUP(Table_6[[#This Row],[Municipio]],'LOCALIZA HN'!$B$9:$O$306,8,0),99999)</f>
        <v>0501</v>
      </c>
      <c r="J1022" s="5" t="s">
        <v>18</v>
      </c>
      <c r="K1022" s="5">
        <v>29</v>
      </c>
      <c r="L1022" s="8" t="s">
        <v>19</v>
      </c>
      <c r="M1022" s="34" t="s">
        <v>20</v>
      </c>
      <c r="N1022" s="36">
        <f>+IFERROR(VLOOKUP(Table_6[[#This Row],[ID_Municipio]],Table_4[[CodigoMuni]:[Long_2]],3,0),"")</f>
        <v>15.5151</v>
      </c>
      <c r="O1022" s="36">
        <f>+IFERROR(VLOOKUP(Table_6[[#This Row],[ID_Municipio]],Table_4[[CodigoMuni]:[Long_2]],4,0),"")</f>
        <v>-88.114599999999996</v>
      </c>
      <c r="P1022" s="34" t="s">
        <v>21</v>
      </c>
    </row>
    <row r="1023" spans="1:16" ht="14.25" customHeight="1">
      <c r="A1023" s="31" t="str">
        <f t="shared" si="45"/>
        <v>San Pedro Sula439181012</v>
      </c>
      <c r="B1023" s="31" t="str">
        <f>+Table_6[[#This Row],[ID_Municipio]]&amp;Table_6[[#This Row],[Fecha]]</f>
        <v>050143918</v>
      </c>
      <c r="C1023" s="31" t="str">
        <f t="shared" si="46"/>
        <v>Cortes43918</v>
      </c>
      <c r="D1023" s="32">
        <f t="shared" si="47"/>
        <v>1012</v>
      </c>
      <c r="E1023" s="33">
        <v>43918</v>
      </c>
      <c r="F1023" s="32">
        <f>+VLOOKUP(Table_6[[#This Row],[Departamento]],Table_5[],2,0)</f>
        <v>5</v>
      </c>
      <c r="G1023" s="3" t="s">
        <v>22</v>
      </c>
      <c r="H1023" s="9" t="s">
        <v>23</v>
      </c>
      <c r="I1023" s="32" t="str">
        <f>+IFERROR(VLOOKUP(Table_6[[#This Row],[Municipio]],'LOCALIZA HN'!$B$9:$O$306,8,0),99999)</f>
        <v>0501</v>
      </c>
      <c r="J1023" s="5" t="s">
        <v>18</v>
      </c>
      <c r="K1023" s="5">
        <v>57</v>
      </c>
      <c r="L1023" s="8" t="s">
        <v>19</v>
      </c>
      <c r="M1023" s="34" t="s">
        <v>20</v>
      </c>
      <c r="N1023" s="36">
        <f>+IFERROR(VLOOKUP(Table_6[[#This Row],[ID_Municipio]],Table_4[[CodigoMuni]:[Long_2]],3,0),"")</f>
        <v>15.5151</v>
      </c>
      <c r="O1023" s="36">
        <f>+IFERROR(VLOOKUP(Table_6[[#This Row],[ID_Municipio]],Table_4[[CodigoMuni]:[Long_2]],4,0),"")</f>
        <v>-88.114599999999996</v>
      </c>
      <c r="P1023" s="34" t="s">
        <v>21</v>
      </c>
    </row>
    <row r="1024" spans="1:16" ht="14.25" customHeight="1">
      <c r="A1024" s="31" t="str">
        <f t="shared" si="45"/>
        <v>San Pedro Sula439181013</v>
      </c>
      <c r="B1024" s="31" t="str">
        <f>+Table_6[[#This Row],[ID_Municipio]]&amp;Table_6[[#This Row],[Fecha]]</f>
        <v>050143918</v>
      </c>
      <c r="C1024" s="31" t="str">
        <f t="shared" si="46"/>
        <v>Cortes43918</v>
      </c>
      <c r="D1024" s="32">
        <f t="shared" si="47"/>
        <v>1013</v>
      </c>
      <c r="E1024" s="33">
        <v>43918</v>
      </c>
      <c r="F1024" s="32">
        <f>+VLOOKUP(Table_6[[#This Row],[Departamento]],Table_5[],2,0)</f>
        <v>5</v>
      </c>
      <c r="G1024" s="3" t="s">
        <v>22</v>
      </c>
      <c r="H1024" s="9" t="s">
        <v>23</v>
      </c>
      <c r="I1024" s="32" t="str">
        <f>+IFERROR(VLOOKUP(Table_6[[#This Row],[Municipio]],'LOCALIZA HN'!$B$9:$O$306,8,0),99999)</f>
        <v>0501</v>
      </c>
      <c r="J1024" s="5" t="s">
        <v>18</v>
      </c>
      <c r="K1024" s="5">
        <v>23</v>
      </c>
      <c r="L1024" s="8" t="s">
        <v>19</v>
      </c>
      <c r="M1024" s="34" t="s">
        <v>20</v>
      </c>
      <c r="N1024" s="36">
        <f>+IFERROR(VLOOKUP(Table_6[[#This Row],[ID_Municipio]],Table_4[[CodigoMuni]:[Long_2]],3,0),"")</f>
        <v>15.5151</v>
      </c>
      <c r="O1024" s="36">
        <f>+IFERROR(VLOOKUP(Table_6[[#This Row],[ID_Municipio]],Table_4[[CodigoMuni]:[Long_2]],4,0),"")</f>
        <v>-88.114599999999996</v>
      </c>
      <c r="P1024" s="34" t="s">
        <v>21</v>
      </c>
    </row>
    <row r="1025" spans="1:16" ht="14.25" customHeight="1">
      <c r="A1025" s="31" t="str">
        <f t="shared" si="45"/>
        <v>San Pedro Sula439181014</v>
      </c>
      <c r="B1025" s="31" t="str">
        <f>+Table_6[[#This Row],[ID_Municipio]]&amp;Table_6[[#This Row],[Fecha]]</f>
        <v>050143918</v>
      </c>
      <c r="C1025" s="31" t="str">
        <f t="shared" si="46"/>
        <v>Cortes43918</v>
      </c>
      <c r="D1025" s="32">
        <f t="shared" si="47"/>
        <v>1014</v>
      </c>
      <c r="E1025" s="33">
        <v>43918</v>
      </c>
      <c r="F1025" s="32">
        <f>+VLOOKUP(Table_6[[#This Row],[Departamento]],Table_5[],2,0)</f>
        <v>5</v>
      </c>
      <c r="G1025" s="3" t="s">
        <v>22</v>
      </c>
      <c r="H1025" s="9" t="s">
        <v>23</v>
      </c>
      <c r="I1025" s="32" t="str">
        <f>+IFERROR(VLOOKUP(Table_6[[#This Row],[Municipio]],'LOCALIZA HN'!$B$9:$O$306,8,0),99999)</f>
        <v>0501</v>
      </c>
      <c r="J1025" s="5" t="s">
        <v>18</v>
      </c>
      <c r="K1025" s="5">
        <v>24</v>
      </c>
      <c r="L1025" s="8" t="s">
        <v>19</v>
      </c>
      <c r="M1025" s="34" t="s">
        <v>20</v>
      </c>
      <c r="N1025" s="36">
        <f>+IFERROR(VLOOKUP(Table_6[[#This Row],[ID_Municipio]],Table_4[[CodigoMuni]:[Long_2]],3,0),"")</f>
        <v>15.5151</v>
      </c>
      <c r="O1025" s="36">
        <f>+IFERROR(VLOOKUP(Table_6[[#This Row],[ID_Municipio]],Table_4[[CodigoMuni]:[Long_2]],4,0),"")</f>
        <v>-88.114599999999996</v>
      </c>
      <c r="P1025" s="34" t="s">
        <v>21</v>
      </c>
    </row>
    <row r="1026" spans="1:16" ht="14.25" customHeight="1">
      <c r="A1026" s="31" t="str">
        <f t="shared" si="45"/>
        <v>San Pedro Sula439181015</v>
      </c>
      <c r="B1026" s="31" t="str">
        <f>+Table_6[[#This Row],[ID_Municipio]]&amp;Table_6[[#This Row],[Fecha]]</f>
        <v>050143918</v>
      </c>
      <c r="C1026" s="31" t="str">
        <f t="shared" si="46"/>
        <v>Cortes43918</v>
      </c>
      <c r="D1026" s="32">
        <f t="shared" si="47"/>
        <v>1015</v>
      </c>
      <c r="E1026" s="33">
        <v>43918</v>
      </c>
      <c r="F1026" s="32">
        <f>+VLOOKUP(Table_6[[#This Row],[Departamento]],Table_5[],2,0)</f>
        <v>5</v>
      </c>
      <c r="G1026" s="3" t="s">
        <v>22</v>
      </c>
      <c r="H1026" s="9" t="s">
        <v>23</v>
      </c>
      <c r="I1026" s="32" t="str">
        <f>+IFERROR(VLOOKUP(Table_6[[#This Row],[Municipio]],'LOCALIZA HN'!$B$9:$O$306,8,0),99999)</f>
        <v>0501</v>
      </c>
      <c r="J1026" s="5" t="s">
        <v>18</v>
      </c>
      <c r="K1026" s="5">
        <v>46</v>
      </c>
      <c r="L1026" s="8" t="s">
        <v>19</v>
      </c>
      <c r="M1026" s="34" t="s">
        <v>20</v>
      </c>
      <c r="N1026" s="36">
        <f>+IFERROR(VLOOKUP(Table_6[[#This Row],[ID_Municipio]],Table_4[[CodigoMuni]:[Long_2]],3,0),"")</f>
        <v>15.5151</v>
      </c>
      <c r="O1026" s="36">
        <f>+IFERROR(VLOOKUP(Table_6[[#This Row],[ID_Municipio]],Table_4[[CodigoMuni]:[Long_2]],4,0),"")</f>
        <v>-88.114599999999996</v>
      </c>
      <c r="P1026" s="34" t="s">
        <v>21</v>
      </c>
    </row>
    <row r="1027" spans="1:16" ht="14.25" customHeight="1">
      <c r="A1027" s="31" t="str">
        <f t="shared" si="45"/>
        <v>Trujillo439181016</v>
      </c>
      <c r="B1027" s="31" t="str">
        <f>+Table_6[[#This Row],[ID_Municipio]]&amp;Table_6[[#This Row],[Fecha]]</f>
        <v>020143918</v>
      </c>
      <c r="C1027" s="31" t="str">
        <f t="shared" si="46"/>
        <v>Colon43918</v>
      </c>
      <c r="D1027" s="32">
        <f t="shared" si="47"/>
        <v>1016</v>
      </c>
      <c r="E1027" s="33">
        <v>43918</v>
      </c>
      <c r="F1027" s="32">
        <f>+VLOOKUP(Table_6[[#This Row],[Departamento]],Table_5[],2,0)</f>
        <v>2</v>
      </c>
      <c r="G1027" s="3" t="s">
        <v>73</v>
      </c>
      <c r="H1027" s="9" t="s">
        <v>82</v>
      </c>
      <c r="I1027" s="32" t="str">
        <f>+IFERROR(VLOOKUP(Table_6[[#This Row],[Municipio]],'LOCALIZA HN'!$B$9:$O$306,8,0),99999)</f>
        <v>0201</v>
      </c>
      <c r="J1027" s="5" t="s">
        <v>26</v>
      </c>
      <c r="K1027" s="5">
        <v>35</v>
      </c>
      <c r="L1027" s="8" t="s">
        <v>19</v>
      </c>
      <c r="M1027" s="34" t="s">
        <v>20</v>
      </c>
      <c r="N1027" s="36">
        <f>+IFERROR(VLOOKUP(Table_6[[#This Row],[ID_Municipio]],Table_4[[CodigoMuni]:[Long_2]],3,0),"")</f>
        <v>15.830500000000001</v>
      </c>
      <c r="O1027" s="36">
        <f>+IFERROR(VLOOKUP(Table_6[[#This Row],[ID_Municipio]],Table_4[[CodigoMuni]:[Long_2]],4,0),"")</f>
        <v>-85.939800000000005</v>
      </c>
      <c r="P1027" s="34" t="s">
        <v>21</v>
      </c>
    </row>
    <row r="1028" spans="1:16" ht="14.25" customHeight="1">
      <c r="A1028" s="31" t="str">
        <f t="shared" si="45"/>
        <v>San Pedro Sula439181017</v>
      </c>
      <c r="B1028" s="31" t="str">
        <f>+Table_6[[#This Row],[ID_Municipio]]&amp;Table_6[[#This Row],[Fecha]]</f>
        <v>050143918</v>
      </c>
      <c r="C1028" s="31" t="str">
        <f t="shared" si="46"/>
        <v>Cortes43918</v>
      </c>
      <c r="D1028" s="32">
        <f t="shared" si="47"/>
        <v>1017</v>
      </c>
      <c r="E1028" s="33">
        <v>43918</v>
      </c>
      <c r="F1028" s="32">
        <f>+VLOOKUP(Table_6[[#This Row],[Departamento]],Table_5[],2,0)</f>
        <v>5</v>
      </c>
      <c r="G1028" s="3" t="s">
        <v>22</v>
      </c>
      <c r="H1028" s="9" t="s">
        <v>23</v>
      </c>
      <c r="I1028" s="32" t="str">
        <f>+IFERROR(VLOOKUP(Table_6[[#This Row],[Municipio]],'LOCALIZA HN'!$B$9:$O$306,8,0),99999)</f>
        <v>0501</v>
      </c>
      <c r="J1028" s="5" t="s">
        <v>18</v>
      </c>
      <c r="K1028" s="5">
        <v>57</v>
      </c>
      <c r="L1028" s="8" t="s">
        <v>19</v>
      </c>
      <c r="M1028" s="34" t="s">
        <v>20</v>
      </c>
      <c r="N1028" s="36">
        <f>+IFERROR(VLOOKUP(Table_6[[#This Row],[ID_Municipio]],Table_4[[CodigoMuni]:[Long_2]],3,0),"")</f>
        <v>15.5151</v>
      </c>
      <c r="O1028" s="36">
        <f>+IFERROR(VLOOKUP(Table_6[[#This Row],[ID_Municipio]],Table_4[[CodigoMuni]:[Long_2]],4,0),"")</f>
        <v>-88.114599999999996</v>
      </c>
      <c r="P1028" s="34" t="s">
        <v>21</v>
      </c>
    </row>
    <row r="1029" spans="1:16" ht="14.25" customHeight="1">
      <c r="A1029" s="31" t="str">
        <f t="shared" si="45"/>
        <v>San Pedro Sula439181018</v>
      </c>
      <c r="B1029" s="31" t="str">
        <f>+Table_6[[#This Row],[ID_Municipio]]&amp;Table_6[[#This Row],[Fecha]]</f>
        <v>050143918</v>
      </c>
      <c r="C1029" s="31" t="str">
        <f t="shared" si="46"/>
        <v>Cortes43918</v>
      </c>
      <c r="D1029" s="32">
        <f t="shared" si="47"/>
        <v>1018</v>
      </c>
      <c r="E1029" s="33">
        <v>43918</v>
      </c>
      <c r="F1029" s="32">
        <f>+VLOOKUP(Table_6[[#This Row],[Departamento]],Table_5[],2,0)</f>
        <v>5</v>
      </c>
      <c r="G1029" s="3" t="s">
        <v>22</v>
      </c>
      <c r="H1029" s="9" t="s">
        <v>23</v>
      </c>
      <c r="I1029" s="32" t="str">
        <f>+IFERROR(VLOOKUP(Table_6[[#This Row],[Municipio]],'LOCALIZA HN'!$B$9:$O$306,8,0),99999)</f>
        <v>0501</v>
      </c>
      <c r="J1029" s="5" t="s">
        <v>18</v>
      </c>
      <c r="K1029" s="5">
        <v>53</v>
      </c>
      <c r="L1029" s="8" t="s">
        <v>19</v>
      </c>
      <c r="M1029" s="34" t="s">
        <v>20</v>
      </c>
      <c r="N1029" s="36">
        <f>+IFERROR(VLOOKUP(Table_6[[#This Row],[ID_Municipio]],Table_4[[CodigoMuni]:[Long_2]],3,0),"")</f>
        <v>15.5151</v>
      </c>
      <c r="O1029" s="36">
        <f>+IFERROR(VLOOKUP(Table_6[[#This Row],[ID_Municipio]],Table_4[[CodigoMuni]:[Long_2]],4,0),"")</f>
        <v>-88.114599999999996</v>
      </c>
      <c r="P1029" s="34" t="s">
        <v>21</v>
      </c>
    </row>
    <row r="1030" spans="1:16" ht="14.25" customHeight="1">
      <c r="A1030" s="31" t="str">
        <f t="shared" si="45"/>
        <v>Trujillo439181019</v>
      </c>
      <c r="B1030" s="31" t="str">
        <f>+Table_6[[#This Row],[ID_Municipio]]&amp;Table_6[[#This Row],[Fecha]]</f>
        <v>020143918</v>
      </c>
      <c r="C1030" s="31" t="str">
        <f t="shared" si="46"/>
        <v>Colon43918</v>
      </c>
      <c r="D1030" s="32">
        <f t="shared" si="47"/>
        <v>1019</v>
      </c>
      <c r="E1030" s="33">
        <v>43918</v>
      </c>
      <c r="F1030" s="32">
        <f>+VLOOKUP(Table_6[[#This Row],[Departamento]],Table_5[],2,0)</f>
        <v>2</v>
      </c>
      <c r="G1030" s="3" t="s">
        <v>73</v>
      </c>
      <c r="H1030" s="9" t="s">
        <v>82</v>
      </c>
      <c r="I1030" s="32" t="str">
        <f>+IFERROR(VLOOKUP(Table_6[[#This Row],[Municipio]],'LOCALIZA HN'!$B$9:$O$306,8,0),99999)</f>
        <v>0201</v>
      </c>
      <c r="J1030" s="5" t="s">
        <v>26</v>
      </c>
      <c r="K1030" s="5">
        <v>32</v>
      </c>
      <c r="L1030" s="8" t="s">
        <v>19</v>
      </c>
      <c r="M1030" s="34" t="s">
        <v>20</v>
      </c>
      <c r="N1030" s="36">
        <f>+IFERROR(VLOOKUP(Table_6[[#This Row],[ID_Municipio]],Table_4[[CodigoMuni]:[Long_2]],3,0),"")</f>
        <v>15.830500000000001</v>
      </c>
      <c r="O1030" s="36">
        <f>+IFERROR(VLOOKUP(Table_6[[#This Row],[ID_Municipio]],Table_4[[CodigoMuni]:[Long_2]],4,0),"")</f>
        <v>-85.939800000000005</v>
      </c>
      <c r="P1030" s="34" t="s">
        <v>21</v>
      </c>
    </row>
    <row r="1031" spans="1:16" ht="14.25" customHeight="1">
      <c r="A1031" s="31" t="str">
        <f t="shared" si="45"/>
        <v>Santa Barbara439181020</v>
      </c>
      <c r="B1031" s="31" t="str">
        <f>+Table_6[[#This Row],[ID_Municipio]]&amp;Table_6[[#This Row],[Fecha]]</f>
        <v>160143918</v>
      </c>
      <c r="C1031" s="31" t="str">
        <f t="shared" si="46"/>
        <v>Santa Barbara43918</v>
      </c>
      <c r="D1031" s="32">
        <f t="shared" si="47"/>
        <v>1020</v>
      </c>
      <c r="E1031" s="33">
        <v>43918</v>
      </c>
      <c r="F1031" s="32">
        <f>+VLOOKUP(Table_6[[#This Row],[Departamento]],Table_5[],2,0)</f>
        <v>16</v>
      </c>
      <c r="G1031" s="3" t="s">
        <v>43</v>
      </c>
      <c r="H1031" s="9" t="s">
        <v>43</v>
      </c>
      <c r="I1031" s="32" t="str">
        <f>+IFERROR(VLOOKUP(Table_6[[#This Row],[Municipio]],'LOCALIZA HN'!$B$9:$O$306,8,0),99999)</f>
        <v>1601</v>
      </c>
      <c r="J1031" s="5" t="s">
        <v>18</v>
      </c>
      <c r="K1031" s="5">
        <v>45</v>
      </c>
      <c r="L1031" s="8" t="s">
        <v>19</v>
      </c>
      <c r="M1031" s="34" t="s">
        <v>20</v>
      </c>
      <c r="N1031" s="36">
        <f>+IFERROR(VLOOKUP(Table_6[[#This Row],[ID_Municipio]],Table_4[[CodigoMuni]:[Long_2]],3,0),"")</f>
        <v>14.9224</v>
      </c>
      <c r="O1031" s="36">
        <f>+IFERROR(VLOOKUP(Table_6[[#This Row],[ID_Municipio]],Table_4[[CodigoMuni]:[Long_2]],4,0),"")</f>
        <v>-88.181899999999999</v>
      </c>
      <c r="P1031" s="34" t="s">
        <v>21</v>
      </c>
    </row>
    <row r="1032" spans="1:16" ht="14.25" customHeight="1">
      <c r="A1032" s="31" t="str">
        <f t="shared" si="45"/>
        <v>Distrito Central439181021</v>
      </c>
      <c r="B1032" s="31" t="str">
        <f>+Table_6[[#This Row],[ID_Municipio]]&amp;Table_6[[#This Row],[Fecha]]</f>
        <v>080143918</v>
      </c>
      <c r="C1032" s="31" t="str">
        <f t="shared" si="46"/>
        <v>Francisco Morazan43918</v>
      </c>
      <c r="D1032" s="32">
        <f t="shared" si="47"/>
        <v>1021</v>
      </c>
      <c r="E1032" s="33">
        <v>43918</v>
      </c>
      <c r="F1032" s="32">
        <f>+VLOOKUP(Table_6[[#This Row],[Departamento]],Table_5[],2,0)</f>
        <v>8</v>
      </c>
      <c r="G1032" s="3" t="s">
        <v>31</v>
      </c>
      <c r="H1032" s="9" t="s">
        <v>32</v>
      </c>
      <c r="I1032" s="32" t="str">
        <f>+IFERROR(VLOOKUP(Table_6[[#This Row],[Municipio]],'LOCALIZA HN'!$B$9:$O$306,8,0),99999)</f>
        <v>0801</v>
      </c>
      <c r="J1032" s="5" t="s">
        <v>26</v>
      </c>
      <c r="K1032" s="5">
        <v>39</v>
      </c>
      <c r="L1032" s="8" t="s">
        <v>19</v>
      </c>
      <c r="M1032" s="34" t="s">
        <v>20</v>
      </c>
      <c r="N1032" s="36">
        <f>+IFERROR(VLOOKUP(Table_6[[#This Row],[ID_Municipio]],Table_4[[CodigoMuni]:[Long_2]],3,0),"")</f>
        <v>14.175800000000001</v>
      </c>
      <c r="O1032" s="36">
        <f>+IFERROR(VLOOKUP(Table_6[[#This Row],[ID_Municipio]],Table_4[[CodigoMuni]:[Long_2]],4,0),"")</f>
        <v>-87.251099999999994</v>
      </c>
      <c r="P1032" s="34" t="s">
        <v>21</v>
      </c>
    </row>
    <row r="1033" spans="1:16" ht="14.25" customHeight="1">
      <c r="A1033" s="31" t="str">
        <f t="shared" si="45"/>
        <v>Distrito Central439181022</v>
      </c>
      <c r="B1033" s="31" t="str">
        <f>+Table_6[[#This Row],[ID_Municipio]]&amp;Table_6[[#This Row],[Fecha]]</f>
        <v>080143918</v>
      </c>
      <c r="C1033" s="31" t="str">
        <f t="shared" si="46"/>
        <v>Francisco Morazan43918</v>
      </c>
      <c r="D1033" s="32">
        <f t="shared" si="47"/>
        <v>1022</v>
      </c>
      <c r="E1033" s="33">
        <v>43918</v>
      </c>
      <c r="F1033" s="32">
        <f>+VLOOKUP(Table_6[[#This Row],[Departamento]],Table_5[],2,0)</f>
        <v>8</v>
      </c>
      <c r="G1033" s="3" t="s">
        <v>31</v>
      </c>
      <c r="H1033" s="9" t="s">
        <v>32</v>
      </c>
      <c r="I1033" s="32" t="str">
        <f>+IFERROR(VLOOKUP(Table_6[[#This Row],[Municipio]],'LOCALIZA HN'!$B$9:$O$306,8,0),99999)</f>
        <v>0801</v>
      </c>
      <c r="J1033" s="5" t="s">
        <v>26</v>
      </c>
      <c r="K1033" s="5">
        <v>46</v>
      </c>
      <c r="L1033" s="8" t="s">
        <v>19</v>
      </c>
      <c r="M1033" s="34" t="s">
        <v>20</v>
      </c>
      <c r="N1033" s="36">
        <f>+IFERROR(VLOOKUP(Table_6[[#This Row],[ID_Municipio]],Table_4[[CodigoMuni]:[Long_2]],3,0),"")</f>
        <v>14.175800000000001</v>
      </c>
      <c r="O1033" s="36">
        <f>+IFERROR(VLOOKUP(Table_6[[#This Row],[ID_Municipio]],Table_4[[CodigoMuni]:[Long_2]],4,0),"")</f>
        <v>-87.251099999999994</v>
      </c>
      <c r="P1033" s="34" t="s">
        <v>21</v>
      </c>
    </row>
    <row r="1034" spans="1:16" ht="14.25" customHeight="1">
      <c r="A1034" s="31" t="str">
        <f t="shared" si="45"/>
        <v>San Pedro Sula439191023</v>
      </c>
      <c r="B1034" s="31" t="str">
        <f>+Table_6[[#This Row],[ID_Municipio]]&amp;Table_6[[#This Row],[Fecha]]</f>
        <v>050143919</v>
      </c>
      <c r="C1034" s="31" t="str">
        <f t="shared" si="46"/>
        <v>Cortes43919</v>
      </c>
      <c r="D1034" s="32">
        <f t="shared" si="47"/>
        <v>1023</v>
      </c>
      <c r="E1034" s="33">
        <v>43919</v>
      </c>
      <c r="F1034" s="32">
        <f>+VLOOKUP(Table_6[[#This Row],[Departamento]],Table_5[],2,0)</f>
        <v>5</v>
      </c>
      <c r="G1034" s="3" t="s">
        <v>22</v>
      </c>
      <c r="H1034" s="9" t="s">
        <v>23</v>
      </c>
      <c r="I1034" s="32" t="str">
        <f>+IFERROR(VLOOKUP(Table_6[[#This Row],[Municipio]],'LOCALIZA HN'!$B$9:$O$306,8,0),99999)</f>
        <v>0501</v>
      </c>
      <c r="J1034" s="5" t="s">
        <v>26</v>
      </c>
      <c r="K1034" s="5">
        <v>30</v>
      </c>
      <c r="L1034" s="8" t="s">
        <v>19</v>
      </c>
      <c r="M1034" s="34" t="s">
        <v>20</v>
      </c>
      <c r="N1034" s="36">
        <f>+IFERROR(VLOOKUP(Table_6[[#This Row],[ID_Municipio]],Table_4[[CodigoMuni]:[Long_2]],3,0),"")</f>
        <v>15.5151</v>
      </c>
      <c r="O1034" s="36">
        <f>+IFERROR(VLOOKUP(Table_6[[#This Row],[ID_Municipio]],Table_4[[CodigoMuni]:[Long_2]],4,0),"")</f>
        <v>-88.114599999999996</v>
      </c>
      <c r="P1034" s="34" t="s">
        <v>21</v>
      </c>
    </row>
    <row r="1035" spans="1:16" ht="14.25" customHeight="1">
      <c r="A1035" s="31" t="str">
        <f t="shared" si="45"/>
        <v>San Pedro Sula439191024</v>
      </c>
      <c r="B1035" s="31" t="str">
        <f>+Table_6[[#This Row],[ID_Municipio]]&amp;Table_6[[#This Row],[Fecha]]</f>
        <v>050143919</v>
      </c>
      <c r="C1035" s="31" t="str">
        <f t="shared" si="46"/>
        <v>Cortes43919</v>
      </c>
      <c r="D1035" s="32">
        <f t="shared" si="47"/>
        <v>1024</v>
      </c>
      <c r="E1035" s="33">
        <v>43919</v>
      </c>
      <c r="F1035" s="32">
        <f>+VLOOKUP(Table_6[[#This Row],[Departamento]],Table_5[],2,0)</f>
        <v>5</v>
      </c>
      <c r="G1035" s="3" t="s">
        <v>22</v>
      </c>
      <c r="H1035" s="9" t="s">
        <v>23</v>
      </c>
      <c r="I1035" s="32" t="str">
        <f>+IFERROR(VLOOKUP(Table_6[[#This Row],[Municipio]],'LOCALIZA HN'!$B$9:$O$306,8,0),99999)</f>
        <v>0501</v>
      </c>
      <c r="J1035" s="5" t="s">
        <v>18</v>
      </c>
      <c r="K1035" s="5">
        <v>39</v>
      </c>
      <c r="L1035" s="8" t="s">
        <v>19</v>
      </c>
      <c r="M1035" s="34" t="s">
        <v>20</v>
      </c>
      <c r="N1035" s="36">
        <f>+IFERROR(VLOOKUP(Table_6[[#This Row],[ID_Municipio]],Table_4[[CodigoMuni]:[Long_2]],3,0),"")</f>
        <v>15.5151</v>
      </c>
      <c r="O1035" s="36">
        <f>+IFERROR(VLOOKUP(Table_6[[#This Row],[ID_Municipio]],Table_4[[CodigoMuni]:[Long_2]],4,0),"")</f>
        <v>-88.114599999999996</v>
      </c>
      <c r="P1035" s="34" t="s">
        <v>21</v>
      </c>
    </row>
    <row r="1036" spans="1:16" ht="14.25" customHeight="1">
      <c r="A1036" s="31" t="str">
        <f t="shared" si="45"/>
        <v>San Pedro Sula439191025</v>
      </c>
      <c r="B1036" s="31" t="str">
        <f>+Table_6[[#This Row],[ID_Municipio]]&amp;Table_6[[#This Row],[Fecha]]</f>
        <v>050143919</v>
      </c>
      <c r="C1036" s="31" t="str">
        <f t="shared" si="46"/>
        <v>Cortes43919</v>
      </c>
      <c r="D1036" s="32">
        <f t="shared" si="47"/>
        <v>1025</v>
      </c>
      <c r="E1036" s="33">
        <v>43919</v>
      </c>
      <c r="F1036" s="32">
        <f>+VLOOKUP(Table_6[[#This Row],[Departamento]],Table_5[],2,0)</f>
        <v>5</v>
      </c>
      <c r="G1036" s="3" t="s">
        <v>22</v>
      </c>
      <c r="H1036" s="9" t="s">
        <v>23</v>
      </c>
      <c r="I1036" s="32" t="str">
        <f>+IFERROR(VLOOKUP(Table_6[[#This Row],[Municipio]],'LOCALIZA HN'!$B$9:$O$306,8,0),99999)</f>
        <v>0501</v>
      </c>
      <c r="J1036" s="5" t="s">
        <v>26</v>
      </c>
      <c r="K1036" s="5">
        <v>60</v>
      </c>
      <c r="L1036" s="8" t="s">
        <v>19</v>
      </c>
      <c r="M1036" s="34" t="s">
        <v>20</v>
      </c>
      <c r="N1036" s="36">
        <f>+IFERROR(VLOOKUP(Table_6[[#This Row],[ID_Municipio]],Table_4[[CodigoMuni]:[Long_2]],3,0),"")</f>
        <v>15.5151</v>
      </c>
      <c r="O1036" s="36">
        <f>+IFERROR(VLOOKUP(Table_6[[#This Row],[ID_Municipio]],Table_4[[CodigoMuni]:[Long_2]],4,0),"")</f>
        <v>-88.114599999999996</v>
      </c>
      <c r="P1036" s="34" t="s">
        <v>21</v>
      </c>
    </row>
    <row r="1037" spans="1:16" ht="14.25" customHeight="1">
      <c r="A1037" s="31" t="str">
        <f t="shared" ref="A1037:A1066" si="48">+H1037&amp;E1037&amp;D1037</f>
        <v>San Pedro Sula439191026</v>
      </c>
      <c r="B1037" s="31" t="str">
        <f>+Table_6[[#This Row],[ID_Municipio]]&amp;Table_6[[#This Row],[Fecha]]</f>
        <v>050143919</v>
      </c>
      <c r="C1037" s="31" t="str">
        <f t="shared" ref="C1037:C1066" si="49">+G1037&amp;E1037</f>
        <v>Cortes43919</v>
      </c>
      <c r="D1037" s="32">
        <f t="shared" ref="D1037:D1100" si="50">+D1036+1</f>
        <v>1026</v>
      </c>
      <c r="E1037" s="33">
        <v>43919</v>
      </c>
      <c r="F1037" s="32">
        <f>+VLOOKUP(Table_6[[#This Row],[Departamento]],Table_5[],2,0)</f>
        <v>5</v>
      </c>
      <c r="G1037" s="3" t="s">
        <v>22</v>
      </c>
      <c r="H1037" s="9" t="s">
        <v>23</v>
      </c>
      <c r="I1037" s="32" t="str">
        <f>+IFERROR(VLOOKUP(Table_6[[#This Row],[Municipio]],'LOCALIZA HN'!$B$9:$O$306,8,0),99999)</f>
        <v>0501</v>
      </c>
      <c r="J1037" s="5" t="s">
        <v>18</v>
      </c>
      <c r="K1037" s="5" t="s">
        <v>85</v>
      </c>
      <c r="L1037" s="8" t="s">
        <v>19</v>
      </c>
      <c r="M1037" s="34" t="s">
        <v>20</v>
      </c>
      <c r="N1037" s="36">
        <f>+IFERROR(VLOOKUP(Table_6[[#This Row],[ID_Municipio]],Table_4[[CodigoMuni]:[Long_2]],3,0),"")</f>
        <v>15.5151</v>
      </c>
      <c r="O1037" s="36">
        <f>+IFERROR(VLOOKUP(Table_6[[#This Row],[ID_Municipio]],Table_4[[CodigoMuni]:[Long_2]],4,0),"")</f>
        <v>-88.114599999999996</v>
      </c>
      <c r="P1037" s="34" t="s">
        <v>21</v>
      </c>
    </row>
    <row r="1038" spans="1:16" ht="14.25" customHeight="1">
      <c r="A1038" s="31" t="str">
        <f t="shared" si="48"/>
        <v>San Pedro Sula439191027</v>
      </c>
      <c r="B1038" s="31" t="str">
        <f>+Table_6[[#This Row],[ID_Municipio]]&amp;Table_6[[#This Row],[Fecha]]</f>
        <v>050143919</v>
      </c>
      <c r="C1038" s="31" t="str">
        <f t="shared" si="49"/>
        <v>Cortes43919</v>
      </c>
      <c r="D1038" s="32">
        <f t="shared" si="50"/>
        <v>1027</v>
      </c>
      <c r="E1038" s="33">
        <v>43919</v>
      </c>
      <c r="F1038" s="32">
        <f>+VLOOKUP(Table_6[[#This Row],[Departamento]],Table_5[],2,0)</f>
        <v>5</v>
      </c>
      <c r="G1038" s="3" t="s">
        <v>22</v>
      </c>
      <c r="H1038" s="9" t="s">
        <v>23</v>
      </c>
      <c r="I1038" s="32" t="str">
        <f>+IFERROR(VLOOKUP(Table_6[[#This Row],[Municipio]],'LOCALIZA HN'!$B$9:$O$306,8,0),99999)</f>
        <v>0501</v>
      </c>
      <c r="J1038" s="5" t="s">
        <v>18</v>
      </c>
      <c r="K1038" s="5">
        <v>63</v>
      </c>
      <c r="L1038" s="8" t="s">
        <v>19</v>
      </c>
      <c r="M1038" s="34" t="s">
        <v>20</v>
      </c>
      <c r="N1038" s="36">
        <f>+IFERROR(VLOOKUP(Table_6[[#This Row],[ID_Municipio]],Table_4[[CodigoMuni]:[Long_2]],3,0),"")</f>
        <v>15.5151</v>
      </c>
      <c r="O1038" s="36">
        <f>+IFERROR(VLOOKUP(Table_6[[#This Row],[ID_Municipio]],Table_4[[CodigoMuni]:[Long_2]],4,0),"")</f>
        <v>-88.114599999999996</v>
      </c>
      <c r="P1038" s="34" t="s">
        <v>21</v>
      </c>
    </row>
    <row r="1039" spans="1:16" ht="14.25" customHeight="1">
      <c r="A1039" s="31" t="str">
        <f t="shared" si="48"/>
        <v>San Pedro Sula439191028</v>
      </c>
      <c r="B1039" s="31" t="str">
        <f>+Table_6[[#This Row],[ID_Municipio]]&amp;Table_6[[#This Row],[Fecha]]</f>
        <v>050143919</v>
      </c>
      <c r="C1039" s="31" t="str">
        <f t="shared" si="49"/>
        <v>Cortes43919</v>
      </c>
      <c r="D1039" s="32">
        <f t="shared" si="50"/>
        <v>1028</v>
      </c>
      <c r="E1039" s="33">
        <v>43919</v>
      </c>
      <c r="F1039" s="32">
        <f>+VLOOKUP(Table_6[[#This Row],[Departamento]],Table_5[],2,0)</f>
        <v>5</v>
      </c>
      <c r="G1039" s="3" t="s">
        <v>22</v>
      </c>
      <c r="H1039" s="9" t="s">
        <v>23</v>
      </c>
      <c r="I1039" s="32" t="str">
        <f>+IFERROR(VLOOKUP(Table_6[[#This Row],[Municipio]],'LOCALIZA HN'!$B$9:$O$306,8,0),99999)</f>
        <v>0501</v>
      </c>
      <c r="J1039" s="5" t="s">
        <v>26</v>
      </c>
      <c r="K1039" s="5">
        <v>34</v>
      </c>
      <c r="L1039" s="8" t="s">
        <v>19</v>
      </c>
      <c r="M1039" s="34" t="s">
        <v>20</v>
      </c>
      <c r="N1039" s="36">
        <f>+IFERROR(VLOOKUP(Table_6[[#This Row],[ID_Municipio]],Table_4[[CodigoMuni]:[Long_2]],3,0),"")</f>
        <v>15.5151</v>
      </c>
      <c r="O1039" s="36">
        <f>+IFERROR(VLOOKUP(Table_6[[#This Row],[ID_Municipio]],Table_4[[CodigoMuni]:[Long_2]],4,0),"")</f>
        <v>-88.114599999999996</v>
      </c>
      <c r="P1039" s="34" t="s">
        <v>21</v>
      </c>
    </row>
    <row r="1040" spans="1:16" ht="14.25" customHeight="1">
      <c r="A1040" s="31" t="str">
        <f t="shared" si="48"/>
        <v>San Pedro Sula439191029</v>
      </c>
      <c r="B1040" s="31" t="str">
        <f>+Table_6[[#This Row],[ID_Municipio]]&amp;Table_6[[#This Row],[Fecha]]</f>
        <v>050143919</v>
      </c>
      <c r="C1040" s="31" t="str">
        <f t="shared" si="49"/>
        <v>Cortes43919</v>
      </c>
      <c r="D1040" s="32">
        <f t="shared" si="50"/>
        <v>1029</v>
      </c>
      <c r="E1040" s="33">
        <v>43919</v>
      </c>
      <c r="F1040" s="32">
        <f>+VLOOKUP(Table_6[[#This Row],[Departamento]],Table_5[],2,0)</f>
        <v>5</v>
      </c>
      <c r="G1040" s="3" t="s">
        <v>22</v>
      </c>
      <c r="H1040" s="9" t="s">
        <v>23</v>
      </c>
      <c r="I1040" s="32" t="str">
        <f>+IFERROR(VLOOKUP(Table_6[[#This Row],[Municipio]],'LOCALIZA HN'!$B$9:$O$306,8,0),99999)</f>
        <v>0501</v>
      </c>
      <c r="J1040" s="5" t="s">
        <v>18</v>
      </c>
      <c r="K1040" s="5">
        <v>32</v>
      </c>
      <c r="L1040" s="8" t="s">
        <v>19</v>
      </c>
      <c r="M1040" s="34" t="s">
        <v>20</v>
      </c>
      <c r="N1040" s="36">
        <f>+IFERROR(VLOOKUP(Table_6[[#This Row],[ID_Municipio]],Table_4[[CodigoMuni]:[Long_2]],3,0),"")</f>
        <v>15.5151</v>
      </c>
      <c r="O1040" s="36">
        <f>+IFERROR(VLOOKUP(Table_6[[#This Row],[ID_Municipio]],Table_4[[CodigoMuni]:[Long_2]],4,0),"")</f>
        <v>-88.114599999999996</v>
      </c>
      <c r="P1040" s="34" t="s">
        <v>21</v>
      </c>
    </row>
    <row r="1041" spans="1:16" ht="14.25" customHeight="1">
      <c r="A1041" s="31" t="str">
        <f t="shared" si="48"/>
        <v>San Pedro Sula439191030</v>
      </c>
      <c r="B1041" s="31" t="str">
        <f>+Table_6[[#This Row],[ID_Municipio]]&amp;Table_6[[#This Row],[Fecha]]</f>
        <v>050143919</v>
      </c>
      <c r="C1041" s="31" t="str">
        <f t="shared" si="49"/>
        <v>Cortes43919</v>
      </c>
      <c r="D1041" s="32">
        <f t="shared" si="50"/>
        <v>1030</v>
      </c>
      <c r="E1041" s="33">
        <v>43919</v>
      </c>
      <c r="F1041" s="32">
        <f>+VLOOKUP(Table_6[[#This Row],[Departamento]],Table_5[],2,0)</f>
        <v>5</v>
      </c>
      <c r="G1041" s="3" t="s">
        <v>22</v>
      </c>
      <c r="H1041" s="9" t="s">
        <v>23</v>
      </c>
      <c r="I1041" s="32" t="str">
        <f>+IFERROR(VLOOKUP(Table_6[[#This Row],[Municipio]],'LOCALIZA HN'!$B$9:$O$306,8,0),99999)</f>
        <v>0501</v>
      </c>
      <c r="J1041" s="5" t="s">
        <v>18</v>
      </c>
      <c r="K1041" s="5">
        <v>46</v>
      </c>
      <c r="L1041" s="8" t="s">
        <v>19</v>
      </c>
      <c r="M1041" s="34" t="s">
        <v>20</v>
      </c>
      <c r="N1041" s="36">
        <f>+IFERROR(VLOOKUP(Table_6[[#This Row],[ID_Municipio]],Table_4[[CodigoMuni]:[Long_2]],3,0),"")</f>
        <v>15.5151</v>
      </c>
      <c r="O1041" s="36">
        <f>+IFERROR(VLOOKUP(Table_6[[#This Row],[ID_Municipio]],Table_4[[CodigoMuni]:[Long_2]],4,0),"")</f>
        <v>-88.114599999999996</v>
      </c>
      <c r="P1041" s="34" t="s">
        <v>21</v>
      </c>
    </row>
    <row r="1042" spans="1:16" ht="14.25" customHeight="1">
      <c r="A1042" s="31" t="str">
        <f t="shared" si="48"/>
        <v>San Pedro Sula439191031</v>
      </c>
      <c r="B1042" s="31" t="str">
        <f>+Table_6[[#This Row],[ID_Municipio]]&amp;Table_6[[#This Row],[Fecha]]</f>
        <v>050143919</v>
      </c>
      <c r="C1042" s="31" t="str">
        <f t="shared" si="49"/>
        <v>Cortes43919</v>
      </c>
      <c r="D1042" s="32">
        <f t="shared" si="50"/>
        <v>1031</v>
      </c>
      <c r="E1042" s="33">
        <v>43919</v>
      </c>
      <c r="F1042" s="32">
        <f>+VLOOKUP(Table_6[[#This Row],[Departamento]],Table_5[],2,0)</f>
        <v>5</v>
      </c>
      <c r="G1042" s="3" t="s">
        <v>22</v>
      </c>
      <c r="H1042" s="9" t="s">
        <v>23</v>
      </c>
      <c r="I1042" s="32" t="str">
        <f>+IFERROR(VLOOKUP(Table_6[[#This Row],[Municipio]],'LOCALIZA HN'!$B$9:$O$306,8,0),99999)</f>
        <v>0501</v>
      </c>
      <c r="J1042" s="5" t="s">
        <v>18</v>
      </c>
      <c r="K1042" s="5">
        <v>61</v>
      </c>
      <c r="L1042" s="8" t="s">
        <v>19</v>
      </c>
      <c r="M1042" s="34" t="s">
        <v>20</v>
      </c>
      <c r="N1042" s="36">
        <f>+IFERROR(VLOOKUP(Table_6[[#This Row],[ID_Municipio]],Table_4[[CodigoMuni]:[Long_2]],3,0),"")</f>
        <v>15.5151</v>
      </c>
      <c r="O1042" s="36">
        <f>+IFERROR(VLOOKUP(Table_6[[#This Row],[ID_Municipio]],Table_4[[CodigoMuni]:[Long_2]],4,0),"")</f>
        <v>-88.114599999999996</v>
      </c>
      <c r="P1042" s="34" t="s">
        <v>21</v>
      </c>
    </row>
    <row r="1043" spans="1:16" ht="14.25" customHeight="1">
      <c r="A1043" s="31" t="str">
        <f t="shared" si="48"/>
        <v>San Pedro Sula439191032</v>
      </c>
      <c r="B1043" s="31" t="str">
        <f>+Table_6[[#This Row],[ID_Municipio]]&amp;Table_6[[#This Row],[Fecha]]</f>
        <v>050143919</v>
      </c>
      <c r="C1043" s="31" t="str">
        <f t="shared" si="49"/>
        <v>Cortes43919</v>
      </c>
      <c r="D1043" s="32">
        <f t="shared" si="50"/>
        <v>1032</v>
      </c>
      <c r="E1043" s="33">
        <v>43919</v>
      </c>
      <c r="F1043" s="32">
        <f>+VLOOKUP(Table_6[[#This Row],[Departamento]],Table_5[],2,0)</f>
        <v>5</v>
      </c>
      <c r="G1043" s="3" t="s">
        <v>22</v>
      </c>
      <c r="H1043" s="9" t="s">
        <v>23</v>
      </c>
      <c r="I1043" s="32" t="str">
        <f>+IFERROR(VLOOKUP(Table_6[[#This Row],[Municipio]],'LOCALIZA HN'!$B$9:$O$306,8,0),99999)</f>
        <v>0501</v>
      </c>
      <c r="J1043" s="5" t="s">
        <v>18</v>
      </c>
      <c r="K1043" s="5">
        <v>13</v>
      </c>
      <c r="L1043" s="8" t="s">
        <v>19</v>
      </c>
      <c r="M1043" s="34" t="s">
        <v>20</v>
      </c>
      <c r="N1043" s="36">
        <f>+IFERROR(VLOOKUP(Table_6[[#This Row],[ID_Municipio]],Table_4[[CodigoMuni]:[Long_2]],3,0),"")</f>
        <v>15.5151</v>
      </c>
      <c r="O1043" s="36">
        <f>+IFERROR(VLOOKUP(Table_6[[#This Row],[ID_Municipio]],Table_4[[CodigoMuni]:[Long_2]],4,0),"")</f>
        <v>-88.114599999999996</v>
      </c>
      <c r="P1043" s="34" t="s">
        <v>21</v>
      </c>
    </row>
    <row r="1044" spans="1:16" ht="14.25" customHeight="1">
      <c r="A1044" s="31" t="str">
        <f t="shared" si="48"/>
        <v>San Pedro Sula439191033</v>
      </c>
      <c r="B1044" s="31" t="str">
        <f>+Table_6[[#This Row],[ID_Municipio]]&amp;Table_6[[#This Row],[Fecha]]</f>
        <v>050143919</v>
      </c>
      <c r="C1044" s="31" t="str">
        <f t="shared" si="49"/>
        <v>Cortes43919</v>
      </c>
      <c r="D1044" s="32">
        <f t="shared" si="50"/>
        <v>1033</v>
      </c>
      <c r="E1044" s="33">
        <v>43919</v>
      </c>
      <c r="F1044" s="32">
        <f>+VLOOKUP(Table_6[[#This Row],[Departamento]],Table_5[],2,0)</f>
        <v>5</v>
      </c>
      <c r="G1044" s="3" t="s">
        <v>22</v>
      </c>
      <c r="H1044" s="9" t="s">
        <v>23</v>
      </c>
      <c r="I1044" s="32" t="str">
        <f>+IFERROR(VLOOKUP(Table_6[[#This Row],[Municipio]],'LOCALIZA HN'!$B$9:$O$306,8,0),99999)</f>
        <v>0501</v>
      </c>
      <c r="J1044" s="5" t="s">
        <v>26</v>
      </c>
      <c r="K1044" s="5">
        <v>45</v>
      </c>
      <c r="L1044" s="8" t="s">
        <v>19</v>
      </c>
      <c r="M1044" s="34" t="s">
        <v>20</v>
      </c>
      <c r="N1044" s="36">
        <f>+IFERROR(VLOOKUP(Table_6[[#This Row],[ID_Municipio]],Table_4[[CodigoMuni]:[Long_2]],3,0),"")</f>
        <v>15.5151</v>
      </c>
      <c r="O1044" s="36">
        <f>+IFERROR(VLOOKUP(Table_6[[#This Row],[ID_Municipio]],Table_4[[CodigoMuni]:[Long_2]],4,0),"")</f>
        <v>-88.114599999999996</v>
      </c>
      <c r="P1044" s="34" t="s">
        <v>21</v>
      </c>
    </row>
    <row r="1045" spans="1:16" ht="14.25" customHeight="1">
      <c r="A1045" s="31" t="str">
        <f t="shared" si="48"/>
        <v>San Pedro Sula439191034</v>
      </c>
      <c r="B1045" s="31" t="str">
        <f>+Table_6[[#This Row],[ID_Municipio]]&amp;Table_6[[#This Row],[Fecha]]</f>
        <v>050143919</v>
      </c>
      <c r="C1045" s="31" t="str">
        <f t="shared" si="49"/>
        <v>Cortes43919</v>
      </c>
      <c r="D1045" s="32">
        <f t="shared" si="50"/>
        <v>1034</v>
      </c>
      <c r="E1045" s="33">
        <v>43919</v>
      </c>
      <c r="F1045" s="32">
        <f>+VLOOKUP(Table_6[[#This Row],[Departamento]],Table_5[],2,0)</f>
        <v>5</v>
      </c>
      <c r="G1045" s="3" t="s">
        <v>22</v>
      </c>
      <c r="H1045" s="9" t="s">
        <v>23</v>
      </c>
      <c r="I1045" s="32" t="str">
        <f>+IFERROR(VLOOKUP(Table_6[[#This Row],[Municipio]],'LOCALIZA HN'!$B$9:$O$306,8,0),99999)</f>
        <v>0501</v>
      </c>
      <c r="J1045" s="5" t="s">
        <v>26</v>
      </c>
      <c r="K1045" s="5">
        <v>31</v>
      </c>
      <c r="L1045" s="8" t="s">
        <v>19</v>
      </c>
      <c r="M1045" s="34" t="s">
        <v>20</v>
      </c>
      <c r="N1045" s="36">
        <f>+IFERROR(VLOOKUP(Table_6[[#This Row],[ID_Municipio]],Table_4[[CodigoMuni]:[Long_2]],3,0),"")</f>
        <v>15.5151</v>
      </c>
      <c r="O1045" s="36">
        <f>+IFERROR(VLOOKUP(Table_6[[#This Row],[ID_Municipio]],Table_4[[CodigoMuni]:[Long_2]],4,0),"")</f>
        <v>-88.114599999999996</v>
      </c>
      <c r="P1045" s="34" t="s">
        <v>21</v>
      </c>
    </row>
    <row r="1046" spans="1:16" ht="14.25" customHeight="1">
      <c r="A1046" s="31" t="str">
        <f t="shared" si="48"/>
        <v>San Pedro Sula439191035</v>
      </c>
      <c r="B1046" s="31" t="str">
        <f>+Table_6[[#This Row],[ID_Municipio]]&amp;Table_6[[#This Row],[Fecha]]</f>
        <v>050143919</v>
      </c>
      <c r="C1046" s="31" t="str">
        <f t="shared" si="49"/>
        <v>Cortes43919</v>
      </c>
      <c r="D1046" s="32">
        <f t="shared" si="50"/>
        <v>1035</v>
      </c>
      <c r="E1046" s="33">
        <v>43919</v>
      </c>
      <c r="F1046" s="32">
        <f>+VLOOKUP(Table_6[[#This Row],[Departamento]],Table_5[],2,0)</f>
        <v>5</v>
      </c>
      <c r="G1046" s="3" t="s">
        <v>22</v>
      </c>
      <c r="H1046" s="9" t="s">
        <v>23</v>
      </c>
      <c r="I1046" s="32" t="str">
        <f>+IFERROR(VLOOKUP(Table_6[[#This Row],[Municipio]],'LOCALIZA HN'!$B$9:$O$306,8,0),99999)</f>
        <v>0501</v>
      </c>
      <c r="J1046" s="5" t="s">
        <v>18</v>
      </c>
      <c r="K1046" s="5">
        <v>54</v>
      </c>
      <c r="L1046" s="8" t="s">
        <v>19</v>
      </c>
      <c r="M1046" s="34" t="s">
        <v>20</v>
      </c>
      <c r="N1046" s="36">
        <f>+IFERROR(VLOOKUP(Table_6[[#This Row],[ID_Municipio]],Table_4[[CodigoMuni]:[Long_2]],3,0),"")</f>
        <v>15.5151</v>
      </c>
      <c r="O1046" s="36">
        <f>+IFERROR(VLOOKUP(Table_6[[#This Row],[ID_Municipio]],Table_4[[CodigoMuni]:[Long_2]],4,0),"")</f>
        <v>-88.114599999999996</v>
      </c>
      <c r="P1046" s="34" t="s">
        <v>21</v>
      </c>
    </row>
    <row r="1047" spans="1:16" ht="14.25" customHeight="1">
      <c r="A1047" s="31" t="str">
        <f t="shared" si="48"/>
        <v>San Pedro Sula439191036</v>
      </c>
      <c r="B1047" s="31" t="str">
        <f>+Table_6[[#This Row],[ID_Municipio]]&amp;Table_6[[#This Row],[Fecha]]</f>
        <v>050143919</v>
      </c>
      <c r="C1047" s="31" t="str">
        <f t="shared" si="49"/>
        <v>Cortes43919</v>
      </c>
      <c r="D1047" s="32">
        <f t="shared" si="50"/>
        <v>1036</v>
      </c>
      <c r="E1047" s="33">
        <v>43919</v>
      </c>
      <c r="F1047" s="32">
        <f>+VLOOKUP(Table_6[[#This Row],[Departamento]],Table_5[],2,0)</f>
        <v>5</v>
      </c>
      <c r="G1047" s="3" t="s">
        <v>22</v>
      </c>
      <c r="H1047" s="9" t="s">
        <v>23</v>
      </c>
      <c r="I1047" s="32" t="str">
        <f>+IFERROR(VLOOKUP(Table_6[[#This Row],[Municipio]],'LOCALIZA HN'!$B$9:$O$306,8,0),99999)</f>
        <v>0501</v>
      </c>
      <c r="J1047" s="5" t="s">
        <v>18</v>
      </c>
      <c r="K1047" s="5">
        <v>33</v>
      </c>
      <c r="L1047" s="8" t="s">
        <v>19</v>
      </c>
      <c r="M1047" s="34" t="s">
        <v>20</v>
      </c>
      <c r="N1047" s="36">
        <f>+IFERROR(VLOOKUP(Table_6[[#This Row],[ID_Municipio]],Table_4[[CodigoMuni]:[Long_2]],3,0),"")</f>
        <v>15.5151</v>
      </c>
      <c r="O1047" s="36">
        <f>+IFERROR(VLOOKUP(Table_6[[#This Row],[ID_Municipio]],Table_4[[CodigoMuni]:[Long_2]],4,0),"")</f>
        <v>-88.114599999999996</v>
      </c>
      <c r="P1047" s="34" t="s">
        <v>21</v>
      </c>
    </row>
    <row r="1048" spans="1:16" ht="14.25" customHeight="1">
      <c r="A1048" s="31" t="str">
        <f t="shared" si="48"/>
        <v>San Pedro Sula439191037</v>
      </c>
      <c r="B1048" s="31" t="str">
        <f>+Table_6[[#This Row],[ID_Municipio]]&amp;Table_6[[#This Row],[Fecha]]</f>
        <v>050143919</v>
      </c>
      <c r="C1048" s="31" t="str">
        <f t="shared" si="49"/>
        <v>Cortes43919</v>
      </c>
      <c r="D1048" s="32">
        <f t="shared" si="50"/>
        <v>1037</v>
      </c>
      <c r="E1048" s="33">
        <v>43919</v>
      </c>
      <c r="F1048" s="32">
        <f>+VLOOKUP(Table_6[[#This Row],[Departamento]],Table_5[],2,0)</f>
        <v>5</v>
      </c>
      <c r="G1048" s="3" t="s">
        <v>22</v>
      </c>
      <c r="H1048" s="9" t="s">
        <v>23</v>
      </c>
      <c r="I1048" s="32" t="str">
        <f>+IFERROR(VLOOKUP(Table_6[[#This Row],[Municipio]],'LOCALIZA HN'!$B$9:$O$306,8,0),99999)</f>
        <v>0501</v>
      </c>
      <c r="J1048" s="5" t="s">
        <v>18</v>
      </c>
      <c r="K1048" s="5">
        <v>17</v>
      </c>
      <c r="L1048" s="8" t="s">
        <v>19</v>
      </c>
      <c r="M1048" s="34" t="s">
        <v>20</v>
      </c>
      <c r="N1048" s="36">
        <f>+IFERROR(VLOOKUP(Table_6[[#This Row],[ID_Municipio]],Table_4[[CodigoMuni]:[Long_2]],3,0),"")</f>
        <v>15.5151</v>
      </c>
      <c r="O1048" s="36">
        <f>+IFERROR(VLOOKUP(Table_6[[#This Row],[ID_Municipio]],Table_4[[CodigoMuni]:[Long_2]],4,0),"")</f>
        <v>-88.114599999999996</v>
      </c>
      <c r="P1048" s="34" t="s">
        <v>21</v>
      </c>
    </row>
    <row r="1049" spans="1:16" ht="14.25" customHeight="1">
      <c r="A1049" s="31" t="str">
        <f t="shared" si="48"/>
        <v>San Pedro Sula439191038</v>
      </c>
      <c r="B1049" s="31" t="str">
        <f>+Table_6[[#This Row],[ID_Municipio]]&amp;Table_6[[#This Row],[Fecha]]</f>
        <v>050143919</v>
      </c>
      <c r="C1049" s="31" t="str">
        <f t="shared" si="49"/>
        <v>Cortes43919</v>
      </c>
      <c r="D1049" s="32">
        <f t="shared" si="50"/>
        <v>1038</v>
      </c>
      <c r="E1049" s="33">
        <v>43919</v>
      </c>
      <c r="F1049" s="32">
        <f>+VLOOKUP(Table_6[[#This Row],[Departamento]],Table_5[],2,0)</f>
        <v>5</v>
      </c>
      <c r="G1049" s="3" t="s">
        <v>22</v>
      </c>
      <c r="H1049" s="9" t="s">
        <v>23</v>
      </c>
      <c r="I1049" s="32" t="str">
        <f>+IFERROR(VLOOKUP(Table_6[[#This Row],[Municipio]],'LOCALIZA HN'!$B$9:$O$306,8,0),99999)</f>
        <v>0501</v>
      </c>
      <c r="J1049" s="5" t="s">
        <v>18</v>
      </c>
      <c r="K1049" s="5">
        <v>28</v>
      </c>
      <c r="L1049" s="8" t="s">
        <v>19</v>
      </c>
      <c r="M1049" s="34" t="s">
        <v>20</v>
      </c>
      <c r="N1049" s="36">
        <f>+IFERROR(VLOOKUP(Table_6[[#This Row],[ID_Municipio]],Table_4[[CodigoMuni]:[Long_2]],3,0),"")</f>
        <v>15.5151</v>
      </c>
      <c r="O1049" s="36">
        <f>+IFERROR(VLOOKUP(Table_6[[#This Row],[ID_Municipio]],Table_4[[CodigoMuni]:[Long_2]],4,0),"")</f>
        <v>-88.114599999999996</v>
      </c>
      <c r="P1049" s="34" t="s">
        <v>21</v>
      </c>
    </row>
    <row r="1050" spans="1:16" ht="14.25" customHeight="1">
      <c r="A1050" s="31" t="str">
        <f t="shared" si="48"/>
        <v>San Pedro Sula439191039</v>
      </c>
      <c r="B1050" s="31" t="str">
        <f>+Table_6[[#This Row],[ID_Municipio]]&amp;Table_6[[#This Row],[Fecha]]</f>
        <v>050143919</v>
      </c>
      <c r="C1050" s="31" t="str">
        <f t="shared" si="49"/>
        <v>Cortes43919</v>
      </c>
      <c r="D1050" s="32">
        <f t="shared" si="50"/>
        <v>1039</v>
      </c>
      <c r="E1050" s="33">
        <v>43919</v>
      </c>
      <c r="F1050" s="32">
        <f>+VLOOKUP(Table_6[[#This Row],[Departamento]],Table_5[],2,0)</f>
        <v>5</v>
      </c>
      <c r="G1050" s="3" t="s">
        <v>22</v>
      </c>
      <c r="H1050" s="9" t="s">
        <v>23</v>
      </c>
      <c r="I1050" s="32" t="str">
        <f>+IFERROR(VLOOKUP(Table_6[[#This Row],[Municipio]],'LOCALIZA HN'!$B$9:$O$306,8,0),99999)</f>
        <v>0501</v>
      </c>
      <c r="J1050" s="5" t="s">
        <v>18</v>
      </c>
      <c r="K1050" s="5">
        <v>51</v>
      </c>
      <c r="L1050" s="8" t="s">
        <v>19</v>
      </c>
      <c r="M1050" s="34" t="s">
        <v>20</v>
      </c>
      <c r="N1050" s="36">
        <f>+IFERROR(VLOOKUP(Table_6[[#This Row],[ID_Municipio]],Table_4[[CodigoMuni]:[Long_2]],3,0),"")</f>
        <v>15.5151</v>
      </c>
      <c r="O1050" s="36">
        <f>+IFERROR(VLOOKUP(Table_6[[#This Row],[ID_Municipio]],Table_4[[CodigoMuni]:[Long_2]],4,0),"")</f>
        <v>-88.114599999999996</v>
      </c>
      <c r="P1050" s="34" t="s">
        <v>21</v>
      </c>
    </row>
    <row r="1051" spans="1:16" ht="14.25" customHeight="1">
      <c r="A1051" s="31" t="str">
        <f t="shared" si="48"/>
        <v>San Pedro Sula439191040</v>
      </c>
      <c r="B1051" s="31" t="str">
        <f>+Table_6[[#This Row],[ID_Municipio]]&amp;Table_6[[#This Row],[Fecha]]</f>
        <v>050143919</v>
      </c>
      <c r="C1051" s="31" t="str">
        <f t="shared" si="49"/>
        <v>Cortes43919</v>
      </c>
      <c r="D1051" s="32">
        <f t="shared" si="50"/>
        <v>1040</v>
      </c>
      <c r="E1051" s="33">
        <v>43919</v>
      </c>
      <c r="F1051" s="32">
        <f>+VLOOKUP(Table_6[[#This Row],[Departamento]],Table_5[],2,0)</f>
        <v>5</v>
      </c>
      <c r="G1051" s="3" t="s">
        <v>22</v>
      </c>
      <c r="H1051" s="9" t="s">
        <v>23</v>
      </c>
      <c r="I1051" s="32" t="str">
        <f>+IFERROR(VLOOKUP(Table_6[[#This Row],[Municipio]],'LOCALIZA HN'!$B$9:$O$306,8,0),99999)</f>
        <v>0501</v>
      </c>
      <c r="J1051" s="5" t="s">
        <v>26</v>
      </c>
      <c r="K1051" s="5">
        <v>51</v>
      </c>
      <c r="L1051" s="8" t="s">
        <v>19</v>
      </c>
      <c r="M1051" s="34" t="s">
        <v>20</v>
      </c>
      <c r="N1051" s="36">
        <f>+IFERROR(VLOOKUP(Table_6[[#This Row],[ID_Municipio]],Table_4[[CodigoMuni]:[Long_2]],3,0),"")</f>
        <v>15.5151</v>
      </c>
      <c r="O1051" s="36">
        <f>+IFERROR(VLOOKUP(Table_6[[#This Row],[ID_Municipio]],Table_4[[CodigoMuni]:[Long_2]],4,0),"")</f>
        <v>-88.114599999999996</v>
      </c>
      <c r="P1051" s="34" t="s">
        <v>21</v>
      </c>
    </row>
    <row r="1052" spans="1:16" ht="14.25" customHeight="1">
      <c r="A1052" s="31" t="str">
        <f t="shared" si="48"/>
        <v>San Pedro Sula439191041</v>
      </c>
      <c r="B1052" s="31" t="str">
        <f>+Table_6[[#This Row],[ID_Municipio]]&amp;Table_6[[#This Row],[Fecha]]</f>
        <v>050143919</v>
      </c>
      <c r="C1052" s="31" t="str">
        <f t="shared" si="49"/>
        <v>Cortes43919</v>
      </c>
      <c r="D1052" s="32">
        <f t="shared" si="50"/>
        <v>1041</v>
      </c>
      <c r="E1052" s="33">
        <v>43919</v>
      </c>
      <c r="F1052" s="32">
        <f>+VLOOKUP(Table_6[[#This Row],[Departamento]],Table_5[],2,0)</f>
        <v>5</v>
      </c>
      <c r="G1052" s="3" t="s">
        <v>22</v>
      </c>
      <c r="H1052" s="9" t="s">
        <v>23</v>
      </c>
      <c r="I1052" s="32" t="str">
        <f>+IFERROR(VLOOKUP(Table_6[[#This Row],[Municipio]],'LOCALIZA HN'!$B$9:$O$306,8,0),99999)</f>
        <v>0501</v>
      </c>
      <c r="J1052" s="5" t="s">
        <v>26</v>
      </c>
      <c r="K1052" s="5">
        <v>62</v>
      </c>
      <c r="L1052" s="8" t="s">
        <v>19</v>
      </c>
      <c r="M1052" s="34" t="s">
        <v>20</v>
      </c>
      <c r="N1052" s="36">
        <f>+IFERROR(VLOOKUP(Table_6[[#This Row],[ID_Municipio]],Table_4[[CodigoMuni]:[Long_2]],3,0),"")</f>
        <v>15.5151</v>
      </c>
      <c r="O1052" s="36">
        <f>+IFERROR(VLOOKUP(Table_6[[#This Row],[ID_Municipio]],Table_4[[CodigoMuni]:[Long_2]],4,0),"")</f>
        <v>-88.114599999999996</v>
      </c>
      <c r="P1052" s="34" t="s">
        <v>21</v>
      </c>
    </row>
    <row r="1053" spans="1:16" ht="14.25" customHeight="1">
      <c r="A1053" s="31" t="str">
        <f t="shared" si="48"/>
        <v>San Pedro Sula439191042</v>
      </c>
      <c r="B1053" s="31" t="str">
        <f>+Table_6[[#This Row],[ID_Municipio]]&amp;Table_6[[#This Row],[Fecha]]</f>
        <v>050143919</v>
      </c>
      <c r="C1053" s="31" t="str">
        <f t="shared" si="49"/>
        <v>Cortes43919</v>
      </c>
      <c r="D1053" s="32">
        <f t="shared" si="50"/>
        <v>1042</v>
      </c>
      <c r="E1053" s="33">
        <v>43919</v>
      </c>
      <c r="F1053" s="32">
        <f>+VLOOKUP(Table_6[[#This Row],[Departamento]],Table_5[],2,0)</f>
        <v>5</v>
      </c>
      <c r="G1053" s="3" t="s">
        <v>22</v>
      </c>
      <c r="H1053" s="9" t="s">
        <v>23</v>
      </c>
      <c r="I1053" s="32" t="str">
        <f>+IFERROR(VLOOKUP(Table_6[[#This Row],[Municipio]],'LOCALIZA HN'!$B$9:$O$306,8,0),99999)</f>
        <v>0501</v>
      </c>
      <c r="J1053" s="5" t="s">
        <v>26</v>
      </c>
      <c r="K1053" s="5">
        <v>50</v>
      </c>
      <c r="L1053" s="8" t="s">
        <v>19</v>
      </c>
      <c r="M1053" s="34" t="s">
        <v>20</v>
      </c>
      <c r="N1053" s="36">
        <f>+IFERROR(VLOOKUP(Table_6[[#This Row],[ID_Municipio]],Table_4[[CodigoMuni]:[Long_2]],3,0),"")</f>
        <v>15.5151</v>
      </c>
      <c r="O1053" s="36">
        <f>+IFERROR(VLOOKUP(Table_6[[#This Row],[ID_Municipio]],Table_4[[CodigoMuni]:[Long_2]],4,0),"")</f>
        <v>-88.114599999999996</v>
      </c>
      <c r="P1053" s="34" t="s">
        <v>21</v>
      </c>
    </row>
    <row r="1054" spans="1:16" ht="14.25" customHeight="1">
      <c r="A1054" s="31" t="str">
        <f t="shared" si="48"/>
        <v>San Pedro Sula439191043</v>
      </c>
      <c r="B1054" s="31" t="str">
        <f>+Table_6[[#This Row],[ID_Municipio]]&amp;Table_6[[#This Row],[Fecha]]</f>
        <v>050143919</v>
      </c>
      <c r="C1054" s="31" t="str">
        <f t="shared" si="49"/>
        <v>Cortes43919</v>
      </c>
      <c r="D1054" s="32">
        <f t="shared" si="50"/>
        <v>1043</v>
      </c>
      <c r="E1054" s="33">
        <v>43919</v>
      </c>
      <c r="F1054" s="32">
        <f>+VLOOKUP(Table_6[[#This Row],[Departamento]],Table_5[],2,0)</f>
        <v>5</v>
      </c>
      <c r="G1054" s="3" t="s">
        <v>22</v>
      </c>
      <c r="H1054" s="9" t="s">
        <v>23</v>
      </c>
      <c r="I1054" s="32" t="str">
        <f>+IFERROR(VLOOKUP(Table_6[[#This Row],[Municipio]],'LOCALIZA HN'!$B$9:$O$306,8,0),99999)</f>
        <v>0501</v>
      </c>
      <c r="J1054" s="5" t="s">
        <v>18</v>
      </c>
      <c r="K1054" s="5">
        <v>29</v>
      </c>
      <c r="L1054" s="8" t="s">
        <v>19</v>
      </c>
      <c r="M1054" s="34" t="s">
        <v>20</v>
      </c>
      <c r="N1054" s="36">
        <f>+IFERROR(VLOOKUP(Table_6[[#This Row],[ID_Municipio]],Table_4[[CodigoMuni]:[Long_2]],3,0),"")</f>
        <v>15.5151</v>
      </c>
      <c r="O1054" s="36">
        <f>+IFERROR(VLOOKUP(Table_6[[#This Row],[ID_Municipio]],Table_4[[CodigoMuni]:[Long_2]],4,0),"")</f>
        <v>-88.114599999999996</v>
      </c>
      <c r="P1054" s="34" t="s">
        <v>21</v>
      </c>
    </row>
    <row r="1055" spans="1:16" ht="14.25" customHeight="1">
      <c r="A1055" s="31" t="str">
        <f t="shared" si="48"/>
        <v>San Pedro Sula439191044</v>
      </c>
      <c r="B1055" s="31" t="str">
        <f>+Table_6[[#This Row],[ID_Municipio]]&amp;Table_6[[#This Row],[Fecha]]</f>
        <v>050143919</v>
      </c>
      <c r="C1055" s="31" t="str">
        <f t="shared" si="49"/>
        <v>Cortes43919</v>
      </c>
      <c r="D1055" s="32">
        <f t="shared" si="50"/>
        <v>1044</v>
      </c>
      <c r="E1055" s="33">
        <v>43919</v>
      </c>
      <c r="F1055" s="32">
        <f>+VLOOKUP(Table_6[[#This Row],[Departamento]],Table_5[],2,0)</f>
        <v>5</v>
      </c>
      <c r="G1055" s="3" t="s">
        <v>22</v>
      </c>
      <c r="H1055" s="9" t="s">
        <v>23</v>
      </c>
      <c r="I1055" s="32" t="str">
        <f>+IFERROR(VLOOKUP(Table_6[[#This Row],[Municipio]],'LOCALIZA HN'!$B$9:$O$306,8,0),99999)</f>
        <v>0501</v>
      </c>
      <c r="J1055" s="5" t="s">
        <v>18</v>
      </c>
      <c r="K1055" s="5">
        <v>22</v>
      </c>
      <c r="L1055" s="8" t="s">
        <v>19</v>
      </c>
      <c r="M1055" s="34" t="s">
        <v>20</v>
      </c>
      <c r="N1055" s="36">
        <f>+IFERROR(VLOOKUP(Table_6[[#This Row],[ID_Municipio]],Table_4[[CodigoMuni]:[Long_2]],3,0),"")</f>
        <v>15.5151</v>
      </c>
      <c r="O1055" s="36">
        <f>+IFERROR(VLOOKUP(Table_6[[#This Row],[ID_Municipio]],Table_4[[CodigoMuni]:[Long_2]],4,0),"")</f>
        <v>-88.114599999999996</v>
      </c>
      <c r="P1055" s="34" t="s">
        <v>21</v>
      </c>
    </row>
    <row r="1056" spans="1:16" ht="14.25" customHeight="1">
      <c r="A1056" s="31" t="str">
        <f t="shared" si="48"/>
        <v>San Pedro Sula439191045</v>
      </c>
      <c r="B1056" s="31" t="str">
        <f>+Table_6[[#This Row],[ID_Municipio]]&amp;Table_6[[#This Row],[Fecha]]</f>
        <v>050143919</v>
      </c>
      <c r="C1056" s="31" t="str">
        <f t="shared" si="49"/>
        <v>Cortes43919</v>
      </c>
      <c r="D1056" s="32">
        <f t="shared" si="50"/>
        <v>1045</v>
      </c>
      <c r="E1056" s="33">
        <v>43919</v>
      </c>
      <c r="F1056" s="32">
        <f>+VLOOKUP(Table_6[[#This Row],[Departamento]],Table_5[],2,0)</f>
        <v>5</v>
      </c>
      <c r="G1056" s="3" t="s">
        <v>22</v>
      </c>
      <c r="H1056" s="9" t="s">
        <v>23</v>
      </c>
      <c r="I1056" s="32" t="str">
        <f>+IFERROR(VLOOKUP(Table_6[[#This Row],[Municipio]],'LOCALIZA HN'!$B$9:$O$306,8,0),99999)</f>
        <v>0501</v>
      </c>
      <c r="J1056" s="5" t="s">
        <v>18</v>
      </c>
      <c r="K1056" s="5">
        <v>21</v>
      </c>
      <c r="L1056" s="8" t="s">
        <v>19</v>
      </c>
      <c r="M1056" s="34" t="s">
        <v>20</v>
      </c>
      <c r="N1056" s="36">
        <f>+IFERROR(VLOOKUP(Table_6[[#This Row],[ID_Municipio]],Table_4[[CodigoMuni]:[Long_2]],3,0),"")</f>
        <v>15.5151</v>
      </c>
      <c r="O1056" s="36">
        <f>+IFERROR(VLOOKUP(Table_6[[#This Row],[ID_Municipio]],Table_4[[CodigoMuni]:[Long_2]],4,0),"")</f>
        <v>-88.114599999999996</v>
      </c>
      <c r="P1056" s="34" t="s">
        <v>21</v>
      </c>
    </row>
    <row r="1057" spans="1:16" ht="14.25" customHeight="1">
      <c r="A1057" s="31" t="str">
        <f t="shared" si="48"/>
        <v>San Pedro Sula439191046</v>
      </c>
      <c r="B1057" s="31" t="str">
        <f>+Table_6[[#This Row],[ID_Municipio]]&amp;Table_6[[#This Row],[Fecha]]</f>
        <v>050143919</v>
      </c>
      <c r="C1057" s="31" t="str">
        <f t="shared" si="49"/>
        <v>Cortes43919</v>
      </c>
      <c r="D1057" s="32">
        <f t="shared" si="50"/>
        <v>1046</v>
      </c>
      <c r="E1057" s="33">
        <v>43919</v>
      </c>
      <c r="F1057" s="32">
        <f>+VLOOKUP(Table_6[[#This Row],[Departamento]],Table_5[],2,0)</f>
        <v>5</v>
      </c>
      <c r="G1057" s="3" t="s">
        <v>22</v>
      </c>
      <c r="H1057" s="9" t="s">
        <v>23</v>
      </c>
      <c r="I1057" s="32" t="str">
        <f>+IFERROR(VLOOKUP(Table_6[[#This Row],[Municipio]],'LOCALIZA HN'!$B$9:$O$306,8,0),99999)</f>
        <v>0501</v>
      </c>
      <c r="J1057" s="5" t="s">
        <v>26</v>
      </c>
      <c r="K1057" s="5">
        <v>42</v>
      </c>
      <c r="L1057" s="8" t="s">
        <v>19</v>
      </c>
      <c r="M1057" s="34" t="s">
        <v>20</v>
      </c>
      <c r="N1057" s="36">
        <f>+IFERROR(VLOOKUP(Table_6[[#This Row],[ID_Municipio]],Table_4[[CodigoMuni]:[Long_2]],3,0),"")</f>
        <v>15.5151</v>
      </c>
      <c r="O1057" s="36">
        <f>+IFERROR(VLOOKUP(Table_6[[#This Row],[ID_Municipio]],Table_4[[CodigoMuni]:[Long_2]],4,0),"")</f>
        <v>-88.114599999999996</v>
      </c>
      <c r="P1057" s="34" t="s">
        <v>21</v>
      </c>
    </row>
    <row r="1058" spans="1:16" ht="14.25" customHeight="1">
      <c r="A1058" s="31" t="str">
        <f t="shared" si="48"/>
        <v>San Pedro Sula439191047</v>
      </c>
      <c r="B1058" s="31" t="str">
        <f>+Table_6[[#This Row],[ID_Municipio]]&amp;Table_6[[#This Row],[Fecha]]</f>
        <v>050143919</v>
      </c>
      <c r="C1058" s="31" t="str">
        <f t="shared" si="49"/>
        <v>Cortes43919</v>
      </c>
      <c r="D1058" s="32">
        <f t="shared" si="50"/>
        <v>1047</v>
      </c>
      <c r="E1058" s="33">
        <v>43919</v>
      </c>
      <c r="F1058" s="32">
        <f>+VLOOKUP(Table_6[[#This Row],[Departamento]],Table_5[],2,0)</f>
        <v>5</v>
      </c>
      <c r="G1058" s="3" t="s">
        <v>22</v>
      </c>
      <c r="H1058" s="9" t="s">
        <v>23</v>
      </c>
      <c r="I1058" s="32" t="str">
        <f>+IFERROR(VLOOKUP(Table_6[[#This Row],[Municipio]],'LOCALIZA HN'!$B$9:$O$306,8,0),99999)</f>
        <v>0501</v>
      </c>
      <c r="J1058" s="5" t="s">
        <v>18</v>
      </c>
      <c r="K1058" s="5">
        <v>31</v>
      </c>
      <c r="L1058" s="8" t="s">
        <v>19</v>
      </c>
      <c r="M1058" s="34" t="s">
        <v>20</v>
      </c>
      <c r="N1058" s="36">
        <f>+IFERROR(VLOOKUP(Table_6[[#This Row],[ID_Municipio]],Table_4[[CodigoMuni]:[Long_2]],3,0),"")</f>
        <v>15.5151</v>
      </c>
      <c r="O1058" s="36">
        <f>+IFERROR(VLOOKUP(Table_6[[#This Row],[ID_Municipio]],Table_4[[CodigoMuni]:[Long_2]],4,0),"")</f>
        <v>-88.114599999999996</v>
      </c>
      <c r="P1058" s="34" t="s">
        <v>21</v>
      </c>
    </row>
    <row r="1059" spans="1:16" ht="14.25" customHeight="1">
      <c r="A1059" s="31" t="str">
        <f t="shared" si="48"/>
        <v>San Pedro Sula439191048</v>
      </c>
      <c r="B1059" s="31" t="str">
        <f>+Table_6[[#This Row],[ID_Municipio]]&amp;Table_6[[#This Row],[Fecha]]</f>
        <v>050143919</v>
      </c>
      <c r="C1059" s="31" t="str">
        <f t="shared" si="49"/>
        <v>Cortes43919</v>
      </c>
      <c r="D1059" s="32">
        <f t="shared" si="50"/>
        <v>1048</v>
      </c>
      <c r="E1059" s="33">
        <v>43919</v>
      </c>
      <c r="F1059" s="32">
        <f>+VLOOKUP(Table_6[[#This Row],[Departamento]],Table_5[],2,0)</f>
        <v>5</v>
      </c>
      <c r="G1059" s="3" t="s">
        <v>22</v>
      </c>
      <c r="H1059" s="9" t="s">
        <v>23</v>
      </c>
      <c r="I1059" s="32" t="str">
        <f>+IFERROR(VLOOKUP(Table_6[[#This Row],[Municipio]],'LOCALIZA HN'!$B$9:$O$306,8,0),99999)</f>
        <v>0501</v>
      </c>
      <c r="J1059" s="5" t="s">
        <v>26</v>
      </c>
      <c r="K1059" s="5">
        <v>33</v>
      </c>
      <c r="L1059" s="8" t="s">
        <v>19</v>
      </c>
      <c r="M1059" s="34" t="s">
        <v>20</v>
      </c>
      <c r="N1059" s="36">
        <f>+IFERROR(VLOOKUP(Table_6[[#This Row],[ID_Municipio]],Table_4[[CodigoMuni]:[Long_2]],3,0),"")</f>
        <v>15.5151</v>
      </c>
      <c r="O1059" s="36">
        <f>+IFERROR(VLOOKUP(Table_6[[#This Row],[ID_Municipio]],Table_4[[CodigoMuni]:[Long_2]],4,0),"")</f>
        <v>-88.114599999999996</v>
      </c>
      <c r="P1059" s="34" t="s">
        <v>21</v>
      </c>
    </row>
    <row r="1060" spans="1:16" ht="14.25" customHeight="1">
      <c r="A1060" s="31" t="str">
        <f t="shared" si="48"/>
        <v>San Pedro Sula439191049</v>
      </c>
      <c r="B1060" s="31" t="str">
        <f>+Table_6[[#This Row],[ID_Municipio]]&amp;Table_6[[#This Row],[Fecha]]</f>
        <v>050143919</v>
      </c>
      <c r="C1060" s="31" t="str">
        <f t="shared" si="49"/>
        <v>Cortes43919</v>
      </c>
      <c r="D1060" s="32">
        <f t="shared" si="50"/>
        <v>1049</v>
      </c>
      <c r="E1060" s="33">
        <v>43919</v>
      </c>
      <c r="F1060" s="32">
        <f>+VLOOKUP(Table_6[[#This Row],[Departamento]],Table_5[],2,0)</f>
        <v>5</v>
      </c>
      <c r="G1060" s="3" t="s">
        <v>22</v>
      </c>
      <c r="H1060" s="9" t="s">
        <v>23</v>
      </c>
      <c r="I1060" s="32" t="str">
        <f>+IFERROR(VLOOKUP(Table_6[[#This Row],[Municipio]],'LOCALIZA HN'!$B$9:$O$306,8,0),99999)</f>
        <v>0501</v>
      </c>
      <c r="J1060" s="5" t="s">
        <v>18</v>
      </c>
      <c r="K1060" s="5">
        <v>68</v>
      </c>
      <c r="L1060" s="8" t="s">
        <v>19</v>
      </c>
      <c r="M1060" s="34" t="s">
        <v>20</v>
      </c>
      <c r="N1060" s="36">
        <f>+IFERROR(VLOOKUP(Table_6[[#This Row],[ID_Municipio]],Table_4[[CodigoMuni]:[Long_2]],3,0),"")</f>
        <v>15.5151</v>
      </c>
      <c r="O1060" s="36">
        <f>+IFERROR(VLOOKUP(Table_6[[#This Row],[ID_Municipio]],Table_4[[CodigoMuni]:[Long_2]],4,0),"")</f>
        <v>-88.114599999999996</v>
      </c>
      <c r="P1060" s="34" t="s">
        <v>21</v>
      </c>
    </row>
    <row r="1061" spans="1:16" ht="14.25" customHeight="1">
      <c r="A1061" s="31" t="str">
        <f t="shared" si="48"/>
        <v>Distrito Central439191050</v>
      </c>
      <c r="B1061" s="31" t="str">
        <f>+Table_6[[#This Row],[ID_Municipio]]&amp;Table_6[[#This Row],[Fecha]]</f>
        <v>080143919</v>
      </c>
      <c r="C1061" s="31" t="str">
        <f t="shared" si="49"/>
        <v>Francisco Morazan43919</v>
      </c>
      <c r="D1061" s="32">
        <f t="shared" si="50"/>
        <v>1050</v>
      </c>
      <c r="E1061" s="33">
        <v>43919</v>
      </c>
      <c r="F1061" s="32">
        <f>+VLOOKUP(Table_6[[#This Row],[Departamento]],Table_5[],2,0)</f>
        <v>8</v>
      </c>
      <c r="G1061" s="3" t="s">
        <v>31</v>
      </c>
      <c r="H1061" s="9" t="s">
        <v>32</v>
      </c>
      <c r="I1061" s="32" t="str">
        <f>+IFERROR(VLOOKUP(Table_6[[#This Row],[Municipio]],'LOCALIZA HN'!$B$9:$O$306,8,0),99999)</f>
        <v>0801</v>
      </c>
      <c r="J1061" s="5" t="s">
        <v>18</v>
      </c>
      <c r="K1061" s="5">
        <v>12</v>
      </c>
      <c r="L1061" s="8" t="s">
        <v>19</v>
      </c>
      <c r="M1061" s="34" t="s">
        <v>20</v>
      </c>
      <c r="N1061" s="36">
        <f>+IFERROR(VLOOKUP(Table_6[[#This Row],[ID_Municipio]],Table_4[[CodigoMuni]:[Long_2]],3,0),"")</f>
        <v>14.175800000000001</v>
      </c>
      <c r="O1061" s="36">
        <f>+IFERROR(VLOOKUP(Table_6[[#This Row],[ID_Municipio]],Table_4[[CodigoMuni]:[Long_2]],4,0),"")</f>
        <v>-87.251099999999994</v>
      </c>
      <c r="P1061" s="34" t="s">
        <v>21</v>
      </c>
    </row>
    <row r="1062" spans="1:16" ht="14.25" customHeight="1">
      <c r="A1062" s="31" t="str">
        <f t="shared" si="48"/>
        <v>Distrito Central439191051</v>
      </c>
      <c r="B1062" s="31" t="str">
        <f>+Table_6[[#This Row],[ID_Municipio]]&amp;Table_6[[#This Row],[Fecha]]</f>
        <v>080143919</v>
      </c>
      <c r="C1062" s="31" t="str">
        <f t="shared" si="49"/>
        <v>Francisco Morazan43919</v>
      </c>
      <c r="D1062" s="32">
        <f t="shared" si="50"/>
        <v>1051</v>
      </c>
      <c r="E1062" s="33">
        <v>43919</v>
      </c>
      <c r="F1062" s="32">
        <f>+VLOOKUP(Table_6[[#This Row],[Departamento]],Table_5[],2,0)</f>
        <v>8</v>
      </c>
      <c r="G1062" s="3" t="s">
        <v>31</v>
      </c>
      <c r="H1062" s="9" t="s">
        <v>32</v>
      </c>
      <c r="I1062" s="32" t="str">
        <f>+IFERROR(VLOOKUP(Table_6[[#This Row],[Municipio]],'LOCALIZA HN'!$B$9:$O$306,8,0),99999)</f>
        <v>0801</v>
      </c>
      <c r="J1062" s="5" t="s">
        <v>26</v>
      </c>
      <c r="K1062" s="5">
        <v>19</v>
      </c>
      <c r="L1062" s="8" t="s">
        <v>19</v>
      </c>
      <c r="M1062" s="34" t="s">
        <v>20</v>
      </c>
      <c r="N1062" s="36">
        <f>+IFERROR(VLOOKUP(Table_6[[#This Row],[ID_Municipio]],Table_4[[CodigoMuni]:[Long_2]],3,0),"")</f>
        <v>14.175800000000001</v>
      </c>
      <c r="O1062" s="36">
        <f>+IFERROR(VLOOKUP(Table_6[[#This Row],[ID_Municipio]],Table_4[[CodigoMuni]:[Long_2]],4,0),"")</f>
        <v>-87.251099999999994</v>
      </c>
      <c r="P1062" s="34" t="s">
        <v>21</v>
      </c>
    </row>
    <row r="1063" spans="1:16" ht="14.25" customHeight="1">
      <c r="A1063" s="31" t="str">
        <f t="shared" si="48"/>
        <v>San Pedro Sula439231052</v>
      </c>
      <c r="B1063" s="31" t="str">
        <f>+Table_6[[#This Row],[ID_Municipio]]&amp;Table_6[[#This Row],[Fecha]]</f>
        <v>050143923</v>
      </c>
      <c r="C1063" s="31" t="str">
        <f t="shared" si="49"/>
        <v>Cortes43923</v>
      </c>
      <c r="D1063" s="32">
        <f t="shared" si="50"/>
        <v>1052</v>
      </c>
      <c r="E1063" s="24">
        <v>43923</v>
      </c>
      <c r="F1063" s="32">
        <f>+VLOOKUP(Table_6[[#This Row],[Departamento]],Table_5[],2,0)</f>
        <v>5</v>
      </c>
      <c r="G1063" s="3" t="s">
        <v>22</v>
      </c>
      <c r="H1063" s="9" t="s">
        <v>23</v>
      </c>
      <c r="I1063" s="32" t="str">
        <f>+IFERROR(VLOOKUP(Table_6[[#This Row],[Municipio]],'LOCALIZA HN'!$B$9:$O$306,8,0),99999)</f>
        <v>0501</v>
      </c>
      <c r="J1063" s="5" t="s">
        <v>26</v>
      </c>
      <c r="K1063" s="5">
        <v>30</v>
      </c>
      <c r="L1063" s="8" t="s">
        <v>19</v>
      </c>
      <c r="M1063" s="34" t="s">
        <v>20</v>
      </c>
      <c r="N1063" s="36">
        <f>+IFERROR(VLOOKUP(Table_6[[#This Row],[ID_Municipio]],Table_4[[CodigoMuni]:[Long_2]],3,0),"")</f>
        <v>15.5151</v>
      </c>
      <c r="O1063" s="36">
        <f>+IFERROR(VLOOKUP(Table_6[[#This Row],[ID_Municipio]],Table_4[[CodigoMuni]:[Long_2]],4,0),"")</f>
        <v>-88.114599999999996</v>
      </c>
      <c r="P1063" s="34" t="s">
        <v>21</v>
      </c>
    </row>
    <row r="1064" spans="1:16" ht="14.25" customHeight="1">
      <c r="A1064" s="31" t="str">
        <f t="shared" si="48"/>
        <v>Distrito Central439231053</v>
      </c>
      <c r="B1064" s="31" t="str">
        <f>+Table_6[[#This Row],[ID_Municipio]]&amp;Table_6[[#This Row],[Fecha]]</f>
        <v>080143923</v>
      </c>
      <c r="C1064" s="31" t="str">
        <f t="shared" si="49"/>
        <v>Francisco Morazan43923</v>
      </c>
      <c r="D1064" s="32">
        <f t="shared" si="50"/>
        <v>1053</v>
      </c>
      <c r="E1064" s="24">
        <v>43923</v>
      </c>
      <c r="F1064" s="32">
        <f>+VLOOKUP(Table_6[[#This Row],[Departamento]],Table_5[],2,0)</f>
        <v>8</v>
      </c>
      <c r="G1064" s="3" t="s">
        <v>31</v>
      </c>
      <c r="H1064" s="9" t="s">
        <v>32</v>
      </c>
      <c r="I1064" s="32" t="str">
        <f>+IFERROR(VLOOKUP(Table_6[[#This Row],[Municipio]],'LOCALIZA HN'!$B$9:$O$306,8,0),99999)</f>
        <v>0801</v>
      </c>
      <c r="J1064" s="5" t="s">
        <v>18</v>
      </c>
      <c r="K1064" s="5">
        <v>32</v>
      </c>
      <c r="L1064" s="8" t="s">
        <v>19</v>
      </c>
      <c r="M1064" s="34" t="s">
        <v>20</v>
      </c>
      <c r="N1064" s="36">
        <f>+IFERROR(VLOOKUP(Table_6[[#This Row],[ID_Municipio]],Table_4[[CodigoMuni]:[Long_2]],3,0),"")</f>
        <v>14.175800000000001</v>
      </c>
      <c r="O1064" s="36">
        <f>+IFERROR(VLOOKUP(Table_6[[#This Row],[ID_Municipio]],Table_4[[CodigoMuni]:[Long_2]],4,0),"")</f>
        <v>-87.251099999999994</v>
      </c>
      <c r="P1064" s="34" t="s">
        <v>21</v>
      </c>
    </row>
    <row r="1065" spans="1:16" ht="14.25" customHeight="1">
      <c r="A1065" s="31" t="str">
        <f t="shared" si="48"/>
        <v>La Paz439231054</v>
      </c>
      <c r="B1065" s="31" t="str">
        <f>+Table_6[[#This Row],[ID_Municipio]]&amp;Table_6[[#This Row],[Fecha]]</f>
        <v>120143923</v>
      </c>
      <c r="C1065" s="31" t="str">
        <f t="shared" si="49"/>
        <v>La Paz43923</v>
      </c>
      <c r="D1065" s="32">
        <f t="shared" si="50"/>
        <v>1054</v>
      </c>
      <c r="E1065" s="24">
        <v>43923</v>
      </c>
      <c r="F1065" s="32">
        <f>+VLOOKUP(Table_6[[#This Row],[Departamento]],Table_5[],2,0)</f>
        <v>12</v>
      </c>
      <c r="G1065" s="3" t="s">
        <v>48</v>
      </c>
      <c r="H1065" s="9" t="s">
        <v>48</v>
      </c>
      <c r="I1065" s="32" t="str">
        <f>+IFERROR(VLOOKUP(Table_6[[#This Row],[Municipio]],'LOCALIZA HN'!$B$9:$O$306,8,0),99999)</f>
        <v>1201</v>
      </c>
      <c r="J1065" s="5" t="s">
        <v>18</v>
      </c>
      <c r="K1065" s="5">
        <v>53</v>
      </c>
      <c r="L1065" s="8" t="s">
        <v>19</v>
      </c>
      <c r="M1065" s="34" t="s">
        <v>20</v>
      </c>
      <c r="N1065" s="36">
        <f>+IFERROR(VLOOKUP(Table_6[[#This Row],[ID_Municipio]],Table_4[[CodigoMuni]:[Long_2]],3,0),"")</f>
        <v>14.3101</v>
      </c>
      <c r="O1065" s="36">
        <f>+IFERROR(VLOOKUP(Table_6[[#This Row],[ID_Municipio]],Table_4[[CodigoMuni]:[Long_2]],4,0),"")</f>
        <v>-87.754199999999997</v>
      </c>
      <c r="P1065" s="34" t="s">
        <v>21</v>
      </c>
    </row>
    <row r="1066" spans="1:16" ht="14.25" customHeight="1">
      <c r="A1066" s="31" t="str">
        <f t="shared" si="48"/>
        <v>Yoro439241055</v>
      </c>
      <c r="B1066" s="31" t="str">
        <f>+Table_6[[#This Row],[ID_Municipio]]&amp;Table_6[[#This Row],[Fecha]]</f>
        <v>180143924</v>
      </c>
      <c r="C1066" s="31" t="str">
        <f t="shared" si="49"/>
        <v>Yoro43924</v>
      </c>
      <c r="D1066" s="32">
        <f t="shared" si="50"/>
        <v>1055</v>
      </c>
      <c r="E1066" s="24">
        <v>43924</v>
      </c>
      <c r="F1066" s="32">
        <f>+VLOOKUP(Table_6[[#This Row],[Departamento]],Table_5[],2,0)</f>
        <v>18</v>
      </c>
      <c r="G1066" s="3" t="s">
        <v>35</v>
      </c>
      <c r="H1066" s="9" t="s">
        <v>35</v>
      </c>
      <c r="I1066" s="32" t="str">
        <f>+IFERROR(VLOOKUP(Table_6[[#This Row],[Municipio]],'LOCALIZA HN'!$B$9:$O$306,8,0),99999)</f>
        <v>1801</v>
      </c>
      <c r="J1066" s="5" t="s">
        <v>18</v>
      </c>
      <c r="K1066" s="5">
        <v>47</v>
      </c>
      <c r="L1066" s="8" t="s">
        <v>19</v>
      </c>
      <c r="M1066" s="34" t="s">
        <v>20</v>
      </c>
      <c r="N1066" s="36">
        <f>+IFERROR(VLOOKUP(Table_6[[#This Row],[ID_Municipio]],Table_4[[CodigoMuni]:[Long_2]],3,0),"")</f>
        <v>15.2433</v>
      </c>
      <c r="O1066" s="36">
        <f>+IFERROR(VLOOKUP(Table_6[[#This Row],[ID_Municipio]],Table_4[[CodigoMuni]:[Long_2]],4,0),"")</f>
        <v>-87.227500000000006</v>
      </c>
      <c r="P1066" s="34" t="s">
        <v>21</v>
      </c>
    </row>
    <row r="1067" spans="1:16" ht="14.25" customHeight="1">
      <c r="A1067" s="31" t="str">
        <f t="shared" ref="A1067:A1082" si="51">+H1067&amp;E1067&amp;D1067</f>
        <v>Choloma439251056</v>
      </c>
      <c r="B1067" s="31" t="str">
        <f>+Table_6[[#This Row],[ID_Municipio]]&amp;Table_6[[#This Row],[Fecha]]</f>
        <v>050243925</v>
      </c>
      <c r="C1067" s="31" t="str">
        <f t="shared" ref="C1067:C1082" si="52">+G1067&amp;E1067</f>
        <v>Cortes43925</v>
      </c>
      <c r="D1067" s="32">
        <f t="shared" si="50"/>
        <v>1056</v>
      </c>
      <c r="E1067" s="24">
        <v>43925</v>
      </c>
      <c r="F1067" s="32">
        <f>+VLOOKUP(Table_6[[#This Row],[Departamento]],Table_5[],2,0)</f>
        <v>5</v>
      </c>
      <c r="G1067" s="3" t="s">
        <v>22</v>
      </c>
      <c r="H1067" s="9" t="s">
        <v>25</v>
      </c>
      <c r="I1067" s="32" t="str">
        <f>+IFERROR(VLOOKUP(Table_6[[#This Row],[Municipio]],'LOCALIZA HN'!$B$9:$O$306,8,0),99999)</f>
        <v>0502</v>
      </c>
      <c r="J1067" s="5" t="s">
        <v>26</v>
      </c>
      <c r="K1067" s="5">
        <v>21</v>
      </c>
      <c r="L1067" s="8" t="s">
        <v>19</v>
      </c>
      <c r="M1067" s="34" t="s">
        <v>20</v>
      </c>
      <c r="N1067" s="36">
        <f>+IFERROR(VLOOKUP(Table_6[[#This Row],[ID_Municipio]],Table_4[[CodigoMuni]:[Long_2]],3,0),"")</f>
        <v>15.6435</v>
      </c>
      <c r="O1067" s="36">
        <f>+IFERROR(VLOOKUP(Table_6[[#This Row],[ID_Municipio]],Table_4[[CodigoMuni]:[Long_2]],4,0),"")</f>
        <v>-87.933999999999997</v>
      </c>
      <c r="P1067" s="34" t="s">
        <v>21</v>
      </c>
    </row>
    <row r="1068" spans="1:16" ht="14.25" customHeight="1">
      <c r="A1068" s="31" t="str">
        <f t="shared" si="51"/>
        <v>Choloma439251057</v>
      </c>
      <c r="B1068" s="31" t="str">
        <f>+Table_6[[#This Row],[ID_Municipio]]&amp;Table_6[[#This Row],[Fecha]]</f>
        <v>050243925</v>
      </c>
      <c r="C1068" s="31" t="str">
        <f t="shared" si="52"/>
        <v>Cortes43925</v>
      </c>
      <c r="D1068" s="32">
        <f t="shared" si="50"/>
        <v>1057</v>
      </c>
      <c r="E1068" s="24">
        <v>43925</v>
      </c>
      <c r="F1068" s="32">
        <f>+VLOOKUP(Table_6[[#This Row],[Departamento]],Table_5[],2,0)</f>
        <v>5</v>
      </c>
      <c r="G1068" s="3" t="s">
        <v>22</v>
      </c>
      <c r="H1068" s="9" t="s">
        <v>25</v>
      </c>
      <c r="I1068" s="32" t="str">
        <f>+IFERROR(VLOOKUP(Table_6[[#This Row],[Municipio]],'LOCALIZA HN'!$B$9:$O$306,8,0),99999)</f>
        <v>0502</v>
      </c>
      <c r="J1068" s="5" t="s">
        <v>18</v>
      </c>
      <c r="K1068" s="5">
        <v>26</v>
      </c>
      <c r="L1068" s="8" t="s">
        <v>19</v>
      </c>
      <c r="M1068" s="34" t="s">
        <v>20</v>
      </c>
      <c r="N1068" s="36">
        <f>+IFERROR(VLOOKUP(Table_6[[#This Row],[ID_Municipio]],Table_4[[CodigoMuni]:[Long_2]],3,0),"")</f>
        <v>15.6435</v>
      </c>
      <c r="O1068" s="36">
        <f>+IFERROR(VLOOKUP(Table_6[[#This Row],[ID_Municipio]],Table_4[[CodigoMuni]:[Long_2]],4,0),"")</f>
        <v>-87.933999999999997</v>
      </c>
      <c r="P1068" s="34" t="s">
        <v>21</v>
      </c>
    </row>
    <row r="1069" spans="1:16" ht="14.25" customHeight="1">
      <c r="A1069" s="31" t="str">
        <f t="shared" si="51"/>
        <v>Choloma439251058</v>
      </c>
      <c r="B1069" s="31" t="str">
        <f>+Table_6[[#This Row],[ID_Municipio]]&amp;Table_6[[#This Row],[Fecha]]</f>
        <v>050243925</v>
      </c>
      <c r="C1069" s="31" t="str">
        <f t="shared" si="52"/>
        <v>Cortes43925</v>
      </c>
      <c r="D1069" s="32">
        <f t="shared" si="50"/>
        <v>1058</v>
      </c>
      <c r="E1069" s="24">
        <v>43925</v>
      </c>
      <c r="F1069" s="32">
        <f>+VLOOKUP(Table_6[[#This Row],[Departamento]],Table_5[],2,0)</f>
        <v>5</v>
      </c>
      <c r="G1069" s="3" t="s">
        <v>22</v>
      </c>
      <c r="H1069" s="9" t="s">
        <v>25</v>
      </c>
      <c r="I1069" s="32" t="str">
        <f>+IFERROR(VLOOKUP(Table_6[[#This Row],[Municipio]],'LOCALIZA HN'!$B$9:$O$306,8,0),99999)</f>
        <v>0502</v>
      </c>
      <c r="J1069" s="5" t="s">
        <v>26</v>
      </c>
      <c r="K1069" s="5">
        <v>52</v>
      </c>
      <c r="L1069" s="8" t="s">
        <v>19</v>
      </c>
      <c r="M1069" s="34" t="s">
        <v>20</v>
      </c>
      <c r="N1069" s="36">
        <f>+IFERROR(VLOOKUP(Table_6[[#This Row],[ID_Municipio]],Table_4[[CodigoMuni]:[Long_2]],3,0),"")</f>
        <v>15.6435</v>
      </c>
      <c r="O1069" s="36">
        <f>+IFERROR(VLOOKUP(Table_6[[#This Row],[ID_Municipio]],Table_4[[CodigoMuni]:[Long_2]],4,0),"")</f>
        <v>-87.933999999999997</v>
      </c>
      <c r="P1069" s="34" t="s">
        <v>21</v>
      </c>
    </row>
    <row r="1070" spans="1:16" ht="14.25" customHeight="1">
      <c r="A1070" s="31" t="str">
        <f t="shared" si="51"/>
        <v>Choloma439251059</v>
      </c>
      <c r="B1070" s="31" t="str">
        <f>+Table_6[[#This Row],[ID_Municipio]]&amp;Table_6[[#This Row],[Fecha]]</f>
        <v>050243925</v>
      </c>
      <c r="C1070" s="31" t="str">
        <f t="shared" si="52"/>
        <v>Cortes43925</v>
      </c>
      <c r="D1070" s="32">
        <f t="shared" si="50"/>
        <v>1059</v>
      </c>
      <c r="E1070" s="24">
        <v>43925</v>
      </c>
      <c r="F1070" s="32">
        <f>+VLOOKUP(Table_6[[#This Row],[Departamento]],Table_5[],2,0)</f>
        <v>5</v>
      </c>
      <c r="G1070" s="3" t="s">
        <v>22</v>
      </c>
      <c r="H1070" s="9" t="s">
        <v>25</v>
      </c>
      <c r="I1070" s="32" t="str">
        <f>+IFERROR(VLOOKUP(Table_6[[#This Row],[Municipio]],'LOCALIZA HN'!$B$9:$O$306,8,0),99999)</f>
        <v>0502</v>
      </c>
      <c r="J1070" s="5" t="s">
        <v>18</v>
      </c>
      <c r="K1070" s="5">
        <v>81</v>
      </c>
      <c r="L1070" s="8" t="s">
        <v>19</v>
      </c>
      <c r="M1070" s="34" t="s">
        <v>20</v>
      </c>
      <c r="N1070" s="36">
        <f>+IFERROR(VLOOKUP(Table_6[[#This Row],[ID_Municipio]],Table_4[[CodigoMuni]:[Long_2]],3,0),"")</f>
        <v>15.6435</v>
      </c>
      <c r="O1070" s="36">
        <f>+IFERROR(VLOOKUP(Table_6[[#This Row],[ID_Municipio]],Table_4[[CodigoMuni]:[Long_2]],4,0),"")</f>
        <v>-87.933999999999997</v>
      </c>
      <c r="P1070" s="34" t="s">
        <v>21</v>
      </c>
    </row>
    <row r="1071" spans="1:16" ht="14.25" customHeight="1">
      <c r="A1071" s="31" t="str">
        <f t="shared" si="51"/>
        <v>Santa Rita439251060</v>
      </c>
      <c r="B1071" s="31" t="str">
        <f>+Table_6[[#This Row],[ID_Municipio]]&amp;Table_6[[#This Row],[Fecha]]</f>
        <v>042143925</v>
      </c>
      <c r="C1071" s="31" t="str">
        <f t="shared" si="52"/>
        <v>Yoro43925</v>
      </c>
      <c r="D1071" s="32">
        <f t="shared" si="50"/>
        <v>1060</v>
      </c>
      <c r="E1071" s="24">
        <v>43925</v>
      </c>
      <c r="F1071" s="32">
        <f>+VLOOKUP(Table_6[[#This Row],[Departamento]],Table_5[],2,0)</f>
        <v>18</v>
      </c>
      <c r="G1071" s="3" t="s">
        <v>35</v>
      </c>
      <c r="H1071" s="9" t="s">
        <v>75</v>
      </c>
      <c r="I1071" s="32" t="str">
        <f>+IFERROR(VLOOKUP(Table_6[[#This Row],[Municipio]],'LOCALIZA HN'!$B$9:$O$306,8,0),99999)</f>
        <v>0421</v>
      </c>
      <c r="J1071" s="5" t="s">
        <v>26</v>
      </c>
      <c r="K1071" s="5">
        <v>59</v>
      </c>
      <c r="L1071" s="8" t="s">
        <v>19</v>
      </c>
      <c r="M1071" s="34" t="s">
        <v>20</v>
      </c>
      <c r="N1071" s="36">
        <f>+IFERROR(VLOOKUP(Table_6[[#This Row],[ID_Municipio]],Table_4[[CodigoMuni]:[Long_2]],3,0),"")</f>
        <v>14.886799999999999</v>
      </c>
      <c r="O1071" s="36">
        <f>+IFERROR(VLOOKUP(Table_6[[#This Row],[ID_Municipio]],Table_4[[CodigoMuni]:[Long_2]],4,0),"")</f>
        <v>-89.036000000000001</v>
      </c>
      <c r="P1071" s="34" t="s">
        <v>21</v>
      </c>
    </row>
    <row r="1072" spans="1:16" ht="14.25" customHeight="1">
      <c r="A1072" s="31" t="str">
        <f t="shared" si="51"/>
        <v>San Antonio439251061</v>
      </c>
      <c r="B1072" s="31" t="str">
        <f>+Table_6[[#This Row],[ID_Municipio]]&amp;Table_6[[#This Row],[Fecha]]</f>
        <v>041543925</v>
      </c>
      <c r="C1072" s="31" t="str">
        <f t="shared" si="52"/>
        <v>Cortes43925</v>
      </c>
      <c r="D1072" s="32">
        <f t="shared" si="50"/>
        <v>1061</v>
      </c>
      <c r="E1072" s="24">
        <v>43925</v>
      </c>
      <c r="F1072" s="32">
        <f>+VLOOKUP(Table_6[[#This Row],[Departamento]],Table_5[],2,0)</f>
        <v>5</v>
      </c>
      <c r="G1072" s="3" t="s">
        <v>22</v>
      </c>
      <c r="H1072" s="9" t="s">
        <v>86</v>
      </c>
      <c r="I1072" s="32" t="str">
        <f>+IFERROR(VLOOKUP(Table_6[[#This Row],[Municipio]],'LOCALIZA HN'!$B$9:$O$306,8,0),99999)</f>
        <v>0415</v>
      </c>
      <c r="J1072" s="5" t="s">
        <v>18</v>
      </c>
      <c r="K1072" s="5">
        <v>68</v>
      </c>
      <c r="L1072" s="8" t="s">
        <v>19</v>
      </c>
      <c r="M1072" s="34" t="s">
        <v>20</v>
      </c>
      <c r="N1072" s="36">
        <f>+IFERROR(VLOOKUP(Table_6[[#This Row],[ID_Municipio]],Table_4[[CodigoMuni]:[Long_2]],3,0),"")</f>
        <v>15.0525</v>
      </c>
      <c r="O1072" s="36">
        <f>+IFERROR(VLOOKUP(Table_6[[#This Row],[ID_Municipio]],Table_4[[CodigoMuni]:[Long_2]],4,0),"")</f>
        <v>-88.888099999999994</v>
      </c>
      <c r="P1072" s="34" t="s">
        <v>21</v>
      </c>
    </row>
    <row r="1073" spans="1:16" ht="14.25" customHeight="1">
      <c r="A1073" s="31" t="str">
        <f t="shared" si="51"/>
        <v>San Pedro Sula439251062</v>
      </c>
      <c r="B1073" s="31" t="str">
        <f>+Table_6[[#This Row],[ID_Municipio]]&amp;Table_6[[#This Row],[Fecha]]</f>
        <v>050143925</v>
      </c>
      <c r="C1073" s="31" t="str">
        <f t="shared" si="52"/>
        <v>Cortes43925</v>
      </c>
      <c r="D1073" s="32">
        <f t="shared" si="50"/>
        <v>1062</v>
      </c>
      <c r="E1073" s="24">
        <v>43925</v>
      </c>
      <c r="F1073" s="32">
        <f>+VLOOKUP(Table_6[[#This Row],[Departamento]],Table_5[],2,0)</f>
        <v>5</v>
      </c>
      <c r="G1073" s="3" t="s">
        <v>22</v>
      </c>
      <c r="H1073" s="9" t="s">
        <v>23</v>
      </c>
      <c r="I1073" s="32" t="str">
        <f>+IFERROR(VLOOKUP(Table_6[[#This Row],[Municipio]],'LOCALIZA HN'!$B$9:$O$306,8,0),99999)</f>
        <v>0501</v>
      </c>
      <c r="J1073" s="5" t="s">
        <v>18</v>
      </c>
      <c r="K1073" s="5">
        <v>81</v>
      </c>
      <c r="L1073" s="8" t="s">
        <v>19</v>
      </c>
      <c r="M1073" s="34" t="s">
        <v>20</v>
      </c>
      <c r="N1073" s="36">
        <f>+IFERROR(VLOOKUP(Table_6[[#This Row],[ID_Municipio]],Table_4[[CodigoMuni]:[Long_2]],3,0),"")</f>
        <v>15.5151</v>
      </c>
      <c r="O1073" s="36">
        <f>+IFERROR(VLOOKUP(Table_6[[#This Row],[ID_Municipio]],Table_4[[CodigoMuni]:[Long_2]],4,0),"")</f>
        <v>-88.114599999999996</v>
      </c>
      <c r="P1073" s="34" t="s">
        <v>21</v>
      </c>
    </row>
    <row r="1074" spans="1:16" ht="14.25" customHeight="1">
      <c r="A1074" s="31" t="str">
        <f t="shared" si="51"/>
        <v>San Pedro Sula439251063</v>
      </c>
      <c r="B1074" s="31" t="str">
        <f>+Table_6[[#This Row],[ID_Municipio]]&amp;Table_6[[#This Row],[Fecha]]</f>
        <v>050143925</v>
      </c>
      <c r="C1074" s="31" t="str">
        <f t="shared" si="52"/>
        <v>Cortes43925</v>
      </c>
      <c r="D1074" s="32">
        <f t="shared" si="50"/>
        <v>1063</v>
      </c>
      <c r="E1074" s="24">
        <v>43925</v>
      </c>
      <c r="F1074" s="32">
        <f>+VLOOKUP(Table_6[[#This Row],[Departamento]],Table_5[],2,0)</f>
        <v>5</v>
      </c>
      <c r="G1074" s="3" t="s">
        <v>22</v>
      </c>
      <c r="H1074" s="9" t="s">
        <v>23</v>
      </c>
      <c r="I1074" s="32" t="str">
        <f>+IFERROR(VLOOKUP(Table_6[[#This Row],[Municipio]],'LOCALIZA HN'!$B$9:$O$306,8,0),99999)</f>
        <v>0501</v>
      </c>
      <c r="J1074" s="5" t="s">
        <v>18</v>
      </c>
      <c r="K1074" s="5">
        <v>91</v>
      </c>
      <c r="L1074" s="8" t="s">
        <v>19</v>
      </c>
      <c r="M1074" s="34" t="s">
        <v>20</v>
      </c>
      <c r="N1074" s="36">
        <f>+IFERROR(VLOOKUP(Table_6[[#This Row],[ID_Municipio]],Table_4[[CodigoMuni]:[Long_2]],3,0),"")</f>
        <v>15.5151</v>
      </c>
      <c r="O1074" s="36">
        <f>+IFERROR(VLOOKUP(Table_6[[#This Row],[ID_Municipio]],Table_4[[CodigoMuni]:[Long_2]],4,0),"")</f>
        <v>-88.114599999999996</v>
      </c>
      <c r="P1074" s="34" t="s">
        <v>21</v>
      </c>
    </row>
    <row r="1075" spans="1:16" ht="14.25" customHeight="1">
      <c r="A1075" s="31" t="str">
        <f t="shared" si="51"/>
        <v>San Pedro Sula439251064</v>
      </c>
      <c r="B1075" s="31" t="str">
        <f>+Table_6[[#This Row],[ID_Municipio]]&amp;Table_6[[#This Row],[Fecha]]</f>
        <v>050143925</v>
      </c>
      <c r="C1075" s="31" t="str">
        <f t="shared" si="52"/>
        <v>Cortes43925</v>
      </c>
      <c r="D1075" s="32">
        <f t="shared" si="50"/>
        <v>1064</v>
      </c>
      <c r="E1075" s="24">
        <v>43925</v>
      </c>
      <c r="F1075" s="32">
        <f>+VLOOKUP(Table_6[[#This Row],[Departamento]],Table_5[],2,0)</f>
        <v>5</v>
      </c>
      <c r="G1075" s="3" t="s">
        <v>22</v>
      </c>
      <c r="H1075" s="9" t="s">
        <v>23</v>
      </c>
      <c r="I1075" s="32" t="str">
        <f>+IFERROR(VLOOKUP(Table_6[[#This Row],[Municipio]],'LOCALIZA HN'!$B$9:$O$306,8,0),99999)</f>
        <v>0501</v>
      </c>
      <c r="J1075" s="5" t="s">
        <v>18</v>
      </c>
      <c r="K1075" s="5">
        <v>25</v>
      </c>
      <c r="L1075" s="8" t="s">
        <v>19</v>
      </c>
      <c r="M1075" s="34" t="s">
        <v>20</v>
      </c>
      <c r="N1075" s="36">
        <f>+IFERROR(VLOOKUP(Table_6[[#This Row],[ID_Municipio]],Table_4[[CodigoMuni]:[Long_2]],3,0),"")</f>
        <v>15.5151</v>
      </c>
      <c r="O1075" s="36">
        <f>+IFERROR(VLOOKUP(Table_6[[#This Row],[ID_Municipio]],Table_4[[CodigoMuni]:[Long_2]],4,0),"")</f>
        <v>-88.114599999999996</v>
      </c>
      <c r="P1075" s="34" t="s">
        <v>21</v>
      </c>
    </row>
    <row r="1076" spans="1:16" ht="14.25" customHeight="1">
      <c r="A1076" s="31" t="str">
        <f t="shared" si="51"/>
        <v>San Pedro Sula439251065</v>
      </c>
      <c r="B1076" s="31" t="str">
        <f>+Table_6[[#This Row],[ID_Municipio]]&amp;Table_6[[#This Row],[Fecha]]</f>
        <v>050143925</v>
      </c>
      <c r="C1076" s="31" t="str">
        <f t="shared" si="52"/>
        <v>Cortes43925</v>
      </c>
      <c r="D1076" s="32">
        <f t="shared" si="50"/>
        <v>1065</v>
      </c>
      <c r="E1076" s="24">
        <v>43925</v>
      </c>
      <c r="F1076" s="32">
        <f>+VLOOKUP(Table_6[[#This Row],[Departamento]],Table_5[],2,0)</f>
        <v>5</v>
      </c>
      <c r="G1076" s="3" t="s">
        <v>22</v>
      </c>
      <c r="H1076" s="9" t="s">
        <v>23</v>
      </c>
      <c r="I1076" s="32" t="str">
        <f>+IFERROR(VLOOKUP(Table_6[[#This Row],[Municipio]],'LOCALIZA HN'!$B$9:$O$306,8,0),99999)</f>
        <v>0501</v>
      </c>
      <c r="J1076" s="5" t="s">
        <v>26</v>
      </c>
      <c r="K1076" s="5">
        <v>57</v>
      </c>
      <c r="L1076" s="8" t="s">
        <v>19</v>
      </c>
      <c r="M1076" s="34" t="s">
        <v>20</v>
      </c>
      <c r="N1076" s="36">
        <f>+IFERROR(VLOOKUP(Table_6[[#This Row],[ID_Municipio]],Table_4[[CodigoMuni]:[Long_2]],3,0),"")</f>
        <v>15.5151</v>
      </c>
      <c r="O1076" s="36">
        <f>+IFERROR(VLOOKUP(Table_6[[#This Row],[ID_Municipio]],Table_4[[CodigoMuni]:[Long_2]],4,0),"")</f>
        <v>-88.114599999999996</v>
      </c>
      <c r="P1076" s="34" t="s">
        <v>21</v>
      </c>
    </row>
    <row r="1077" spans="1:16" ht="14.25" customHeight="1">
      <c r="A1077" s="31" t="str">
        <f t="shared" si="51"/>
        <v>El Paraiso439251066</v>
      </c>
      <c r="B1077" s="31" t="str">
        <f>+Table_6[[#This Row],[ID_Municipio]]&amp;Table_6[[#This Row],[Fecha]]</f>
        <v>040943925</v>
      </c>
      <c r="C1077" s="31" t="str">
        <f t="shared" si="52"/>
        <v>El Paraiso43925</v>
      </c>
      <c r="D1077" s="32">
        <f t="shared" si="50"/>
        <v>1066</v>
      </c>
      <c r="E1077" s="24">
        <v>43925</v>
      </c>
      <c r="F1077" s="32">
        <f>+VLOOKUP(Table_6[[#This Row],[Departamento]],Table_5[],2,0)</f>
        <v>7</v>
      </c>
      <c r="G1077" s="3" t="s">
        <v>29</v>
      </c>
      <c r="H1077" s="9" t="s">
        <v>29</v>
      </c>
      <c r="I1077" s="32" t="str">
        <f>+IFERROR(VLOOKUP(Table_6[[#This Row],[Municipio]],'LOCALIZA HN'!$B$9:$O$306,8,0),99999)</f>
        <v>0409</v>
      </c>
      <c r="J1077" s="5" t="s">
        <v>26</v>
      </c>
      <c r="K1077" s="5">
        <v>23</v>
      </c>
      <c r="L1077" s="8" t="s">
        <v>19</v>
      </c>
      <c r="M1077" s="34" t="s">
        <v>20</v>
      </c>
      <c r="N1077" s="36">
        <f>+IFERROR(VLOOKUP(Table_6[[#This Row],[ID_Municipio]],Table_4[[CodigoMuni]:[Long_2]],3,0),"")</f>
        <v>15.054399999999999</v>
      </c>
      <c r="O1077" s="36">
        <f>+IFERROR(VLOOKUP(Table_6[[#This Row],[ID_Municipio]],Table_4[[CodigoMuni]:[Long_2]],4,0),"")</f>
        <v>-88.987099999999998</v>
      </c>
      <c r="P1077" s="34" t="s">
        <v>21</v>
      </c>
    </row>
    <row r="1078" spans="1:16" ht="14.25" customHeight="1">
      <c r="A1078" s="31" t="str">
        <f t="shared" si="51"/>
        <v>San Pedro Sula439251067</v>
      </c>
      <c r="B1078" s="31" t="str">
        <f>+Table_6[[#This Row],[ID_Municipio]]&amp;Table_6[[#This Row],[Fecha]]</f>
        <v>050143925</v>
      </c>
      <c r="C1078" s="31" t="str">
        <f t="shared" si="52"/>
        <v>Cortes43925</v>
      </c>
      <c r="D1078" s="32">
        <f t="shared" si="50"/>
        <v>1067</v>
      </c>
      <c r="E1078" s="24">
        <v>43925</v>
      </c>
      <c r="F1078" s="32">
        <f>+VLOOKUP(Table_6[[#This Row],[Departamento]],Table_5[],2,0)</f>
        <v>5</v>
      </c>
      <c r="G1078" s="3" t="s">
        <v>22</v>
      </c>
      <c r="H1078" s="9" t="s">
        <v>23</v>
      </c>
      <c r="I1078" s="32" t="str">
        <f>+IFERROR(VLOOKUP(Table_6[[#This Row],[Municipio]],'LOCALIZA HN'!$B$9:$O$306,8,0),99999)</f>
        <v>0501</v>
      </c>
      <c r="J1078" s="5" t="s">
        <v>26</v>
      </c>
      <c r="K1078" s="5">
        <v>19</v>
      </c>
      <c r="L1078" s="8" t="s">
        <v>19</v>
      </c>
      <c r="M1078" s="34" t="s">
        <v>20</v>
      </c>
      <c r="N1078" s="36">
        <f>+IFERROR(VLOOKUP(Table_6[[#This Row],[ID_Municipio]],Table_4[[CodigoMuni]:[Long_2]],3,0),"")</f>
        <v>15.5151</v>
      </c>
      <c r="O1078" s="36">
        <f>+IFERROR(VLOOKUP(Table_6[[#This Row],[ID_Municipio]],Table_4[[CodigoMuni]:[Long_2]],4,0),"")</f>
        <v>-88.114599999999996</v>
      </c>
      <c r="P1078" s="34" t="s">
        <v>21</v>
      </c>
    </row>
    <row r="1079" spans="1:16" ht="14.25" customHeight="1">
      <c r="A1079" s="31" t="str">
        <f t="shared" si="51"/>
        <v>San Pedro Sula439251068</v>
      </c>
      <c r="B1079" s="31" t="str">
        <f>+Table_6[[#This Row],[ID_Municipio]]&amp;Table_6[[#This Row],[Fecha]]</f>
        <v>050143925</v>
      </c>
      <c r="C1079" s="31" t="str">
        <f t="shared" si="52"/>
        <v>Cortes43925</v>
      </c>
      <c r="D1079" s="32">
        <f t="shared" si="50"/>
        <v>1068</v>
      </c>
      <c r="E1079" s="24">
        <v>43925</v>
      </c>
      <c r="F1079" s="32">
        <f>+VLOOKUP(Table_6[[#This Row],[Departamento]],Table_5[],2,0)</f>
        <v>5</v>
      </c>
      <c r="G1079" s="3" t="s">
        <v>22</v>
      </c>
      <c r="H1079" s="9" t="s">
        <v>23</v>
      </c>
      <c r="I1079" s="32" t="str">
        <f>+IFERROR(VLOOKUP(Table_6[[#This Row],[Municipio]],'LOCALIZA HN'!$B$9:$O$306,8,0),99999)</f>
        <v>0501</v>
      </c>
      <c r="J1079" s="5" t="s">
        <v>18</v>
      </c>
      <c r="K1079" s="5">
        <v>61</v>
      </c>
      <c r="L1079" s="8" t="s">
        <v>19</v>
      </c>
      <c r="M1079" s="34" t="s">
        <v>20</v>
      </c>
      <c r="N1079" s="36">
        <f>+IFERROR(VLOOKUP(Table_6[[#This Row],[ID_Municipio]],Table_4[[CodigoMuni]:[Long_2]],3,0),"")</f>
        <v>15.5151</v>
      </c>
      <c r="O1079" s="36">
        <f>+IFERROR(VLOOKUP(Table_6[[#This Row],[ID_Municipio]],Table_4[[CodigoMuni]:[Long_2]],4,0),"")</f>
        <v>-88.114599999999996</v>
      </c>
      <c r="P1079" s="34" t="s">
        <v>21</v>
      </c>
    </row>
    <row r="1080" spans="1:16" ht="14.25" customHeight="1">
      <c r="A1080" s="31" t="str">
        <f t="shared" si="51"/>
        <v>San Pedro Sula439251069</v>
      </c>
      <c r="B1080" s="31" t="str">
        <f>+Table_6[[#This Row],[ID_Municipio]]&amp;Table_6[[#This Row],[Fecha]]</f>
        <v>050143925</v>
      </c>
      <c r="C1080" s="31" t="str">
        <f t="shared" si="52"/>
        <v>Cortes43925</v>
      </c>
      <c r="D1080" s="32">
        <f t="shared" si="50"/>
        <v>1069</v>
      </c>
      <c r="E1080" s="24">
        <v>43925</v>
      </c>
      <c r="F1080" s="32">
        <f>+VLOOKUP(Table_6[[#This Row],[Departamento]],Table_5[],2,0)</f>
        <v>5</v>
      </c>
      <c r="G1080" s="3" t="s">
        <v>22</v>
      </c>
      <c r="H1080" s="9" t="s">
        <v>23</v>
      </c>
      <c r="I1080" s="32" t="str">
        <f>+IFERROR(VLOOKUP(Table_6[[#This Row],[Municipio]],'LOCALIZA HN'!$B$9:$O$306,8,0),99999)</f>
        <v>0501</v>
      </c>
      <c r="J1080" s="5" t="s">
        <v>18</v>
      </c>
      <c r="K1080" s="5">
        <v>60</v>
      </c>
      <c r="L1080" s="8" t="s">
        <v>19</v>
      </c>
      <c r="M1080" s="34" t="s">
        <v>20</v>
      </c>
      <c r="N1080" s="36">
        <f>+IFERROR(VLOOKUP(Table_6[[#This Row],[ID_Municipio]],Table_4[[CodigoMuni]:[Long_2]],3,0),"")</f>
        <v>15.5151</v>
      </c>
      <c r="O1080" s="36">
        <f>+IFERROR(VLOOKUP(Table_6[[#This Row],[ID_Municipio]],Table_4[[CodigoMuni]:[Long_2]],4,0),"")</f>
        <v>-88.114599999999996</v>
      </c>
      <c r="P1080" s="34" t="s">
        <v>21</v>
      </c>
    </row>
    <row r="1081" spans="1:16" ht="14.25" customHeight="1">
      <c r="A1081" s="31" t="str">
        <f t="shared" si="51"/>
        <v>San Manuel439251070</v>
      </c>
      <c r="B1081" s="31" t="str">
        <f>+Table_6[[#This Row],[ID_Municipio]]&amp;Table_6[[#This Row],[Fecha]]</f>
        <v>050943925</v>
      </c>
      <c r="C1081" s="31" t="str">
        <f t="shared" si="52"/>
        <v>Cortes43925</v>
      </c>
      <c r="D1081" s="32">
        <f t="shared" si="50"/>
        <v>1070</v>
      </c>
      <c r="E1081" s="24">
        <v>43925</v>
      </c>
      <c r="F1081" s="32">
        <f>+VLOOKUP(Table_6[[#This Row],[Departamento]],Table_5[],2,0)</f>
        <v>5</v>
      </c>
      <c r="G1081" s="3" t="s">
        <v>22</v>
      </c>
      <c r="H1081" s="9" t="s">
        <v>66</v>
      </c>
      <c r="I1081" s="32" t="str">
        <f>+IFERROR(VLOOKUP(Table_6[[#This Row],[Municipio]],'LOCALIZA HN'!$B$9:$O$306,8,0),99999)</f>
        <v>0509</v>
      </c>
      <c r="J1081" s="5" t="s">
        <v>18</v>
      </c>
      <c r="K1081" s="5">
        <v>44</v>
      </c>
      <c r="L1081" s="8" t="s">
        <v>19</v>
      </c>
      <c r="M1081" s="34" t="s">
        <v>20</v>
      </c>
      <c r="N1081" s="36">
        <f>+IFERROR(VLOOKUP(Table_6[[#This Row],[ID_Municipio]],Table_4[[CodigoMuni]:[Long_2]],3,0),"")</f>
        <v>15.3802</v>
      </c>
      <c r="O1081" s="36">
        <f>+IFERROR(VLOOKUP(Table_6[[#This Row],[ID_Municipio]],Table_4[[CodigoMuni]:[Long_2]],4,0),"")</f>
        <v>-87.899699999999996</v>
      </c>
      <c r="P1081" s="34" t="s">
        <v>21</v>
      </c>
    </row>
    <row r="1082" spans="1:16" ht="14.25" customHeight="1">
      <c r="A1082" s="31" t="str">
        <f t="shared" si="51"/>
        <v>Choloma439251071</v>
      </c>
      <c r="B1082" s="31" t="str">
        <f>+Table_6[[#This Row],[ID_Municipio]]&amp;Table_6[[#This Row],[Fecha]]</f>
        <v>050243925</v>
      </c>
      <c r="C1082" s="31" t="str">
        <f t="shared" si="52"/>
        <v>Cortes43925</v>
      </c>
      <c r="D1082" s="32">
        <f t="shared" si="50"/>
        <v>1071</v>
      </c>
      <c r="E1082" s="24">
        <v>43925</v>
      </c>
      <c r="F1082" s="32">
        <f>+VLOOKUP(Table_6[[#This Row],[Departamento]],Table_5[],2,0)</f>
        <v>5</v>
      </c>
      <c r="G1082" s="3" t="s">
        <v>22</v>
      </c>
      <c r="H1082" s="9" t="s">
        <v>25</v>
      </c>
      <c r="I1082" s="32" t="str">
        <f>+IFERROR(VLOOKUP(Table_6[[#This Row],[Municipio]],'LOCALIZA HN'!$B$9:$O$306,8,0),99999)</f>
        <v>0502</v>
      </c>
      <c r="J1082" s="5" t="s">
        <v>26</v>
      </c>
      <c r="K1082" s="5">
        <v>81</v>
      </c>
      <c r="L1082" s="8" t="s">
        <v>19</v>
      </c>
      <c r="M1082" s="34" t="s">
        <v>20</v>
      </c>
      <c r="N1082" s="36">
        <f>+IFERROR(VLOOKUP(Table_6[[#This Row],[ID_Municipio]],Table_4[[CodigoMuni]:[Long_2]],3,0),"")</f>
        <v>15.6435</v>
      </c>
      <c r="O1082" s="36">
        <f>+IFERROR(VLOOKUP(Table_6[[#This Row],[ID_Municipio]],Table_4[[CodigoMuni]:[Long_2]],4,0),"")</f>
        <v>-87.933999999999997</v>
      </c>
      <c r="P1082" s="34" t="s">
        <v>21</v>
      </c>
    </row>
    <row r="1083" spans="1:16" ht="14.25" customHeight="1">
      <c r="A1083" s="31" t="str">
        <f t="shared" ref="A1083:A1099" si="53">+H1083&amp;E1083&amp;D1083</f>
        <v>San Pedro Sula439251072</v>
      </c>
      <c r="B1083" s="31" t="str">
        <f>+Table_6[[#This Row],[ID_Municipio]]&amp;Table_6[[#This Row],[Fecha]]</f>
        <v>050143925</v>
      </c>
      <c r="C1083" s="31" t="str">
        <f t="shared" ref="C1083:C1099" si="54">+G1083&amp;E1083</f>
        <v>Cortes43925</v>
      </c>
      <c r="D1083" s="32">
        <f t="shared" si="50"/>
        <v>1072</v>
      </c>
      <c r="E1083" s="24">
        <v>43925</v>
      </c>
      <c r="F1083" s="32">
        <f>+VLOOKUP(Table_6[[#This Row],[Departamento]],Table_5[],2,0)</f>
        <v>5</v>
      </c>
      <c r="G1083" s="3" t="s">
        <v>22</v>
      </c>
      <c r="H1083" s="9" t="s">
        <v>23</v>
      </c>
      <c r="I1083" s="32" t="str">
        <f>+IFERROR(VLOOKUP(Table_6[[#This Row],[Municipio]],'LOCALIZA HN'!$B$9:$O$306,8,0),99999)</f>
        <v>0501</v>
      </c>
      <c r="J1083" s="5" t="s">
        <v>18</v>
      </c>
      <c r="K1083" s="5">
        <v>71</v>
      </c>
      <c r="L1083" s="8" t="s">
        <v>19</v>
      </c>
      <c r="M1083" s="34" t="s">
        <v>20</v>
      </c>
      <c r="N1083" s="36">
        <f>+IFERROR(VLOOKUP(Table_6[[#This Row],[ID_Municipio]],Table_4[[CodigoMuni]:[Long_2]],3,0),"")</f>
        <v>15.5151</v>
      </c>
      <c r="O1083" s="36">
        <f>+IFERROR(VLOOKUP(Table_6[[#This Row],[ID_Municipio]],Table_4[[CodigoMuni]:[Long_2]],4,0),"")</f>
        <v>-88.114599999999996</v>
      </c>
      <c r="P1083" s="34" t="s">
        <v>21</v>
      </c>
    </row>
    <row r="1084" spans="1:16" ht="14.25" customHeight="1">
      <c r="A1084" s="31" t="str">
        <f t="shared" si="53"/>
        <v>San Pedro Sula439251073</v>
      </c>
      <c r="B1084" s="31" t="str">
        <f>+Table_6[[#This Row],[ID_Municipio]]&amp;Table_6[[#This Row],[Fecha]]</f>
        <v>050143925</v>
      </c>
      <c r="C1084" s="31" t="str">
        <f t="shared" si="54"/>
        <v>Cortes43925</v>
      </c>
      <c r="D1084" s="32">
        <f t="shared" si="50"/>
        <v>1073</v>
      </c>
      <c r="E1084" s="24">
        <v>43925</v>
      </c>
      <c r="F1084" s="32">
        <f>+VLOOKUP(Table_6[[#This Row],[Departamento]],Table_5[],2,0)</f>
        <v>5</v>
      </c>
      <c r="G1084" s="3" t="s">
        <v>22</v>
      </c>
      <c r="H1084" s="9" t="s">
        <v>23</v>
      </c>
      <c r="I1084" s="32" t="str">
        <f>+IFERROR(VLOOKUP(Table_6[[#This Row],[Municipio]],'LOCALIZA HN'!$B$9:$O$306,8,0),99999)</f>
        <v>0501</v>
      </c>
      <c r="J1084" s="5" t="s">
        <v>18</v>
      </c>
      <c r="K1084" s="5">
        <v>74</v>
      </c>
      <c r="L1084" s="8" t="s">
        <v>19</v>
      </c>
      <c r="M1084" s="34" t="s">
        <v>20</v>
      </c>
      <c r="N1084" s="36">
        <f>+IFERROR(VLOOKUP(Table_6[[#This Row],[ID_Municipio]],Table_4[[CodigoMuni]:[Long_2]],3,0),"")</f>
        <v>15.5151</v>
      </c>
      <c r="O1084" s="36">
        <f>+IFERROR(VLOOKUP(Table_6[[#This Row],[ID_Municipio]],Table_4[[CodigoMuni]:[Long_2]],4,0),"")</f>
        <v>-88.114599999999996</v>
      </c>
      <c r="P1084" s="34" t="s">
        <v>21</v>
      </c>
    </row>
    <row r="1085" spans="1:16" ht="14.25" customHeight="1">
      <c r="A1085" s="31" t="str">
        <f t="shared" si="53"/>
        <v>Choloma439251074</v>
      </c>
      <c r="B1085" s="31" t="str">
        <f>+Table_6[[#This Row],[ID_Municipio]]&amp;Table_6[[#This Row],[Fecha]]</f>
        <v>050243925</v>
      </c>
      <c r="C1085" s="31" t="str">
        <f t="shared" si="54"/>
        <v>Cortes43925</v>
      </c>
      <c r="D1085" s="32">
        <f t="shared" si="50"/>
        <v>1074</v>
      </c>
      <c r="E1085" s="24">
        <v>43925</v>
      </c>
      <c r="F1085" s="32">
        <f>+VLOOKUP(Table_6[[#This Row],[Departamento]],Table_5[],2,0)</f>
        <v>5</v>
      </c>
      <c r="G1085" s="3" t="s">
        <v>22</v>
      </c>
      <c r="H1085" s="9" t="s">
        <v>25</v>
      </c>
      <c r="I1085" s="32" t="str">
        <f>+IFERROR(VLOOKUP(Table_6[[#This Row],[Municipio]],'LOCALIZA HN'!$B$9:$O$306,8,0),99999)</f>
        <v>0502</v>
      </c>
      <c r="J1085" s="5" t="s">
        <v>18</v>
      </c>
      <c r="K1085" s="5">
        <v>36</v>
      </c>
      <c r="L1085" s="8" t="s">
        <v>19</v>
      </c>
      <c r="M1085" s="34" t="s">
        <v>20</v>
      </c>
      <c r="N1085" s="36">
        <f>+IFERROR(VLOOKUP(Table_6[[#This Row],[ID_Municipio]],Table_4[[CodigoMuni]:[Long_2]],3,0),"")</f>
        <v>15.6435</v>
      </c>
      <c r="O1085" s="36">
        <f>+IFERROR(VLOOKUP(Table_6[[#This Row],[ID_Municipio]],Table_4[[CodigoMuni]:[Long_2]],4,0),"")</f>
        <v>-87.933999999999997</v>
      </c>
      <c r="P1085" s="34" t="s">
        <v>21</v>
      </c>
    </row>
    <row r="1086" spans="1:16" ht="14.25" customHeight="1">
      <c r="A1086" s="31" t="str">
        <f t="shared" si="53"/>
        <v>Choloma439251075</v>
      </c>
      <c r="B1086" s="31" t="str">
        <f>+Table_6[[#This Row],[ID_Municipio]]&amp;Table_6[[#This Row],[Fecha]]</f>
        <v>050243925</v>
      </c>
      <c r="C1086" s="31" t="str">
        <f t="shared" si="54"/>
        <v>Cortes43925</v>
      </c>
      <c r="D1086" s="32">
        <f t="shared" si="50"/>
        <v>1075</v>
      </c>
      <c r="E1086" s="24">
        <v>43925</v>
      </c>
      <c r="F1086" s="32">
        <f>+VLOOKUP(Table_6[[#This Row],[Departamento]],Table_5[],2,0)</f>
        <v>5</v>
      </c>
      <c r="G1086" s="3" t="s">
        <v>22</v>
      </c>
      <c r="H1086" s="9" t="s">
        <v>25</v>
      </c>
      <c r="I1086" s="32" t="str">
        <f>+IFERROR(VLOOKUP(Table_6[[#This Row],[Municipio]],'LOCALIZA HN'!$B$9:$O$306,8,0),99999)</f>
        <v>0502</v>
      </c>
      <c r="J1086" s="5" t="s">
        <v>26</v>
      </c>
      <c r="K1086" s="5">
        <v>44</v>
      </c>
      <c r="L1086" s="8" t="s">
        <v>19</v>
      </c>
      <c r="M1086" s="34" t="s">
        <v>20</v>
      </c>
      <c r="N1086" s="36">
        <f>+IFERROR(VLOOKUP(Table_6[[#This Row],[ID_Municipio]],Table_4[[CodigoMuni]:[Long_2]],3,0),"")</f>
        <v>15.6435</v>
      </c>
      <c r="O1086" s="36">
        <f>+IFERROR(VLOOKUP(Table_6[[#This Row],[ID_Municipio]],Table_4[[CodigoMuni]:[Long_2]],4,0),"")</f>
        <v>-87.933999999999997</v>
      </c>
      <c r="P1086" s="34" t="s">
        <v>21</v>
      </c>
    </row>
    <row r="1087" spans="1:16" ht="14.25" customHeight="1">
      <c r="A1087" s="31" t="str">
        <f t="shared" si="53"/>
        <v>San Pedro Sula439251076</v>
      </c>
      <c r="B1087" s="31" t="str">
        <f>+Table_6[[#This Row],[ID_Municipio]]&amp;Table_6[[#This Row],[Fecha]]</f>
        <v>050143925</v>
      </c>
      <c r="C1087" s="31" t="str">
        <f t="shared" si="54"/>
        <v>Cortes43925</v>
      </c>
      <c r="D1087" s="32">
        <f t="shared" si="50"/>
        <v>1076</v>
      </c>
      <c r="E1087" s="24">
        <v>43925</v>
      </c>
      <c r="F1087" s="32">
        <f>+VLOOKUP(Table_6[[#This Row],[Departamento]],Table_5[],2,0)</f>
        <v>5</v>
      </c>
      <c r="G1087" s="3" t="s">
        <v>22</v>
      </c>
      <c r="H1087" s="9" t="s">
        <v>23</v>
      </c>
      <c r="I1087" s="32" t="str">
        <f>+IFERROR(VLOOKUP(Table_6[[#This Row],[Municipio]],'LOCALIZA HN'!$B$9:$O$306,8,0),99999)</f>
        <v>0501</v>
      </c>
      <c r="J1087" s="5" t="s">
        <v>18</v>
      </c>
      <c r="K1087" s="5"/>
      <c r="L1087" s="8" t="s">
        <v>19</v>
      </c>
      <c r="M1087" s="34" t="s">
        <v>20</v>
      </c>
      <c r="N1087" s="36">
        <f>+IFERROR(VLOOKUP(Table_6[[#This Row],[ID_Municipio]],Table_4[[CodigoMuni]:[Long_2]],3,0),"")</f>
        <v>15.5151</v>
      </c>
      <c r="O1087" s="36">
        <f>+IFERROR(VLOOKUP(Table_6[[#This Row],[ID_Municipio]],Table_4[[CodigoMuni]:[Long_2]],4,0),"")</f>
        <v>-88.114599999999996</v>
      </c>
      <c r="P1087" s="34" t="s">
        <v>21</v>
      </c>
    </row>
    <row r="1088" spans="1:16" ht="14.25" customHeight="1">
      <c r="A1088" s="31" t="str">
        <f t="shared" si="53"/>
        <v>San Pedro Sula439251077</v>
      </c>
      <c r="B1088" s="31" t="str">
        <f>+Table_6[[#This Row],[ID_Municipio]]&amp;Table_6[[#This Row],[Fecha]]</f>
        <v>050143925</v>
      </c>
      <c r="C1088" s="31" t="str">
        <f t="shared" si="54"/>
        <v>Cortes43925</v>
      </c>
      <c r="D1088" s="32">
        <f t="shared" si="50"/>
        <v>1077</v>
      </c>
      <c r="E1088" s="24">
        <v>43925</v>
      </c>
      <c r="F1088" s="32">
        <f>+VLOOKUP(Table_6[[#This Row],[Departamento]],Table_5[],2,0)</f>
        <v>5</v>
      </c>
      <c r="G1088" s="3" t="s">
        <v>22</v>
      </c>
      <c r="H1088" s="9" t="s">
        <v>23</v>
      </c>
      <c r="I1088" s="32" t="str">
        <f>+IFERROR(VLOOKUP(Table_6[[#This Row],[Municipio]],'LOCALIZA HN'!$B$9:$O$306,8,0),99999)</f>
        <v>0501</v>
      </c>
      <c r="J1088" s="5" t="s">
        <v>26</v>
      </c>
      <c r="K1088" s="5">
        <v>23</v>
      </c>
      <c r="L1088" s="8" t="s">
        <v>19</v>
      </c>
      <c r="M1088" s="34" t="s">
        <v>20</v>
      </c>
      <c r="N1088" s="36">
        <f>+IFERROR(VLOOKUP(Table_6[[#This Row],[ID_Municipio]],Table_4[[CodigoMuni]:[Long_2]],3,0),"")</f>
        <v>15.5151</v>
      </c>
      <c r="O1088" s="36">
        <f>+IFERROR(VLOOKUP(Table_6[[#This Row],[ID_Municipio]],Table_4[[CodigoMuni]:[Long_2]],4,0),"")</f>
        <v>-88.114599999999996</v>
      </c>
      <c r="P1088" s="34" t="s">
        <v>21</v>
      </c>
    </row>
    <row r="1089" spans="1:16" ht="14.25" customHeight="1">
      <c r="A1089" s="31" t="str">
        <f t="shared" si="53"/>
        <v>San Pedro Sula439251078</v>
      </c>
      <c r="B1089" s="31" t="str">
        <f>+Table_6[[#This Row],[ID_Municipio]]&amp;Table_6[[#This Row],[Fecha]]</f>
        <v>050143925</v>
      </c>
      <c r="C1089" s="31" t="str">
        <f t="shared" si="54"/>
        <v>Cortes43925</v>
      </c>
      <c r="D1089" s="32">
        <f t="shared" si="50"/>
        <v>1078</v>
      </c>
      <c r="E1089" s="24">
        <v>43925</v>
      </c>
      <c r="F1089" s="32">
        <f>+VLOOKUP(Table_6[[#This Row],[Departamento]],Table_5[],2,0)</f>
        <v>5</v>
      </c>
      <c r="G1089" s="3" t="s">
        <v>22</v>
      </c>
      <c r="H1089" s="9" t="s">
        <v>23</v>
      </c>
      <c r="I1089" s="32" t="str">
        <f>+IFERROR(VLOOKUP(Table_6[[#This Row],[Municipio]],'LOCALIZA HN'!$B$9:$O$306,8,0),99999)</f>
        <v>0501</v>
      </c>
      <c r="J1089" s="5" t="s">
        <v>18</v>
      </c>
      <c r="K1089" s="5">
        <v>35</v>
      </c>
      <c r="L1089" s="8" t="s">
        <v>19</v>
      </c>
      <c r="M1089" s="34" t="s">
        <v>20</v>
      </c>
      <c r="N1089" s="36">
        <f>+IFERROR(VLOOKUP(Table_6[[#This Row],[ID_Municipio]],Table_4[[CodigoMuni]:[Long_2]],3,0),"")</f>
        <v>15.5151</v>
      </c>
      <c r="O1089" s="36">
        <f>+IFERROR(VLOOKUP(Table_6[[#This Row],[ID_Municipio]],Table_4[[CodigoMuni]:[Long_2]],4,0),"")</f>
        <v>-88.114599999999996</v>
      </c>
      <c r="P1089" s="34" t="s">
        <v>21</v>
      </c>
    </row>
    <row r="1090" spans="1:16" ht="14.25" customHeight="1">
      <c r="A1090" s="31" t="str">
        <f t="shared" si="53"/>
        <v>San Pedro Sula439251079</v>
      </c>
      <c r="B1090" s="31" t="str">
        <f>+Table_6[[#This Row],[ID_Municipio]]&amp;Table_6[[#This Row],[Fecha]]</f>
        <v>050143925</v>
      </c>
      <c r="C1090" s="31" t="str">
        <f t="shared" si="54"/>
        <v>Cortes43925</v>
      </c>
      <c r="D1090" s="32">
        <f t="shared" si="50"/>
        <v>1079</v>
      </c>
      <c r="E1090" s="24">
        <v>43925</v>
      </c>
      <c r="F1090" s="32">
        <f>+VLOOKUP(Table_6[[#This Row],[Departamento]],Table_5[],2,0)</f>
        <v>5</v>
      </c>
      <c r="G1090" s="3" t="s">
        <v>22</v>
      </c>
      <c r="H1090" s="9" t="s">
        <v>23</v>
      </c>
      <c r="I1090" s="32" t="str">
        <f>+IFERROR(VLOOKUP(Table_6[[#This Row],[Municipio]],'LOCALIZA HN'!$B$9:$O$306,8,0),99999)</f>
        <v>0501</v>
      </c>
      <c r="J1090" s="5" t="s">
        <v>26</v>
      </c>
      <c r="K1090" s="5">
        <v>29</v>
      </c>
      <c r="L1090" s="8" t="s">
        <v>19</v>
      </c>
      <c r="M1090" s="34" t="s">
        <v>20</v>
      </c>
      <c r="N1090" s="36">
        <f>+IFERROR(VLOOKUP(Table_6[[#This Row],[ID_Municipio]],Table_4[[CodigoMuni]:[Long_2]],3,0),"")</f>
        <v>15.5151</v>
      </c>
      <c r="O1090" s="36">
        <f>+IFERROR(VLOOKUP(Table_6[[#This Row],[ID_Municipio]],Table_4[[CodigoMuni]:[Long_2]],4,0),"")</f>
        <v>-88.114599999999996</v>
      </c>
      <c r="P1090" s="34" t="s">
        <v>21</v>
      </c>
    </row>
    <row r="1091" spans="1:16" ht="14.25" customHeight="1">
      <c r="A1091" s="31" t="str">
        <f t="shared" si="53"/>
        <v>San Pedro Sula439251080</v>
      </c>
      <c r="B1091" s="31" t="str">
        <f>+Table_6[[#This Row],[ID_Municipio]]&amp;Table_6[[#This Row],[Fecha]]</f>
        <v>050143925</v>
      </c>
      <c r="C1091" s="31" t="str">
        <f t="shared" si="54"/>
        <v>Cortes43925</v>
      </c>
      <c r="D1091" s="32">
        <f t="shared" si="50"/>
        <v>1080</v>
      </c>
      <c r="E1091" s="24">
        <v>43925</v>
      </c>
      <c r="F1091" s="32">
        <f>+VLOOKUP(Table_6[[#This Row],[Departamento]],Table_5[],2,0)</f>
        <v>5</v>
      </c>
      <c r="G1091" s="3" t="s">
        <v>22</v>
      </c>
      <c r="H1091" s="9" t="s">
        <v>23</v>
      </c>
      <c r="I1091" s="32" t="str">
        <f>+IFERROR(VLOOKUP(Table_6[[#This Row],[Municipio]],'LOCALIZA HN'!$B$9:$O$306,8,0),99999)</f>
        <v>0501</v>
      </c>
      <c r="J1091" s="5" t="s">
        <v>18</v>
      </c>
      <c r="K1091" s="5">
        <v>53</v>
      </c>
      <c r="L1091" s="8" t="s">
        <v>19</v>
      </c>
      <c r="M1091" s="34" t="s">
        <v>20</v>
      </c>
      <c r="N1091" s="36">
        <f>+IFERROR(VLOOKUP(Table_6[[#This Row],[ID_Municipio]],Table_4[[CodigoMuni]:[Long_2]],3,0),"")</f>
        <v>15.5151</v>
      </c>
      <c r="O1091" s="36">
        <f>+IFERROR(VLOOKUP(Table_6[[#This Row],[ID_Municipio]],Table_4[[CodigoMuni]:[Long_2]],4,0),"")</f>
        <v>-88.114599999999996</v>
      </c>
      <c r="P1091" s="34" t="s">
        <v>21</v>
      </c>
    </row>
    <row r="1092" spans="1:16" ht="14.25" customHeight="1">
      <c r="A1092" s="31" t="str">
        <f t="shared" si="53"/>
        <v>San Pedro Sula439251081</v>
      </c>
      <c r="B1092" s="31" t="str">
        <f>+Table_6[[#This Row],[ID_Municipio]]&amp;Table_6[[#This Row],[Fecha]]</f>
        <v>050143925</v>
      </c>
      <c r="C1092" s="31" t="str">
        <f t="shared" si="54"/>
        <v>Cortes43925</v>
      </c>
      <c r="D1092" s="32">
        <f t="shared" si="50"/>
        <v>1081</v>
      </c>
      <c r="E1092" s="24">
        <v>43925</v>
      </c>
      <c r="F1092" s="32">
        <f>+VLOOKUP(Table_6[[#This Row],[Departamento]],Table_5[],2,0)</f>
        <v>5</v>
      </c>
      <c r="G1092" s="3" t="s">
        <v>22</v>
      </c>
      <c r="H1092" s="9" t="s">
        <v>23</v>
      </c>
      <c r="I1092" s="32" t="str">
        <f>+IFERROR(VLOOKUP(Table_6[[#This Row],[Municipio]],'LOCALIZA HN'!$B$9:$O$306,8,0),99999)</f>
        <v>0501</v>
      </c>
      <c r="J1092" s="5" t="s">
        <v>18</v>
      </c>
      <c r="K1092" s="5">
        <v>39</v>
      </c>
      <c r="L1092" s="8" t="s">
        <v>19</v>
      </c>
      <c r="M1092" s="34" t="s">
        <v>20</v>
      </c>
      <c r="N1092" s="36">
        <f>+IFERROR(VLOOKUP(Table_6[[#This Row],[ID_Municipio]],Table_4[[CodigoMuni]:[Long_2]],3,0),"")</f>
        <v>15.5151</v>
      </c>
      <c r="O1092" s="36">
        <f>+IFERROR(VLOOKUP(Table_6[[#This Row],[ID_Municipio]],Table_4[[CodigoMuni]:[Long_2]],4,0),"")</f>
        <v>-88.114599999999996</v>
      </c>
      <c r="P1092" s="34" t="s">
        <v>21</v>
      </c>
    </row>
    <row r="1093" spans="1:16" ht="14.25" customHeight="1">
      <c r="A1093" s="31" t="str">
        <f t="shared" si="53"/>
        <v>San Pedro Sula439251082</v>
      </c>
      <c r="B1093" s="31" t="str">
        <f>+Table_6[[#This Row],[ID_Municipio]]&amp;Table_6[[#This Row],[Fecha]]</f>
        <v>050143925</v>
      </c>
      <c r="C1093" s="31" t="str">
        <f t="shared" si="54"/>
        <v>Cortes43925</v>
      </c>
      <c r="D1093" s="32">
        <f t="shared" si="50"/>
        <v>1082</v>
      </c>
      <c r="E1093" s="24">
        <v>43925</v>
      </c>
      <c r="F1093" s="32">
        <f>+VLOOKUP(Table_6[[#This Row],[Departamento]],Table_5[],2,0)</f>
        <v>5</v>
      </c>
      <c r="G1093" s="3" t="s">
        <v>22</v>
      </c>
      <c r="H1093" s="9" t="s">
        <v>23</v>
      </c>
      <c r="I1093" s="32" t="str">
        <f>+IFERROR(VLOOKUP(Table_6[[#This Row],[Municipio]],'LOCALIZA HN'!$B$9:$O$306,8,0),99999)</f>
        <v>0501</v>
      </c>
      <c r="J1093" s="5" t="s">
        <v>26</v>
      </c>
      <c r="K1093" s="5">
        <v>27</v>
      </c>
      <c r="L1093" s="8" t="s">
        <v>19</v>
      </c>
      <c r="M1093" s="34" t="s">
        <v>20</v>
      </c>
      <c r="N1093" s="36">
        <f>+IFERROR(VLOOKUP(Table_6[[#This Row],[ID_Municipio]],Table_4[[CodigoMuni]:[Long_2]],3,0),"")</f>
        <v>15.5151</v>
      </c>
      <c r="O1093" s="36">
        <f>+IFERROR(VLOOKUP(Table_6[[#This Row],[ID_Municipio]],Table_4[[CodigoMuni]:[Long_2]],4,0),"")</f>
        <v>-88.114599999999996</v>
      </c>
      <c r="P1093" s="34" t="s">
        <v>21</v>
      </c>
    </row>
    <row r="1094" spans="1:16" ht="14.25" customHeight="1">
      <c r="A1094" s="31" t="str">
        <f t="shared" si="53"/>
        <v>San Pedro Sula439251083</v>
      </c>
      <c r="B1094" s="31" t="str">
        <f>+Table_6[[#This Row],[ID_Municipio]]&amp;Table_6[[#This Row],[Fecha]]</f>
        <v>050143925</v>
      </c>
      <c r="C1094" s="31" t="str">
        <f t="shared" si="54"/>
        <v>Cortes43925</v>
      </c>
      <c r="D1094" s="32">
        <f t="shared" si="50"/>
        <v>1083</v>
      </c>
      <c r="E1094" s="24">
        <v>43925</v>
      </c>
      <c r="F1094" s="32">
        <f>+VLOOKUP(Table_6[[#This Row],[Departamento]],Table_5[],2,0)</f>
        <v>5</v>
      </c>
      <c r="G1094" s="3" t="s">
        <v>22</v>
      </c>
      <c r="H1094" s="9" t="s">
        <v>23</v>
      </c>
      <c r="I1094" s="32" t="str">
        <f>+IFERROR(VLOOKUP(Table_6[[#This Row],[Municipio]],'LOCALIZA HN'!$B$9:$O$306,8,0),99999)</f>
        <v>0501</v>
      </c>
      <c r="J1094" s="5" t="s">
        <v>18</v>
      </c>
      <c r="K1094" s="5">
        <v>46</v>
      </c>
      <c r="L1094" s="8" t="s">
        <v>19</v>
      </c>
      <c r="M1094" s="34" t="s">
        <v>20</v>
      </c>
      <c r="N1094" s="36">
        <f>+IFERROR(VLOOKUP(Table_6[[#This Row],[ID_Municipio]],Table_4[[CodigoMuni]:[Long_2]],3,0),"")</f>
        <v>15.5151</v>
      </c>
      <c r="O1094" s="36">
        <f>+IFERROR(VLOOKUP(Table_6[[#This Row],[ID_Municipio]],Table_4[[CodigoMuni]:[Long_2]],4,0),"")</f>
        <v>-88.114599999999996</v>
      </c>
      <c r="P1094" s="34" t="s">
        <v>21</v>
      </c>
    </row>
    <row r="1095" spans="1:16" ht="14.25" customHeight="1">
      <c r="A1095" s="31" t="str">
        <f t="shared" si="53"/>
        <v>San Pedro Sula439251084</v>
      </c>
      <c r="B1095" s="31" t="str">
        <f>+Table_6[[#This Row],[ID_Municipio]]&amp;Table_6[[#This Row],[Fecha]]</f>
        <v>050143925</v>
      </c>
      <c r="C1095" s="31" t="str">
        <f t="shared" si="54"/>
        <v>Cortes43925</v>
      </c>
      <c r="D1095" s="32">
        <f t="shared" si="50"/>
        <v>1084</v>
      </c>
      <c r="E1095" s="24">
        <v>43925</v>
      </c>
      <c r="F1095" s="32">
        <f>+VLOOKUP(Table_6[[#This Row],[Departamento]],Table_5[],2,0)</f>
        <v>5</v>
      </c>
      <c r="G1095" s="3" t="s">
        <v>22</v>
      </c>
      <c r="H1095" s="9" t="s">
        <v>23</v>
      </c>
      <c r="I1095" s="32" t="str">
        <f>+IFERROR(VLOOKUP(Table_6[[#This Row],[Municipio]],'LOCALIZA HN'!$B$9:$O$306,8,0),99999)</f>
        <v>0501</v>
      </c>
      <c r="J1095" s="5" t="s">
        <v>26</v>
      </c>
      <c r="K1095" s="5">
        <v>49</v>
      </c>
      <c r="L1095" s="8" t="s">
        <v>19</v>
      </c>
      <c r="M1095" s="34" t="s">
        <v>20</v>
      </c>
      <c r="N1095" s="36">
        <f>+IFERROR(VLOOKUP(Table_6[[#This Row],[ID_Municipio]],Table_4[[CodigoMuni]:[Long_2]],3,0),"")</f>
        <v>15.5151</v>
      </c>
      <c r="O1095" s="36">
        <f>+IFERROR(VLOOKUP(Table_6[[#This Row],[ID_Municipio]],Table_4[[CodigoMuni]:[Long_2]],4,0),"")</f>
        <v>-88.114599999999996</v>
      </c>
      <c r="P1095" s="34" t="s">
        <v>21</v>
      </c>
    </row>
    <row r="1096" spans="1:16" ht="14.25" customHeight="1">
      <c r="A1096" s="31" t="str">
        <f t="shared" si="53"/>
        <v>San Pedro Sula439251085</v>
      </c>
      <c r="B1096" s="31" t="str">
        <f>+Table_6[[#This Row],[ID_Municipio]]&amp;Table_6[[#This Row],[Fecha]]</f>
        <v>050143925</v>
      </c>
      <c r="C1096" s="31" t="str">
        <f t="shared" si="54"/>
        <v>Cortes43925</v>
      </c>
      <c r="D1096" s="32">
        <f t="shared" si="50"/>
        <v>1085</v>
      </c>
      <c r="E1096" s="24">
        <v>43925</v>
      </c>
      <c r="F1096" s="32">
        <f>+VLOOKUP(Table_6[[#This Row],[Departamento]],Table_5[],2,0)</f>
        <v>5</v>
      </c>
      <c r="G1096" s="3" t="s">
        <v>22</v>
      </c>
      <c r="H1096" s="9" t="s">
        <v>23</v>
      </c>
      <c r="I1096" s="32" t="str">
        <f>+IFERROR(VLOOKUP(Table_6[[#This Row],[Municipio]],'LOCALIZA HN'!$B$9:$O$306,8,0),99999)</f>
        <v>0501</v>
      </c>
      <c r="J1096" s="5" t="s">
        <v>18</v>
      </c>
      <c r="K1096" s="5">
        <v>63</v>
      </c>
      <c r="L1096" s="8" t="s">
        <v>19</v>
      </c>
      <c r="M1096" s="34" t="s">
        <v>20</v>
      </c>
      <c r="N1096" s="36">
        <f>+IFERROR(VLOOKUP(Table_6[[#This Row],[ID_Municipio]],Table_4[[CodigoMuni]:[Long_2]],3,0),"")</f>
        <v>15.5151</v>
      </c>
      <c r="O1096" s="36">
        <f>+IFERROR(VLOOKUP(Table_6[[#This Row],[ID_Municipio]],Table_4[[CodigoMuni]:[Long_2]],4,0),"")</f>
        <v>-88.114599999999996</v>
      </c>
      <c r="P1096" s="34" t="s">
        <v>21</v>
      </c>
    </row>
    <row r="1097" spans="1:16" ht="14.25" customHeight="1">
      <c r="A1097" s="31" t="str">
        <f t="shared" si="53"/>
        <v>San Pedro Sula439251086</v>
      </c>
      <c r="B1097" s="31" t="str">
        <f>+Table_6[[#This Row],[ID_Municipio]]&amp;Table_6[[#This Row],[Fecha]]</f>
        <v>050143925</v>
      </c>
      <c r="C1097" s="31" t="str">
        <f t="shared" si="54"/>
        <v>Cortes43925</v>
      </c>
      <c r="D1097" s="32">
        <f t="shared" si="50"/>
        <v>1086</v>
      </c>
      <c r="E1097" s="24">
        <v>43925</v>
      </c>
      <c r="F1097" s="32">
        <f>+VLOOKUP(Table_6[[#This Row],[Departamento]],Table_5[],2,0)</f>
        <v>5</v>
      </c>
      <c r="G1097" s="3" t="s">
        <v>22</v>
      </c>
      <c r="H1097" s="9" t="s">
        <v>23</v>
      </c>
      <c r="I1097" s="32" t="str">
        <f>+IFERROR(VLOOKUP(Table_6[[#This Row],[Municipio]],'LOCALIZA HN'!$B$9:$O$306,8,0),99999)</f>
        <v>0501</v>
      </c>
      <c r="J1097" s="5" t="s">
        <v>26</v>
      </c>
      <c r="K1097" s="5">
        <v>40</v>
      </c>
      <c r="L1097" s="8" t="s">
        <v>19</v>
      </c>
      <c r="M1097" s="34" t="s">
        <v>20</v>
      </c>
      <c r="N1097" s="36">
        <f>+IFERROR(VLOOKUP(Table_6[[#This Row],[ID_Municipio]],Table_4[[CodigoMuni]:[Long_2]],3,0),"")</f>
        <v>15.5151</v>
      </c>
      <c r="O1097" s="36">
        <f>+IFERROR(VLOOKUP(Table_6[[#This Row],[ID_Municipio]],Table_4[[CodigoMuni]:[Long_2]],4,0),"")</f>
        <v>-88.114599999999996</v>
      </c>
      <c r="P1097" s="34" t="s">
        <v>21</v>
      </c>
    </row>
    <row r="1098" spans="1:16" ht="14.25" customHeight="1">
      <c r="A1098" s="31" t="str">
        <f t="shared" si="53"/>
        <v>San Pedro Sula439251087</v>
      </c>
      <c r="B1098" s="31" t="str">
        <f>+Table_6[[#This Row],[ID_Municipio]]&amp;Table_6[[#This Row],[Fecha]]</f>
        <v>050143925</v>
      </c>
      <c r="C1098" s="31" t="str">
        <f t="shared" si="54"/>
        <v>Cortes43925</v>
      </c>
      <c r="D1098" s="32">
        <f t="shared" si="50"/>
        <v>1087</v>
      </c>
      <c r="E1098" s="24">
        <v>43925</v>
      </c>
      <c r="F1098" s="32">
        <f>+VLOOKUP(Table_6[[#This Row],[Departamento]],Table_5[],2,0)</f>
        <v>5</v>
      </c>
      <c r="G1098" s="3" t="s">
        <v>22</v>
      </c>
      <c r="H1098" s="9" t="s">
        <v>23</v>
      </c>
      <c r="I1098" s="32" t="str">
        <f>+IFERROR(VLOOKUP(Table_6[[#This Row],[Municipio]],'LOCALIZA HN'!$B$9:$O$306,8,0),99999)</f>
        <v>0501</v>
      </c>
      <c r="J1098" s="5" t="s">
        <v>18</v>
      </c>
      <c r="K1098" s="5">
        <v>63</v>
      </c>
      <c r="L1098" s="8" t="s">
        <v>19</v>
      </c>
      <c r="M1098" s="34" t="s">
        <v>20</v>
      </c>
      <c r="N1098" s="36">
        <f>+IFERROR(VLOOKUP(Table_6[[#This Row],[ID_Municipio]],Table_4[[CodigoMuni]:[Long_2]],3,0),"")</f>
        <v>15.5151</v>
      </c>
      <c r="O1098" s="36">
        <f>+IFERROR(VLOOKUP(Table_6[[#This Row],[ID_Municipio]],Table_4[[CodigoMuni]:[Long_2]],4,0),"")</f>
        <v>-88.114599999999996</v>
      </c>
      <c r="P1098" s="34" t="s">
        <v>21</v>
      </c>
    </row>
    <row r="1099" spans="1:16" ht="14.25" customHeight="1">
      <c r="A1099" s="31" t="str">
        <f t="shared" si="53"/>
        <v>San Pedro Sula439251088</v>
      </c>
      <c r="B1099" s="31" t="str">
        <f>+Table_6[[#This Row],[ID_Municipio]]&amp;Table_6[[#This Row],[Fecha]]</f>
        <v>050143925</v>
      </c>
      <c r="C1099" s="31" t="str">
        <f t="shared" si="54"/>
        <v>Cortes43925</v>
      </c>
      <c r="D1099" s="32">
        <f t="shared" si="50"/>
        <v>1088</v>
      </c>
      <c r="E1099" s="24">
        <v>43925</v>
      </c>
      <c r="F1099" s="32">
        <f>+VLOOKUP(Table_6[[#This Row],[Departamento]],Table_5[],2,0)</f>
        <v>5</v>
      </c>
      <c r="G1099" s="3" t="s">
        <v>22</v>
      </c>
      <c r="H1099" s="9" t="s">
        <v>23</v>
      </c>
      <c r="I1099" s="32" t="str">
        <f>+IFERROR(VLOOKUP(Table_6[[#This Row],[Municipio]],'LOCALIZA HN'!$B$9:$O$306,8,0),99999)</f>
        <v>0501</v>
      </c>
      <c r="J1099" s="5" t="s">
        <v>18</v>
      </c>
      <c r="K1099" s="5">
        <v>30</v>
      </c>
      <c r="L1099" s="8" t="s">
        <v>19</v>
      </c>
      <c r="M1099" s="34" t="s">
        <v>20</v>
      </c>
      <c r="N1099" s="36">
        <f>+IFERROR(VLOOKUP(Table_6[[#This Row],[ID_Municipio]],Table_4[[CodigoMuni]:[Long_2]],3,0),"")</f>
        <v>15.5151</v>
      </c>
      <c r="O1099" s="36">
        <f>+IFERROR(VLOOKUP(Table_6[[#This Row],[ID_Municipio]],Table_4[[CodigoMuni]:[Long_2]],4,0),"")</f>
        <v>-88.114599999999996</v>
      </c>
      <c r="P1099" s="34" t="s">
        <v>21</v>
      </c>
    </row>
    <row r="1100" spans="1:16" ht="14.25" customHeight="1">
      <c r="A1100" s="31" t="str">
        <f t="shared" ref="A1100:A1116" si="55">+H1100&amp;E1100&amp;D1100</f>
        <v>San Pedro Sula439251089</v>
      </c>
      <c r="B1100" s="31" t="str">
        <f>+Table_6[[#This Row],[ID_Municipio]]&amp;Table_6[[#This Row],[Fecha]]</f>
        <v>050143925</v>
      </c>
      <c r="C1100" s="31" t="str">
        <f t="shared" ref="C1100:C1116" si="56">+G1100&amp;E1100</f>
        <v>Cortes43925</v>
      </c>
      <c r="D1100" s="32">
        <f t="shared" si="50"/>
        <v>1089</v>
      </c>
      <c r="E1100" s="24">
        <v>43925</v>
      </c>
      <c r="F1100" s="32">
        <f>+VLOOKUP(Table_6[[#This Row],[Departamento]],Table_5[],2,0)</f>
        <v>5</v>
      </c>
      <c r="G1100" s="3" t="s">
        <v>22</v>
      </c>
      <c r="H1100" s="9" t="s">
        <v>23</v>
      </c>
      <c r="I1100" s="32" t="str">
        <f>+IFERROR(VLOOKUP(Table_6[[#This Row],[Municipio]],'LOCALIZA HN'!$B$9:$O$306,8,0),99999)</f>
        <v>0501</v>
      </c>
      <c r="J1100" s="5" t="s">
        <v>18</v>
      </c>
      <c r="K1100" s="5">
        <v>66</v>
      </c>
      <c r="L1100" s="8" t="s">
        <v>19</v>
      </c>
      <c r="M1100" s="34" t="s">
        <v>20</v>
      </c>
      <c r="N1100" s="36">
        <f>+IFERROR(VLOOKUP(Table_6[[#This Row],[ID_Municipio]],Table_4[[CodigoMuni]:[Long_2]],3,0),"")</f>
        <v>15.5151</v>
      </c>
      <c r="O1100" s="36">
        <f>+IFERROR(VLOOKUP(Table_6[[#This Row],[ID_Municipio]],Table_4[[CodigoMuni]:[Long_2]],4,0),"")</f>
        <v>-88.114599999999996</v>
      </c>
      <c r="P1100" s="34" t="s">
        <v>21</v>
      </c>
    </row>
    <row r="1101" spans="1:16" ht="14.25" customHeight="1">
      <c r="A1101" s="31" t="str">
        <f t="shared" si="55"/>
        <v>San Pedro Sula439251090</v>
      </c>
      <c r="B1101" s="31" t="str">
        <f>+Table_6[[#This Row],[ID_Municipio]]&amp;Table_6[[#This Row],[Fecha]]</f>
        <v>050143925</v>
      </c>
      <c r="C1101" s="31" t="str">
        <f t="shared" si="56"/>
        <v>Cortes43925</v>
      </c>
      <c r="D1101" s="32">
        <f t="shared" ref="D1101:D1164" si="57">+D1100+1</f>
        <v>1090</v>
      </c>
      <c r="E1101" s="24">
        <v>43925</v>
      </c>
      <c r="F1101" s="32">
        <f>+VLOOKUP(Table_6[[#This Row],[Departamento]],Table_5[],2,0)</f>
        <v>5</v>
      </c>
      <c r="G1101" s="3" t="s">
        <v>22</v>
      </c>
      <c r="H1101" s="9" t="s">
        <v>23</v>
      </c>
      <c r="I1101" s="32" t="str">
        <f>+IFERROR(VLOOKUP(Table_6[[#This Row],[Municipio]],'LOCALIZA HN'!$B$9:$O$306,8,0),99999)</f>
        <v>0501</v>
      </c>
      <c r="J1101" s="5" t="s">
        <v>18</v>
      </c>
      <c r="K1101" s="5">
        <v>20</v>
      </c>
      <c r="L1101" s="8" t="s">
        <v>19</v>
      </c>
      <c r="M1101" s="34" t="s">
        <v>20</v>
      </c>
      <c r="N1101" s="36">
        <f>+IFERROR(VLOOKUP(Table_6[[#This Row],[ID_Municipio]],Table_4[[CodigoMuni]:[Long_2]],3,0),"")</f>
        <v>15.5151</v>
      </c>
      <c r="O1101" s="36">
        <f>+IFERROR(VLOOKUP(Table_6[[#This Row],[ID_Municipio]],Table_4[[CodigoMuni]:[Long_2]],4,0),"")</f>
        <v>-88.114599999999996</v>
      </c>
      <c r="P1101" s="34" t="s">
        <v>21</v>
      </c>
    </row>
    <row r="1102" spans="1:16" ht="14.25" customHeight="1">
      <c r="A1102" s="31" t="str">
        <f t="shared" si="55"/>
        <v>San Pedro Sula439251091</v>
      </c>
      <c r="B1102" s="31" t="str">
        <f>+Table_6[[#This Row],[ID_Municipio]]&amp;Table_6[[#This Row],[Fecha]]</f>
        <v>050143925</v>
      </c>
      <c r="C1102" s="31" t="str">
        <f t="shared" si="56"/>
        <v>Cortes43925</v>
      </c>
      <c r="D1102" s="32">
        <f t="shared" si="57"/>
        <v>1091</v>
      </c>
      <c r="E1102" s="24">
        <v>43925</v>
      </c>
      <c r="F1102" s="32">
        <f>+VLOOKUP(Table_6[[#This Row],[Departamento]],Table_5[],2,0)</f>
        <v>5</v>
      </c>
      <c r="G1102" s="3" t="s">
        <v>22</v>
      </c>
      <c r="H1102" s="9" t="s">
        <v>23</v>
      </c>
      <c r="I1102" s="32" t="str">
        <f>+IFERROR(VLOOKUP(Table_6[[#This Row],[Municipio]],'LOCALIZA HN'!$B$9:$O$306,8,0),99999)</f>
        <v>0501</v>
      </c>
      <c r="J1102" s="5" t="s">
        <v>18</v>
      </c>
      <c r="K1102" s="5">
        <v>21</v>
      </c>
      <c r="L1102" s="8" t="s">
        <v>19</v>
      </c>
      <c r="M1102" s="34" t="s">
        <v>20</v>
      </c>
      <c r="N1102" s="36">
        <f>+IFERROR(VLOOKUP(Table_6[[#This Row],[ID_Municipio]],Table_4[[CodigoMuni]:[Long_2]],3,0),"")</f>
        <v>15.5151</v>
      </c>
      <c r="O1102" s="36">
        <f>+IFERROR(VLOOKUP(Table_6[[#This Row],[ID_Municipio]],Table_4[[CodigoMuni]:[Long_2]],4,0),"")</f>
        <v>-88.114599999999996</v>
      </c>
      <c r="P1102" s="34" t="s">
        <v>21</v>
      </c>
    </row>
    <row r="1103" spans="1:16" ht="14.25" customHeight="1">
      <c r="A1103" s="31" t="str">
        <f t="shared" si="55"/>
        <v>San Pedro Sula439251092</v>
      </c>
      <c r="B1103" s="31" t="str">
        <f>+Table_6[[#This Row],[ID_Municipio]]&amp;Table_6[[#This Row],[Fecha]]</f>
        <v>050143925</v>
      </c>
      <c r="C1103" s="31" t="str">
        <f t="shared" si="56"/>
        <v>Cortes43925</v>
      </c>
      <c r="D1103" s="32">
        <f t="shared" si="57"/>
        <v>1092</v>
      </c>
      <c r="E1103" s="24">
        <v>43925</v>
      </c>
      <c r="F1103" s="32">
        <f>+VLOOKUP(Table_6[[#This Row],[Departamento]],Table_5[],2,0)</f>
        <v>5</v>
      </c>
      <c r="G1103" s="3" t="s">
        <v>22</v>
      </c>
      <c r="H1103" s="9" t="s">
        <v>23</v>
      </c>
      <c r="I1103" s="32" t="str">
        <f>+IFERROR(VLOOKUP(Table_6[[#This Row],[Municipio]],'LOCALIZA HN'!$B$9:$O$306,8,0),99999)</f>
        <v>0501</v>
      </c>
      <c r="J1103" s="5" t="s">
        <v>26</v>
      </c>
      <c r="K1103" s="5">
        <v>26</v>
      </c>
      <c r="L1103" s="8" t="s">
        <v>19</v>
      </c>
      <c r="M1103" s="34" t="s">
        <v>20</v>
      </c>
      <c r="N1103" s="36">
        <f>+IFERROR(VLOOKUP(Table_6[[#This Row],[ID_Municipio]],Table_4[[CodigoMuni]:[Long_2]],3,0),"")</f>
        <v>15.5151</v>
      </c>
      <c r="O1103" s="36">
        <f>+IFERROR(VLOOKUP(Table_6[[#This Row],[ID_Municipio]],Table_4[[CodigoMuni]:[Long_2]],4,0),"")</f>
        <v>-88.114599999999996</v>
      </c>
      <c r="P1103" s="34" t="s">
        <v>21</v>
      </c>
    </row>
    <row r="1104" spans="1:16" ht="14.25" customHeight="1">
      <c r="A1104" s="31" t="str">
        <f t="shared" si="55"/>
        <v>San Pedro Sula439251093</v>
      </c>
      <c r="B1104" s="31" t="str">
        <f>+Table_6[[#This Row],[ID_Municipio]]&amp;Table_6[[#This Row],[Fecha]]</f>
        <v>050143925</v>
      </c>
      <c r="C1104" s="31" t="str">
        <f t="shared" si="56"/>
        <v>Cortes43925</v>
      </c>
      <c r="D1104" s="32">
        <f t="shared" si="57"/>
        <v>1093</v>
      </c>
      <c r="E1104" s="24">
        <v>43925</v>
      </c>
      <c r="F1104" s="32">
        <f>+VLOOKUP(Table_6[[#This Row],[Departamento]],Table_5[],2,0)</f>
        <v>5</v>
      </c>
      <c r="G1104" s="3" t="s">
        <v>22</v>
      </c>
      <c r="H1104" s="9" t="s">
        <v>23</v>
      </c>
      <c r="I1104" s="32" t="str">
        <f>+IFERROR(VLOOKUP(Table_6[[#This Row],[Municipio]],'LOCALIZA HN'!$B$9:$O$306,8,0),99999)</f>
        <v>0501</v>
      </c>
      <c r="J1104" s="5" t="s">
        <v>26</v>
      </c>
      <c r="K1104" s="5">
        <v>28</v>
      </c>
      <c r="L1104" s="8" t="s">
        <v>19</v>
      </c>
      <c r="M1104" s="34" t="s">
        <v>20</v>
      </c>
      <c r="N1104" s="36">
        <f>+IFERROR(VLOOKUP(Table_6[[#This Row],[ID_Municipio]],Table_4[[CodigoMuni]:[Long_2]],3,0),"")</f>
        <v>15.5151</v>
      </c>
      <c r="O1104" s="36">
        <f>+IFERROR(VLOOKUP(Table_6[[#This Row],[ID_Municipio]],Table_4[[CodigoMuni]:[Long_2]],4,0),"")</f>
        <v>-88.114599999999996</v>
      </c>
      <c r="P1104" s="34" t="s">
        <v>21</v>
      </c>
    </row>
    <row r="1105" spans="1:16" ht="14.25" customHeight="1">
      <c r="A1105" s="31" t="str">
        <f t="shared" si="55"/>
        <v>San Pedro Sula439251094</v>
      </c>
      <c r="B1105" s="31" t="str">
        <f>+Table_6[[#This Row],[ID_Municipio]]&amp;Table_6[[#This Row],[Fecha]]</f>
        <v>050143925</v>
      </c>
      <c r="C1105" s="31" t="str">
        <f t="shared" si="56"/>
        <v>Cortes43925</v>
      </c>
      <c r="D1105" s="32">
        <f t="shared" si="57"/>
        <v>1094</v>
      </c>
      <c r="E1105" s="24">
        <v>43925</v>
      </c>
      <c r="F1105" s="32">
        <f>+VLOOKUP(Table_6[[#This Row],[Departamento]],Table_5[],2,0)</f>
        <v>5</v>
      </c>
      <c r="G1105" s="3" t="s">
        <v>22</v>
      </c>
      <c r="H1105" s="9" t="s">
        <v>23</v>
      </c>
      <c r="I1105" s="32" t="str">
        <f>+IFERROR(VLOOKUP(Table_6[[#This Row],[Municipio]],'LOCALIZA HN'!$B$9:$O$306,8,0),99999)</f>
        <v>0501</v>
      </c>
      <c r="J1105" s="5" t="s">
        <v>26</v>
      </c>
      <c r="K1105" s="5">
        <v>43</v>
      </c>
      <c r="L1105" s="8" t="s">
        <v>19</v>
      </c>
      <c r="M1105" s="34" t="s">
        <v>20</v>
      </c>
      <c r="N1105" s="36">
        <f>+IFERROR(VLOOKUP(Table_6[[#This Row],[ID_Municipio]],Table_4[[CodigoMuni]:[Long_2]],3,0),"")</f>
        <v>15.5151</v>
      </c>
      <c r="O1105" s="36">
        <f>+IFERROR(VLOOKUP(Table_6[[#This Row],[ID_Municipio]],Table_4[[CodigoMuni]:[Long_2]],4,0),"")</f>
        <v>-88.114599999999996</v>
      </c>
      <c r="P1105" s="34" t="s">
        <v>21</v>
      </c>
    </row>
    <row r="1106" spans="1:16" ht="14.25" customHeight="1">
      <c r="A1106" s="31" t="str">
        <f t="shared" si="55"/>
        <v>San Pedro Sula439251095</v>
      </c>
      <c r="B1106" s="31" t="str">
        <f>+Table_6[[#This Row],[ID_Municipio]]&amp;Table_6[[#This Row],[Fecha]]</f>
        <v>050143925</v>
      </c>
      <c r="C1106" s="31" t="str">
        <f t="shared" si="56"/>
        <v>Cortes43925</v>
      </c>
      <c r="D1106" s="32">
        <f t="shared" si="57"/>
        <v>1095</v>
      </c>
      <c r="E1106" s="24">
        <v>43925</v>
      </c>
      <c r="F1106" s="32">
        <f>+VLOOKUP(Table_6[[#This Row],[Departamento]],Table_5[],2,0)</f>
        <v>5</v>
      </c>
      <c r="G1106" s="3" t="s">
        <v>22</v>
      </c>
      <c r="H1106" s="9" t="s">
        <v>23</v>
      </c>
      <c r="I1106" s="32" t="str">
        <f>+IFERROR(VLOOKUP(Table_6[[#This Row],[Municipio]],'LOCALIZA HN'!$B$9:$O$306,8,0),99999)</f>
        <v>0501</v>
      </c>
      <c r="J1106" s="5" t="s">
        <v>26</v>
      </c>
      <c r="K1106" s="5">
        <v>22</v>
      </c>
      <c r="L1106" s="8" t="s">
        <v>19</v>
      </c>
      <c r="M1106" s="34" t="s">
        <v>20</v>
      </c>
      <c r="N1106" s="36">
        <f>+IFERROR(VLOOKUP(Table_6[[#This Row],[ID_Municipio]],Table_4[[CodigoMuni]:[Long_2]],3,0),"")</f>
        <v>15.5151</v>
      </c>
      <c r="O1106" s="36">
        <f>+IFERROR(VLOOKUP(Table_6[[#This Row],[ID_Municipio]],Table_4[[CodigoMuni]:[Long_2]],4,0),"")</f>
        <v>-88.114599999999996</v>
      </c>
      <c r="P1106" s="34" t="s">
        <v>21</v>
      </c>
    </row>
    <row r="1107" spans="1:16" ht="14.25" customHeight="1">
      <c r="A1107" s="31" t="str">
        <f t="shared" si="55"/>
        <v>San Pedro Sula439251096</v>
      </c>
      <c r="B1107" s="31" t="str">
        <f>+Table_6[[#This Row],[ID_Municipio]]&amp;Table_6[[#This Row],[Fecha]]</f>
        <v>050143925</v>
      </c>
      <c r="C1107" s="31" t="str">
        <f t="shared" si="56"/>
        <v>Cortes43925</v>
      </c>
      <c r="D1107" s="32">
        <f t="shared" si="57"/>
        <v>1096</v>
      </c>
      <c r="E1107" s="24">
        <v>43925</v>
      </c>
      <c r="F1107" s="32">
        <f>+VLOOKUP(Table_6[[#This Row],[Departamento]],Table_5[],2,0)</f>
        <v>5</v>
      </c>
      <c r="G1107" s="3" t="s">
        <v>22</v>
      </c>
      <c r="H1107" s="9" t="s">
        <v>23</v>
      </c>
      <c r="I1107" s="32" t="str">
        <f>+IFERROR(VLOOKUP(Table_6[[#This Row],[Municipio]],'LOCALIZA HN'!$B$9:$O$306,8,0),99999)</f>
        <v>0501</v>
      </c>
      <c r="J1107" s="5" t="s">
        <v>26</v>
      </c>
      <c r="K1107" s="5">
        <v>38</v>
      </c>
      <c r="L1107" s="8" t="s">
        <v>19</v>
      </c>
      <c r="M1107" s="34" t="s">
        <v>20</v>
      </c>
      <c r="N1107" s="36">
        <f>+IFERROR(VLOOKUP(Table_6[[#This Row],[ID_Municipio]],Table_4[[CodigoMuni]:[Long_2]],3,0),"")</f>
        <v>15.5151</v>
      </c>
      <c r="O1107" s="36">
        <f>+IFERROR(VLOOKUP(Table_6[[#This Row],[ID_Municipio]],Table_4[[CodigoMuni]:[Long_2]],4,0),"")</f>
        <v>-88.114599999999996</v>
      </c>
      <c r="P1107" s="34" t="s">
        <v>21</v>
      </c>
    </row>
    <row r="1108" spans="1:16" ht="14.25" customHeight="1">
      <c r="A1108" s="31" t="str">
        <f t="shared" si="55"/>
        <v>San Pedro Sula439251097</v>
      </c>
      <c r="B1108" s="31" t="str">
        <f>+Table_6[[#This Row],[ID_Municipio]]&amp;Table_6[[#This Row],[Fecha]]</f>
        <v>050143925</v>
      </c>
      <c r="C1108" s="31" t="str">
        <f t="shared" si="56"/>
        <v>Cortes43925</v>
      </c>
      <c r="D1108" s="32">
        <f t="shared" si="57"/>
        <v>1097</v>
      </c>
      <c r="E1108" s="24">
        <v>43925</v>
      </c>
      <c r="F1108" s="32">
        <f>+VLOOKUP(Table_6[[#This Row],[Departamento]],Table_5[],2,0)</f>
        <v>5</v>
      </c>
      <c r="G1108" s="3" t="s">
        <v>22</v>
      </c>
      <c r="H1108" s="9" t="s">
        <v>23</v>
      </c>
      <c r="I1108" s="32" t="str">
        <f>+IFERROR(VLOOKUP(Table_6[[#This Row],[Municipio]],'LOCALIZA HN'!$B$9:$O$306,8,0),99999)</f>
        <v>0501</v>
      </c>
      <c r="J1108" s="5" t="s">
        <v>18</v>
      </c>
      <c r="K1108" s="5">
        <v>48</v>
      </c>
      <c r="L1108" s="8" t="s">
        <v>19</v>
      </c>
      <c r="M1108" s="34" t="s">
        <v>20</v>
      </c>
      <c r="N1108" s="36">
        <f>+IFERROR(VLOOKUP(Table_6[[#This Row],[ID_Municipio]],Table_4[[CodigoMuni]:[Long_2]],3,0),"")</f>
        <v>15.5151</v>
      </c>
      <c r="O1108" s="36">
        <f>+IFERROR(VLOOKUP(Table_6[[#This Row],[ID_Municipio]],Table_4[[CodigoMuni]:[Long_2]],4,0),"")</f>
        <v>-88.114599999999996</v>
      </c>
      <c r="P1108" s="34" t="s">
        <v>21</v>
      </c>
    </row>
    <row r="1109" spans="1:16" ht="14.25" customHeight="1">
      <c r="A1109" s="31" t="str">
        <f t="shared" si="55"/>
        <v>San Pedro Sula439251098</v>
      </c>
      <c r="B1109" s="31" t="str">
        <f>+Table_6[[#This Row],[ID_Municipio]]&amp;Table_6[[#This Row],[Fecha]]</f>
        <v>050143925</v>
      </c>
      <c r="C1109" s="31" t="str">
        <f t="shared" si="56"/>
        <v>Cortes43925</v>
      </c>
      <c r="D1109" s="32">
        <f t="shared" si="57"/>
        <v>1098</v>
      </c>
      <c r="E1109" s="24">
        <v>43925</v>
      </c>
      <c r="F1109" s="32">
        <f>+VLOOKUP(Table_6[[#This Row],[Departamento]],Table_5[],2,0)</f>
        <v>5</v>
      </c>
      <c r="G1109" s="3" t="s">
        <v>22</v>
      </c>
      <c r="H1109" s="9" t="s">
        <v>23</v>
      </c>
      <c r="I1109" s="32" t="str">
        <f>+IFERROR(VLOOKUP(Table_6[[#This Row],[Municipio]],'LOCALIZA HN'!$B$9:$O$306,8,0),99999)</f>
        <v>0501</v>
      </c>
      <c r="J1109" s="5" t="s">
        <v>26</v>
      </c>
      <c r="K1109" s="5">
        <v>46</v>
      </c>
      <c r="L1109" s="8" t="s">
        <v>19</v>
      </c>
      <c r="M1109" s="34" t="s">
        <v>20</v>
      </c>
      <c r="N1109" s="36">
        <f>+IFERROR(VLOOKUP(Table_6[[#This Row],[ID_Municipio]],Table_4[[CodigoMuni]:[Long_2]],3,0),"")</f>
        <v>15.5151</v>
      </c>
      <c r="O1109" s="36">
        <f>+IFERROR(VLOOKUP(Table_6[[#This Row],[ID_Municipio]],Table_4[[CodigoMuni]:[Long_2]],4,0),"")</f>
        <v>-88.114599999999996</v>
      </c>
      <c r="P1109" s="34" t="s">
        <v>21</v>
      </c>
    </row>
    <row r="1110" spans="1:16" ht="14.25" customHeight="1">
      <c r="A1110" s="31" t="str">
        <f t="shared" si="55"/>
        <v>San Pedro Sula439251099</v>
      </c>
      <c r="B1110" s="31" t="str">
        <f>+Table_6[[#This Row],[ID_Municipio]]&amp;Table_6[[#This Row],[Fecha]]</f>
        <v>050143925</v>
      </c>
      <c r="C1110" s="31" t="str">
        <f t="shared" si="56"/>
        <v>Cortes43925</v>
      </c>
      <c r="D1110" s="32">
        <f t="shared" si="57"/>
        <v>1099</v>
      </c>
      <c r="E1110" s="24">
        <v>43925</v>
      </c>
      <c r="F1110" s="32">
        <f>+VLOOKUP(Table_6[[#This Row],[Departamento]],Table_5[],2,0)</f>
        <v>5</v>
      </c>
      <c r="G1110" s="3" t="s">
        <v>22</v>
      </c>
      <c r="H1110" s="9" t="s">
        <v>23</v>
      </c>
      <c r="I1110" s="32" t="str">
        <f>+IFERROR(VLOOKUP(Table_6[[#This Row],[Municipio]],'LOCALIZA HN'!$B$9:$O$306,8,0),99999)</f>
        <v>0501</v>
      </c>
      <c r="J1110" s="5" t="s">
        <v>18</v>
      </c>
      <c r="K1110" s="5">
        <v>36</v>
      </c>
      <c r="L1110" s="8" t="s">
        <v>19</v>
      </c>
      <c r="M1110" s="34" t="s">
        <v>20</v>
      </c>
      <c r="N1110" s="36">
        <f>+IFERROR(VLOOKUP(Table_6[[#This Row],[ID_Municipio]],Table_4[[CodigoMuni]:[Long_2]],3,0),"")</f>
        <v>15.5151</v>
      </c>
      <c r="O1110" s="36">
        <f>+IFERROR(VLOOKUP(Table_6[[#This Row],[ID_Municipio]],Table_4[[CodigoMuni]:[Long_2]],4,0),"")</f>
        <v>-88.114599999999996</v>
      </c>
      <c r="P1110" s="34" t="s">
        <v>21</v>
      </c>
    </row>
    <row r="1111" spans="1:16" ht="14.25" customHeight="1">
      <c r="A1111" s="31" t="str">
        <f t="shared" si="55"/>
        <v>San Pedro Sula439251100</v>
      </c>
      <c r="B1111" s="31" t="str">
        <f>+Table_6[[#This Row],[ID_Municipio]]&amp;Table_6[[#This Row],[Fecha]]</f>
        <v>050143925</v>
      </c>
      <c r="C1111" s="31" t="str">
        <f t="shared" si="56"/>
        <v>Cortes43925</v>
      </c>
      <c r="D1111" s="32">
        <f t="shared" si="57"/>
        <v>1100</v>
      </c>
      <c r="E1111" s="24">
        <v>43925</v>
      </c>
      <c r="F1111" s="32">
        <f>+VLOOKUP(Table_6[[#This Row],[Departamento]],Table_5[],2,0)</f>
        <v>5</v>
      </c>
      <c r="G1111" s="3" t="s">
        <v>22</v>
      </c>
      <c r="H1111" s="9" t="s">
        <v>23</v>
      </c>
      <c r="I1111" s="32" t="str">
        <f>+IFERROR(VLOOKUP(Table_6[[#This Row],[Municipio]],'LOCALIZA HN'!$B$9:$O$306,8,0),99999)</f>
        <v>0501</v>
      </c>
      <c r="J1111" s="5" t="s">
        <v>18</v>
      </c>
      <c r="K1111" s="5">
        <v>38</v>
      </c>
      <c r="L1111" s="8" t="s">
        <v>19</v>
      </c>
      <c r="M1111" s="34" t="s">
        <v>20</v>
      </c>
      <c r="N1111" s="36">
        <f>+IFERROR(VLOOKUP(Table_6[[#This Row],[ID_Municipio]],Table_4[[CodigoMuni]:[Long_2]],3,0),"")</f>
        <v>15.5151</v>
      </c>
      <c r="O1111" s="36">
        <f>+IFERROR(VLOOKUP(Table_6[[#This Row],[ID_Municipio]],Table_4[[CodigoMuni]:[Long_2]],4,0),"")</f>
        <v>-88.114599999999996</v>
      </c>
      <c r="P1111" s="34" t="s">
        <v>21</v>
      </c>
    </row>
    <row r="1112" spans="1:16" ht="14.25" customHeight="1">
      <c r="A1112" s="31" t="str">
        <f t="shared" si="55"/>
        <v>Choloma439251101</v>
      </c>
      <c r="B1112" s="31" t="str">
        <f>+Table_6[[#This Row],[ID_Municipio]]&amp;Table_6[[#This Row],[Fecha]]</f>
        <v>050243925</v>
      </c>
      <c r="C1112" s="31" t="str">
        <f t="shared" si="56"/>
        <v>Cortes43925</v>
      </c>
      <c r="D1112" s="32">
        <f t="shared" si="57"/>
        <v>1101</v>
      </c>
      <c r="E1112" s="24">
        <v>43925</v>
      </c>
      <c r="F1112" s="32">
        <f>+VLOOKUP(Table_6[[#This Row],[Departamento]],Table_5[],2,0)</f>
        <v>5</v>
      </c>
      <c r="G1112" s="3" t="s">
        <v>22</v>
      </c>
      <c r="H1112" s="9" t="s">
        <v>25</v>
      </c>
      <c r="I1112" s="32" t="str">
        <f>+IFERROR(VLOOKUP(Table_6[[#This Row],[Municipio]],'LOCALIZA HN'!$B$9:$O$306,8,0),99999)</f>
        <v>0502</v>
      </c>
      <c r="J1112" s="5" t="s">
        <v>18</v>
      </c>
      <c r="K1112" s="5">
        <v>28</v>
      </c>
      <c r="L1112" s="8" t="s">
        <v>19</v>
      </c>
      <c r="M1112" s="34" t="s">
        <v>20</v>
      </c>
      <c r="N1112" s="36">
        <f>+IFERROR(VLOOKUP(Table_6[[#This Row],[ID_Municipio]],Table_4[[CodigoMuni]:[Long_2]],3,0),"")</f>
        <v>15.6435</v>
      </c>
      <c r="O1112" s="36">
        <f>+IFERROR(VLOOKUP(Table_6[[#This Row],[ID_Municipio]],Table_4[[CodigoMuni]:[Long_2]],4,0),"")</f>
        <v>-87.933999999999997</v>
      </c>
      <c r="P1112" s="34" t="s">
        <v>21</v>
      </c>
    </row>
    <row r="1113" spans="1:16" ht="14.25" customHeight="1">
      <c r="A1113" s="31" t="str">
        <f t="shared" si="55"/>
        <v>San Pedro Sula439251102</v>
      </c>
      <c r="B1113" s="31" t="str">
        <f>+Table_6[[#This Row],[ID_Municipio]]&amp;Table_6[[#This Row],[Fecha]]</f>
        <v>050143925</v>
      </c>
      <c r="C1113" s="31" t="str">
        <f t="shared" si="56"/>
        <v>Cortes43925</v>
      </c>
      <c r="D1113" s="32">
        <f t="shared" si="57"/>
        <v>1102</v>
      </c>
      <c r="E1113" s="24">
        <v>43925</v>
      </c>
      <c r="F1113" s="32">
        <f>+VLOOKUP(Table_6[[#This Row],[Departamento]],Table_5[],2,0)</f>
        <v>5</v>
      </c>
      <c r="G1113" s="3" t="s">
        <v>22</v>
      </c>
      <c r="H1113" s="9" t="s">
        <v>23</v>
      </c>
      <c r="I1113" s="32" t="str">
        <f>+IFERROR(VLOOKUP(Table_6[[#This Row],[Municipio]],'LOCALIZA HN'!$B$9:$O$306,8,0),99999)</f>
        <v>0501</v>
      </c>
      <c r="J1113" s="5" t="s">
        <v>18</v>
      </c>
      <c r="K1113" s="5">
        <v>35</v>
      </c>
      <c r="L1113" s="8" t="s">
        <v>19</v>
      </c>
      <c r="M1113" s="34" t="s">
        <v>20</v>
      </c>
      <c r="N1113" s="36">
        <f>+IFERROR(VLOOKUP(Table_6[[#This Row],[ID_Municipio]],Table_4[[CodigoMuni]:[Long_2]],3,0),"")</f>
        <v>15.5151</v>
      </c>
      <c r="O1113" s="36">
        <f>+IFERROR(VLOOKUP(Table_6[[#This Row],[ID_Municipio]],Table_4[[CodigoMuni]:[Long_2]],4,0),"")</f>
        <v>-88.114599999999996</v>
      </c>
      <c r="P1113" s="34" t="s">
        <v>21</v>
      </c>
    </row>
    <row r="1114" spans="1:16" ht="14.25" customHeight="1">
      <c r="A1114" s="31" t="str">
        <f t="shared" si="55"/>
        <v>San Pedro Sula439251103</v>
      </c>
      <c r="B1114" s="31" t="str">
        <f>+Table_6[[#This Row],[ID_Municipio]]&amp;Table_6[[#This Row],[Fecha]]</f>
        <v>050143925</v>
      </c>
      <c r="C1114" s="31" t="str">
        <f t="shared" si="56"/>
        <v>Cortes43925</v>
      </c>
      <c r="D1114" s="32">
        <f t="shared" si="57"/>
        <v>1103</v>
      </c>
      <c r="E1114" s="24">
        <v>43925</v>
      </c>
      <c r="F1114" s="32">
        <f>+VLOOKUP(Table_6[[#This Row],[Departamento]],Table_5[],2,0)</f>
        <v>5</v>
      </c>
      <c r="G1114" s="3" t="s">
        <v>22</v>
      </c>
      <c r="H1114" s="9" t="s">
        <v>23</v>
      </c>
      <c r="I1114" s="32" t="str">
        <f>+IFERROR(VLOOKUP(Table_6[[#This Row],[Municipio]],'LOCALIZA HN'!$B$9:$O$306,8,0),99999)</f>
        <v>0501</v>
      </c>
      <c r="J1114" s="5" t="s">
        <v>18</v>
      </c>
      <c r="K1114" s="5">
        <v>31</v>
      </c>
      <c r="L1114" s="8" t="s">
        <v>19</v>
      </c>
      <c r="M1114" s="34" t="s">
        <v>20</v>
      </c>
      <c r="N1114" s="36">
        <f>+IFERROR(VLOOKUP(Table_6[[#This Row],[ID_Municipio]],Table_4[[CodigoMuni]:[Long_2]],3,0),"")</f>
        <v>15.5151</v>
      </c>
      <c r="O1114" s="36">
        <f>+IFERROR(VLOOKUP(Table_6[[#This Row],[ID_Municipio]],Table_4[[CodigoMuni]:[Long_2]],4,0),"")</f>
        <v>-88.114599999999996</v>
      </c>
      <c r="P1114" s="34" t="s">
        <v>21</v>
      </c>
    </row>
    <row r="1115" spans="1:16" ht="14.25" customHeight="1">
      <c r="A1115" s="31" t="str">
        <f t="shared" si="55"/>
        <v>San Pedro Sula439251104</v>
      </c>
      <c r="B1115" s="31" t="str">
        <f>+Table_6[[#This Row],[ID_Municipio]]&amp;Table_6[[#This Row],[Fecha]]</f>
        <v>050143925</v>
      </c>
      <c r="C1115" s="31" t="str">
        <f t="shared" si="56"/>
        <v>Cortes43925</v>
      </c>
      <c r="D1115" s="32">
        <f t="shared" si="57"/>
        <v>1104</v>
      </c>
      <c r="E1115" s="24">
        <v>43925</v>
      </c>
      <c r="F1115" s="32">
        <f>+VLOOKUP(Table_6[[#This Row],[Departamento]],Table_5[],2,0)</f>
        <v>5</v>
      </c>
      <c r="G1115" s="3" t="s">
        <v>22</v>
      </c>
      <c r="H1115" s="9" t="s">
        <v>23</v>
      </c>
      <c r="I1115" s="32" t="str">
        <f>+IFERROR(VLOOKUP(Table_6[[#This Row],[Municipio]],'LOCALIZA HN'!$B$9:$O$306,8,0),99999)</f>
        <v>0501</v>
      </c>
      <c r="J1115" s="5" t="s">
        <v>26</v>
      </c>
      <c r="K1115" s="5">
        <v>29</v>
      </c>
      <c r="L1115" s="8" t="s">
        <v>19</v>
      </c>
      <c r="M1115" s="34" t="s">
        <v>20</v>
      </c>
      <c r="N1115" s="36">
        <f>+IFERROR(VLOOKUP(Table_6[[#This Row],[ID_Municipio]],Table_4[[CodigoMuni]:[Long_2]],3,0),"")</f>
        <v>15.5151</v>
      </c>
      <c r="O1115" s="36">
        <f>+IFERROR(VLOOKUP(Table_6[[#This Row],[ID_Municipio]],Table_4[[CodigoMuni]:[Long_2]],4,0),"")</f>
        <v>-88.114599999999996</v>
      </c>
      <c r="P1115" s="34" t="s">
        <v>21</v>
      </c>
    </row>
    <row r="1116" spans="1:16" ht="14.25" customHeight="1">
      <c r="A1116" s="31" t="str">
        <f t="shared" si="55"/>
        <v>San Pedro Sula439251105</v>
      </c>
      <c r="B1116" s="31" t="str">
        <f>+Table_6[[#This Row],[ID_Municipio]]&amp;Table_6[[#This Row],[Fecha]]</f>
        <v>050143925</v>
      </c>
      <c r="C1116" s="31" t="str">
        <f t="shared" si="56"/>
        <v>Cortes43925</v>
      </c>
      <c r="D1116" s="32">
        <f t="shared" si="57"/>
        <v>1105</v>
      </c>
      <c r="E1116" s="24">
        <v>43925</v>
      </c>
      <c r="F1116" s="32">
        <f>+VLOOKUP(Table_6[[#This Row],[Departamento]],Table_5[],2,0)</f>
        <v>5</v>
      </c>
      <c r="G1116" s="3" t="s">
        <v>22</v>
      </c>
      <c r="H1116" s="9" t="s">
        <v>23</v>
      </c>
      <c r="I1116" s="32" t="str">
        <f>+IFERROR(VLOOKUP(Table_6[[#This Row],[Municipio]],'LOCALIZA HN'!$B$9:$O$306,8,0),99999)</f>
        <v>0501</v>
      </c>
      <c r="J1116" s="5" t="s">
        <v>18</v>
      </c>
      <c r="K1116" s="5">
        <v>27</v>
      </c>
      <c r="L1116" s="8" t="s">
        <v>19</v>
      </c>
      <c r="M1116" s="34" t="s">
        <v>20</v>
      </c>
      <c r="N1116" s="36">
        <f>+IFERROR(VLOOKUP(Table_6[[#This Row],[ID_Municipio]],Table_4[[CodigoMuni]:[Long_2]],3,0),"")</f>
        <v>15.5151</v>
      </c>
      <c r="O1116" s="36">
        <f>+IFERROR(VLOOKUP(Table_6[[#This Row],[ID_Municipio]],Table_4[[CodigoMuni]:[Long_2]],4,0),"")</f>
        <v>-88.114599999999996</v>
      </c>
      <c r="P1116" s="34" t="s">
        <v>21</v>
      </c>
    </row>
    <row r="1117" spans="1:16" ht="14.25" customHeight="1">
      <c r="A1117" s="31" t="str">
        <f t="shared" ref="A1117:A1131" si="58">+H1117&amp;E1117&amp;D1117</f>
        <v>San Pedro Sula439251106</v>
      </c>
      <c r="B1117" s="31" t="str">
        <f>+Table_6[[#This Row],[ID_Municipio]]&amp;Table_6[[#This Row],[Fecha]]</f>
        <v>050143925</v>
      </c>
      <c r="C1117" s="31" t="str">
        <f t="shared" ref="C1117:C1131" si="59">+G1117&amp;E1117</f>
        <v>Cortes43925</v>
      </c>
      <c r="D1117" s="32">
        <f t="shared" si="57"/>
        <v>1106</v>
      </c>
      <c r="E1117" s="24">
        <v>43925</v>
      </c>
      <c r="F1117" s="32">
        <f>+VLOOKUP(Table_6[[#This Row],[Departamento]],Table_5[],2,0)</f>
        <v>5</v>
      </c>
      <c r="G1117" s="3" t="s">
        <v>22</v>
      </c>
      <c r="H1117" s="9" t="s">
        <v>23</v>
      </c>
      <c r="I1117" s="32" t="str">
        <f>+IFERROR(VLOOKUP(Table_6[[#This Row],[Municipio]],'LOCALIZA HN'!$B$9:$O$306,8,0),99999)</f>
        <v>0501</v>
      </c>
      <c r="J1117" s="5" t="s">
        <v>18</v>
      </c>
      <c r="K1117" s="5">
        <v>21</v>
      </c>
      <c r="L1117" s="8" t="s">
        <v>19</v>
      </c>
      <c r="M1117" s="34" t="s">
        <v>20</v>
      </c>
      <c r="N1117" s="36">
        <f>+IFERROR(VLOOKUP(Table_6[[#This Row],[ID_Municipio]],Table_4[[CodigoMuni]:[Long_2]],3,0),"")</f>
        <v>15.5151</v>
      </c>
      <c r="O1117" s="36">
        <f>+IFERROR(VLOOKUP(Table_6[[#This Row],[ID_Municipio]],Table_4[[CodigoMuni]:[Long_2]],4,0),"")</f>
        <v>-88.114599999999996</v>
      </c>
      <c r="P1117" s="34" t="s">
        <v>21</v>
      </c>
    </row>
    <row r="1118" spans="1:16" ht="14.25" customHeight="1">
      <c r="A1118" s="31" t="str">
        <f t="shared" si="58"/>
        <v>San Pedro Sula439251107</v>
      </c>
      <c r="B1118" s="31" t="str">
        <f>+Table_6[[#This Row],[ID_Municipio]]&amp;Table_6[[#This Row],[Fecha]]</f>
        <v>050143925</v>
      </c>
      <c r="C1118" s="31" t="str">
        <f t="shared" si="59"/>
        <v>Cortes43925</v>
      </c>
      <c r="D1118" s="32">
        <f t="shared" si="57"/>
        <v>1107</v>
      </c>
      <c r="E1118" s="24">
        <v>43925</v>
      </c>
      <c r="F1118" s="32">
        <f>+VLOOKUP(Table_6[[#This Row],[Departamento]],Table_5[],2,0)</f>
        <v>5</v>
      </c>
      <c r="G1118" s="3" t="s">
        <v>22</v>
      </c>
      <c r="H1118" s="9" t="s">
        <v>23</v>
      </c>
      <c r="I1118" s="32" t="str">
        <f>+IFERROR(VLOOKUP(Table_6[[#This Row],[Municipio]],'LOCALIZA HN'!$B$9:$O$306,8,0),99999)</f>
        <v>0501</v>
      </c>
      <c r="J1118" s="5" t="s">
        <v>18</v>
      </c>
      <c r="K1118" s="5">
        <v>62</v>
      </c>
      <c r="L1118" s="8" t="s">
        <v>19</v>
      </c>
      <c r="M1118" s="34" t="s">
        <v>20</v>
      </c>
      <c r="N1118" s="36">
        <f>+IFERROR(VLOOKUP(Table_6[[#This Row],[ID_Municipio]],Table_4[[CodigoMuni]:[Long_2]],3,0),"")</f>
        <v>15.5151</v>
      </c>
      <c r="O1118" s="36">
        <f>+IFERROR(VLOOKUP(Table_6[[#This Row],[ID_Municipio]],Table_4[[CodigoMuni]:[Long_2]],4,0),"")</f>
        <v>-88.114599999999996</v>
      </c>
      <c r="P1118" s="34" t="s">
        <v>21</v>
      </c>
    </row>
    <row r="1119" spans="1:16" ht="14.25" customHeight="1">
      <c r="A1119" s="31" t="str">
        <f t="shared" si="58"/>
        <v>San Pedro Sula439251108</v>
      </c>
      <c r="B1119" s="31" t="str">
        <f>+Table_6[[#This Row],[ID_Municipio]]&amp;Table_6[[#This Row],[Fecha]]</f>
        <v>050143925</v>
      </c>
      <c r="C1119" s="31" t="str">
        <f t="shared" si="59"/>
        <v>Cortes43925</v>
      </c>
      <c r="D1119" s="32">
        <f t="shared" si="57"/>
        <v>1108</v>
      </c>
      <c r="E1119" s="24">
        <v>43925</v>
      </c>
      <c r="F1119" s="32">
        <f>+VLOOKUP(Table_6[[#This Row],[Departamento]],Table_5[],2,0)</f>
        <v>5</v>
      </c>
      <c r="G1119" s="3" t="s">
        <v>22</v>
      </c>
      <c r="H1119" s="9" t="s">
        <v>23</v>
      </c>
      <c r="I1119" s="32" t="str">
        <f>+IFERROR(VLOOKUP(Table_6[[#This Row],[Municipio]],'LOCALIZA HN'!$B$9:$O$306,8,0),99999)</f>
        <v>0501</v>
      </c>
      <c r="J1119" s="5" t="s">
        <v>26</v>
      </c>
      <c r="K1119" s="5">
        <v>28</v>
      </c>
      <c r="L1119" s="8" t="s">
        <v>19</v>
      </c>
      <c r="M1119" s="34" t="s">
        <v>20</v>
      </c>
      <c r="N1119" s="36">
        <f>+IFERROR(VLOOKUP(Table_6[[#This Row],[ID_Municipio]],Table_4[[CodigoMuni]:[Long_2]],3,0),"")</f>
        <v>15.5151</v>
      </c>
      <c r="O1119" s="36">
        <f>+IFERROR(VLOOKUP(Table_6[[#This Row],[ID_Municipio]],Table_4[[CodigoMuni]:[Long_2]],4,0),"")</f>
        <v>-88.114599999999996</v>
      </c>
      <c r="P1119" s="34" t="s">
        <v>21</v>
      </c>
    </row>
    <row r="1120" spans="1:16" ht="14.25" customHeight="1">
      <c r="A1120" s="31" t="str">
        <f t="shared" si="58"/>
        <v>San Pedro Sula439251109</v>
      </c>
      <c r="B1120" s="31" t="str">
        <f>+Table_6[[#This Row],[ID_Municipio]]&amp;Table_6[[#This Row],[Fecha]]</f>
        <v>050143925</v>
      </c>
      <c r="C1120" s="31" t="str">
        <f t="shared" si="59"/>
        <v>Cortes43925</v>
      </c>
      <c r="D1120" s="32">
        <f t="shared" si="57"/>
        <v>1109</v>
      </c>
      <c r="E1120" s="24">
        <v>43925</v>
      </c>
      <c r="F1120" s="32">
        <f>+VLOOKUP(Table_6[[#This Row],[Departamento]],Table_5[],2,0)</f>
        <v>5</v>
      </c>
      <c r="G1120" s="3" t="s">
        <v>22</v>
      </c>
      <c r="H1120" s="9" t="s">
        <v>23</v>
      </c>
      <c r="I1120" s="32" t="str">
        <f>+IFERROR(VLOOKUP(Table_6[[#This Row],[Municipio]],'LOCALIZA HN'!$B$9:$O$306,8,0),99999)</f>
        <v>0501</v>
      </c>
      <c r="J1120" s="5" t="s">
        <v>26</v>
      </c>
      <c r="K1120" s="5">
        <v>33</v>
      </c>
      <c r="L1120" s="8" t="s">
        <v>19</v>
      </c>
      <c r="M1120" s="34" t="s">
        <v>20</v>
      </c>
      <c r="N1120" s="36">
        <f>+IFERROR(VLOOKUP(Table_6[[#This Row],[ID_Municipio]],Table_4[[CodigoMuni]:[Long_2]],3,0),"")</f>
        <v>15.5151</v>
      </c>
      <c r="O1120" s="36">
        <f>+IFERROR(VLOOKUP(Table_6[[#This Row],[ID_Municipio]],Table_4[[CodigoMuni]:[Long_2]],4,0),"")</f>
        <v>-88.114599999999996</v>
      </c>
      <c r="P1120" s="34" t="s">
        <v>21</v>
      </c>
    </row>
    <row r="1121" spans="1:16" ht="14.25" customHeight="1">
      <c r="A1121" s="31" t="str">
        <f t="shared" si="58"/>
        <v>San Pedro Sula439251110</v>
      </c>
      <c r="B1121" s="31" t="str">
        <f>+Table_6[[#This Row],[ID_Municipio]]&amp;Table_6[[#This Row],[Fecha]]</f>
        <v>050143925</v>
      </c>
      <c r="C1121" s="31" t="str">
        <f t="shared" si="59"/>
        <v>Cortes43925</v>
      </c>
      <c r="D1121" s="32">
        <f t="shared" si="57"/>
        <v>1110</v>
      </c>
      <c r="E1121" s="24">
        <v>43925</v>
      </c>
      <c r="F1121" s="32">
        <f>+VLOOKUP(Table_6[[#This Row],[Departamento]],Table_5[],2,0)</f>
        <v>5</v>
      </c>
      <c r="G1121" s="3" t="s">
        <v>22</v>
      </c>
      <c r="H1121" s="9" t="s">
        <v>23</v>
      </c>
      <c r="I1121" s="32" t="str">
        <f>+IFERROR(VLOOKUP(Table_6[[#This Row],[Municipio]],'LOCALIZA HN'!$B$9:$O$306,8,0),99999)</f>
        <v>0501</v>
      </c>
      <c r="J1121" s="5" t="s">
        <v>18</v>
      </c>
      <c r="K1121" s="5">
        <v>54</v>
      </c>
      <c r="L1121" s="8" t="s">
        <v>19</v>
      </c>
      <c r="M1121" s="34" t="s">
        <v>20</v>
      </c>
      <c r="N1121" s="36">
        <f>+IFERROR(VLOOKUP(Table_6[[#This Row],[ID_Municipio]],Table_4[[CodigoMuni]:[Long_2]],3,0),"")</f>
        <v>15.5151</v>
      </c>
      <c r="O1121" s="36">
        <f>+IFERROR(VLOOKUP(Table_6[[#This Row],[ID_Municipio]],Table_4[[CodigoMuni]:[Long_2]],4,0),"")</f>
        <v>-88.114599999999996</v>
      </c>
      <c r="P1121" s="34" t="s">
        <v>21</v>
      </c>
    </row>
    <row r="1122" spans="1:16" ht="14.25" customHeight="1">
      <c r="A1122" s="31" t="str">
        <f t="shared" si="58"/>
        <v>San Pedro Sula439251111</v>
      </c>
      <c r="B1122" s="31" t="str">
        <f>+Table_6[[#This Row],[ID_Municipio]]&amp;Table_6[[#This Row],[Fecha]]</f>
        <v>050143925</v>
      </c>
      <c r="C1122" s="31" t="str">
        <f t="shared" si="59"/>
        <v>Cortes43925</v>
      </c>
      <c r="D1122" s="32">
        <f t="shared" si="57"/>
        <v>1111</v>
      </c>
      <c r="E1122" s="24">
        <v>43925</v>
      </c>
      <c r="F1122" s="32">
        <f>+VLOOKUP(Table_6[[#This Row],[Departamento]],Table_5[],2,0)</f>
        <v>5</v>
      </c>
      <c r="G1122" s="3" t="s">
        <v>22</v>
      </c>
      <c r="H1122" s="9" t="s">
        <v>23</v>
      </c>
      <c r="I1122" s="32" t="str">
        <f>+IFERROR(VLOOKUP(Table_6[[#This Row],[Municipio]],'LOCALIZA HN'!$B$9:$O$306,8,0),99999)</f>
        <v>0501</v>
      </c>
      <c r="J1122" s="5" t="s">
        <v>18</v>
      </c>
      <c r="K1122" s="5">
        <v>52</v>
      </c>
      <c r="L1122" s="8" t="s">
        <v>19</v>
      </c>
      <c r="M1122" s="34" t="s">
        <v>20</v>
      </c>
      <c r="N1122" s="36">
        <f>+IFERROR(VLOOKUP(Table_6[[#This Row],[ID_Municipio]],Table_4[[CodigoMuni]:[Long_2]],3,0),"")</f>
        <v>15.5151</v>
      </c>
      <c r="O1122" s="36">
        <f>+IFERROR(VLOOKUP(Table_6[[#This Row],[ID_Municipio]],Table_4[[CodigoMuni]:[Long_2]],4,0),"")</f>
        <v>-88.114599999999996</v>
      </c>
      <c r="P1122" s="34" t="s">
        <v>21</v>
      </c>
    </row>
    <row r="1123" spans="1:16" ht="14.25" customHeight="1">
      <c r="A1123" s="31" t="str">
        <f t="shared" si="58"/>
        <v>Choloma439251112</v>
      </c>
      <c r="B1123" s="31" t="str">
        <f>+Table_6[[#This Row],[ID_Municipio]]&amp;Table_6[[#This Row],[Fecha]]</f>
        <v>050243925</v>
      </c>
      <c r="C1123" s="31" t="str">
        <f t="shared" si="59"/>
        <v>Cortes43925</v>
      </c>
      <c r="D1123" s="32">
        <f t="shared" si="57"/>
        <v>1112</v>
      </c>
      <c r="E1123" s="24">
        <v>43925</v>
      </c>
      <c r="F1123" s="32">
        <f>+VLOOKUP(Table_6[[#This Row],[Departamento]],Table_5[],2,0)</f>
        <v>5</v>
      </c>
      <c r="G1123" s="3" t="s">
        <v>22</v>
      </c>
      <c r="H1123" s="9" t="s">
        <v>25</v>
      </c>
      <c r="I1123" s="32" t="str">
        <f>+IFERROR(VLOOKUP(Table_6[[#This Row],[Municipio]],'LOCALIZA HN'!$B$9:$O$306,8,0),99999)</f>
        <v>0502</v>
      </c>
      <c r="J1123" s="5" t="s">
        <v>18</v>
      </c>
      <c r="K1123" s="5">
        <v>39</v>
      </c>
      <c r="L1123" s="8" t="s">
        <v>19</v>
      </c>
      <c r="M1123" s="34" t="s">
        <v>20</v>
      </c>
      <c r="N1123" s="36">
        <f>+IFERROR(VLOOKUP(Table_6[[#This Row],[ID_Municipio]],Table_4[[CodigoMuni]:[Long_2]],3,0),"")</f>
        <v>15.6435</v>
      </c>
      <c r="O1123" s="36">
        <f>+IFERROR(VLOOKUP(Table_6[[#This Row],[ID_Municipio]],Table_4[[CodigoMuni]:[Long_2]],4,0),"")</f>
        <v>-87.933999999999997</v>
      </c>
      <c r="P1123" s="34" t="s">
        <v>21</v>
      </c>
    </row>
    <row r="1124" spans="1:16" ht="14.25" customHeight="1">
      <c r="A1124" s="31" t="str">
        <f t="shared" si="58"/>
        <v>San Pedro Sula439251113</v>
      </c>
      <c r="B1124" s="31" t="str">
        <f>+Table_6[[#This Row],[ID_Municipio]]&amp;Table_6[[#This Row],[Fecha]]</f>
        <v>050143925</v>
      </c>
      <c r="C1124" s="31" t="str">
        <f t="shared" si="59"/>
        <v>Cortes43925</v>
      </c>
      <c r="D1124" s="32">
        <f t="shared" si="57"/>
        <v>1113</v>
      </c>
      <c r="E1124" s="24">
        <v>43925</v>
      </c>
      <c r="F1124" s="32">
        <f>+VLOOKUP(Table_6[[#This Row],[Departamento]],Table_5[],2,0)</f>
        <v>5</v>
      </c>
      <c r="G1124" s="3" t="s">
        <v>22</v>
      </c>
      <c r="H1124" s="9" t="s">
        <v>23</v>
      </c>
      <c r="I1124" s="32" t="str">
        <f>+IFERROR(VLOOKUP(Table_6[[#This Row],[Municipio]],'LOCALIZA HN'!$B$9:$O$306,8,0),99999)</f>
        <v>0501</v>
      </c>
      <c r="J1124" s="5" t="s">
        <v>18</v>
      </c>
      <c r="K1124" s="5">
        <v>36</v>
      </c>
      <c r="L1124" s="8" t="s">
        <v>19</v>
      </c>
      <c r="M1124" s="34" t="s">
        <v>20</v>
      </c>
      <c r="N1124" s="36">
        <f>+IFERROR(VLOOKUP(Table_6[[#This Row],[ID_Municipio]],Table_4[[CodigoMuni]:[Long_2]],3,0),"")</f>
        <v>15.5151</v>
      </c>
      <c r="O1124" s="36">
        <f>+IFERROR(VLOOKUP(Table_6[[#This Row],[ID_Municipio]],Table_4[[CodigoMuni]:[Long_2]],4,0),"")</f>
        <v>-88.114599999999996</v>
      </c>
      <c r="P1124" s="34" t="s">
        <v>21</v>
      </c>
    </row>
    <row r="1125" spans="1:16" ht="14.25" customHeight="1">
      <c r="A1125" s="31" t="str">
        <f t="shared" si="58"/>
        <v>San Pedro Sula439251114</v>
      </c>
      <c r="B1125" s="31" t="str">
        <f>+Table_6[[#This Row],[ID_Municipio]]&amp;Table_6[[#This Row],[Fecha]]</f>
        <v>050143925</v>
      </c>
      <c r="C1125" s="31" t="str">
        <f t="shared" si="59"/>
        <v>Cortes43925</v>
      </c>
      <c r="D1125" s="32">
        <f t="shared" si="57"/>
        <v>1114</v>
      </c>
      <c r="E1125" s="24">
        <v>43925</v>
      </c>
      <c r="F1125" s="32">
        <f>+VLOOKUP(Table_6[[#This Row],[Departamento]],Table_5[],2,0)</f>
        <v>5</v>
      </c>
      <c r="G1125" s="3" t="s">
        <v>22</v>
      </c>
      <c r="H1125" s="9" t="s">
        <v>23</v>
      </c>
      <c r="I1125" s="32" t="str">
        <f>+IFERROR(VLOOKUP(Table_6[[#This Row],[Municipio]],'LOCALIZA HN'!$B$9:$O$306,8,0),99999)</f>
        <v>0501</v>
      </c>
      <c r="J1125" s="5" t="s">
        <v>18</v>
      </c>
      <c r="K1125" s="5">
        <v>56</v>
      </c>
      <c r="L1125" s="8" t="s">
        <v>19</v>
      </c>
      <c r="M1125" s="34" t="s">
        <v>20</v>
      </c>
      <c r="N1125" s="36">
        <f>+IFERROR(VLOOKUP(Table_6[[#This Row],[ID_Municipio]],Table_4[[CodigoMuni]:[Long_2]],3,0),"")</f>
        <v>15.5151</v>
      </c>
      <c r="O1125" s="36">
        <f>+IFERROR(VLOOKUP(Table_6[[#This Row],[ID_Municipio]],Table_4[[CodigoMuni]:[Long_2]],4,0),"")</f>
        <v>-88.114599999999996</v>
      </c>
      <c r="P1125" s="34" t="s">
        <v>21</v>
      </c>
    </row>
    <row r="1126" spans="1:16" ht="14.25" customHeight="1">
      <c r="A1126" s="31" t="str">
        <f t="shared" si="58"/>
        <v>San Pedro Sula439251115</v>
      </c>
      <c r="B1126" s="31" t="str">
        <f>+Table_6[[#This Row],[ID_Municipio]]&amp;Table_6[[#This Row],[Fecha]]</f>
        <v>050143925</v>
      </c>
      <c r="C1126" s="31" t="str">
        <f t="shared" si="59"/>
        <v>Cortes43925</v>
      </c>
      <c r="D1126" s="32">
        <f t="shared" si="57"/>
        <v>1115</v>
      </c>
      <c r="E1126" s="24">
        <v>43925</v>
      </c>
      <c r="F1126" s="32">
        <f>+VLOOKUP(Table_6[[#This Row],[Departamento]],Table_5[],2,0)</f>
        <v>5</v>
      </c>
      <c r="G1126" s="3" t="s">
        <v>22</v>
      </c>
      <c r="H1126" s="9" t="s">
        <v>23</v>
      </c>
      <c r="I1126" s="32" t="str">
        <f>+IFERROR(VLOOKUP(Table_6[[#This Row],[Municipio]],'LOCALIZA HN'!$B$9:$O$306,8,0),99999)</f>
        <v>0501</v>
      </c>
      <c r="J1126" s="5" t="s">
        <v>18</v>
      </c>
      <c r="K1126" s="5">
        <v>26</v>
      </c>
      <c r="L1126" s="8" t="s">
        <v>19</v>
      </c>
      <c r="M1126" s="34" t="s">
        <v>20</v>
      </c>
      <c r="N1126" s="36">
        <f>+IFERROR(VLOOKUP(Table_6[[#This Row],[ID_Municipio]],Table_4[[CodigoMuni]:[Long_2]],3,0),"")</f>
        <v>15.5151</v>
      </c>
      <c r="O1126" s="36">
        <f>+IFERROR(VLOOKUP(Table_6[[#This Row],[ID_Municipio]],Table_4[[CodigoMuni]:[Long_2]],4,0),"")</f>
        <v>-88.114599999999996</v>
      </c>
      <c r="P1126" s="34" t="s">
        <v>21</v>
      </c>
    </row>
    <row r="1127" spans="1:16" ht="14.25" customHeight="1">
      <c r="A1127" s="31" t="str">
        <f t="shared" si="58"/>
        <v>Omoa439251116</v>
      </c>
      <c r="B1127" s="31" t="str">
        <f>+Table_6[[#This Row],[ID_Municipio]]&amp;Table_6[[#This Row],[Fecha]]</f>
        <v>050343925</v>
      </c>
      <c r="C1127" s="31" t="str">
        <f t="shared" si="59"/>
        <v>Cortes43925</v>
      </c>
      <c r="D1127" s="32">
        <f t="shared" si="57"/>
        <v>1116</v>
      </c>
      <c r="E1127" s="24">
        <v>43925</v>
      </c>
      <c r="F1127" s="32">
        <f>+VLOOKUP(Table_6[[#This Row],[Departamento]],Table_5[],2,0)</f>
        <v>5</v>
      </c>
      <c r="G1127" s="3" t="s">
        <v>22</v>
      </c>
      <c r="H1127" s="9" t="s">
        <v>57</v>
      </c>
      <c r="I1127" s="32" t="str">
        <f>+IFERROR(VLOOKUP(Table_6[[#This Row],[Municipio]],'LOCALIZA HN'!$B$9:$O$306,8,0),99999)</f>
        <v>0503</v>
      </c>
      <c r="J1127" s="5" t="s">
        <v>18</v>
      </c>
      <c r="K1127" s="5">
        <v>28</v>
      </c>
      <c r="L1127" s="8" t="s">
        <v>19</v>
      </c>
      <c r="M1127" s="34" t="s">
        <v>20</v>
      </c>
      <c r="N1127" s="36">
        <f>+IFERROR(VLOOKUP(Table_6[[#This Row],[ID_Municipio]],Table_4[[CodigoMuni]:[Long_2]],3,0),"")</f>
        <v>15.6675</v>
      </c>
      <c r="O1127" s="36">
        <f>+IFERROR(VLOOKUP(Table_6[[#This Row],[ID_Municipio]],Table_4[[CodigoMuni]:[Long_2]],4,0),"")</f>
        <v>-88.214399999999998</v>
      </c>
      <c r="P1127" s="34" t="s">
        <v>21</v>
      </c>
    </row>
    <row r="1128" spans="1:16" ht="14.25" customHeight="1">
      <c r="A1128" s="31" t="str">
        <f t="shared" si="58"/>
        <v>Puerto Cortes439251117</v>
      </c>
      <c r="B1128" s="31" t="str">
        <f>+Table_6[[#This Row],[ID_Municipio]]&amp;Table_6[[#This Row],[Fecha]]</f>
        <v>050643925</v>
      </c>
      <c r="C1128" s="31" t="str">
        <f t="shared" si="59"/>
        <v>Cortes43925</v>
      </c>
      <c r="D1128" s="32">
        <f t="shared" si="57"/>
        <v>1117</v>
      </c>
      <c r="E1128" s="24">
        <v>43925</v>
      </c>
      <c r="F1128" s="32">
        <f>+VLOOKUP(Table_6[[#This Row],[Departamento]],Table_5[],2,0)</f>
        <v>5</v>
      </c>
      <c r="G1128" s="3" t="s">
        <v>22</v>
      </c>
      <c r="H1128" s="9" t="s">
        <v>62</v>
      </c>
      <c r="I1128" s="32" t="str">
        <f>+IFERROR(VLOOKUP(Table_6[[#This Row],[Municipio]],'LOCALIZA HN'!$B$9:$O$306,8,0),99999)</f>
        <v>0506</v>
      </c>
      <c r="J1128" s="5" t="s">
        <v>18</v>
      </c>
      <c r="K1128" s="5">
        <v>47</v>
      </c>
      <c r="L1128" s="8" t="s">
        <v>19</v>
      </c>
      <c r="M1128" s="34" t="s">
        <v>20</v>
      </c>
      <c r="N1128" s="36">
        <f>+IFERROR(VLOOKUP(Table_6[[#This Row],[ID_Municipio]],Table_4[[CodigoMuni]:[Long_2]],3,0),"")</f>
        <v>15.7897</v>
      </c>
      <c r="O1128" s="36">
        <f>+IFERROR(VLOOKUP(Table_6[[#This Row],[ID_Municipio]],Table_4[[CodigoMuni]:[Long_2]],4,0),"")</f>
        <v>-87.846000000000004</v>
      </c>
      <c r="P1128" s="34" t="s">
        <v>21</v>
      </c>
    </row>
    <row r="1129" spans="1:16" ht="14.25" customHeight="1">
      <c r="A1129" s="31" t="str">
        <f t="shared" si="58"/>
        <v>Potrerillos439251118</v>
      </c>
      <c r="B1129" s="31" t="str">
        <f>+Table_6[[#This Row],[ID_Municipio]]&amp;Table_6[[#This Row],[Fecha]]</f>
        <v>050543925</v>
      </c>
      <c r="C1129" s="31" t="str">
        <f t="shared" si="59"/>
        <v>Cortes43925</v>
      </c>
      <c r="D1129" s="32">
        <f t="shared" si="57"/>
        <v>1118</v>
      </c>
      <c r="E1129" s="24">
        <v>43925</v>
      </c>
      <c r="F1129" s="32">
        <f>+VLOOKUP(Table_6[[#This Row],[Departamento]],Table_5[],2,0)</f>
        <v>5</v>
      </c>
      <c r="G1129" s="3" t="s">
        <v>22</v>
      </c>
      <c r="H1129" s="9" t="s">
        <v>61</v>
      </c>
      <c r="I1129" s="32" t="str">
        <f>+IFERROR(VLOOKUP(Table_6[[#This Row],[Municipio]],'LOCALIZA HN'!$B$9:$O$306,8,0),99999)</f>
        <v>0505</v>
      </c>
      <c r="J1129" s="5" t="s">
        <v>18</v>
      </c>
      <c r="K1129" s="5">
        <v>63</v>
      </c>
      <c r="L1129" s="8" t="s">
        <v>19</v>
      </c>
      <c r="M1129" s="34" t="s">
        <v>20</v>
      </c>
      <c r="N1129" s="36">
        <f>+IFERROR(VLOOKUP(Table_6[[#This Row],[ID_Municipio]],Table_4[[CodigoMuni]:[Long_2]],3,0),"")</f>
        <v>15.197699999999999</v>
      </c>
      <c r="O1129" s="36">
        <f>+IFERROR(VLOOKUP(Table_6[[#This Row],[ID_Municipio]],Table_4[[CodigoMuni]:[Long_2]],4,0),"")</f>
        <v>-87.960099999999997</v>
      </c>
      <c r="P1129" s="34" t="s">
        <v>21</v>
      </c>
    </row>
    <row r="1130" spans="1:16" ht="14.25" customHeight="1">
      <c r="A1130" s="31" t="str">
        <f t="shared" si="58"/>
        <v>San Pedro Sula439251119</v>
      </c>
      <c r="B1130" s="31" t="str">
        <f>+Table_6[[#This Row],[ID_Municipio]]&amp;Table_6[[#This Row],[Fecha]]</f>
        <v>050143925</v>
      </c>
      <c r="C1130" s="31" t="str">
        <f t="shared" si="59"/>
        <v>Cortes43925</v>
      </c>
      <c r="D1130" s="32">
        <f t="shared" si="57"/>
        <v>1119</v>
      </c>
      <c r="E1130" s="24">
        <v>43925</v>
      </c>
      <c r="F1130" s="32">
        <f>+VLOOKUP(Table_6[[#This Row],[Departamento]],Table_5[],2,0)</f>
        <v>5</v>
      </c>
      <c r="G1130" s="3" t="s">
        <v>22</v>
      </c>
      <c r="H1130" s="9" t="s">
        <v>23</v>
      </c>
      <c r="I1130" s="32" t="str">
        <f>+IFERROR(VLOOKUP(Table_6[[#This Row],[Municipio]],'LOCALIZA HN'!$B$9:$O$306,8,0),99999)</f>
        <v>0501</v>
      </c>
      <c r="J1130" s="5" t="s">
        <v>26</v>
      </c>
      <c r="K1130" s="5">
        <v>38</v>
      </c>
      <c r="L1130" s="8" t="s">
        <v>19</v>
      </c>
      <c r="M1130" s="34" t="s">
        <v>20</v>
      </c>
      <c r="N1130" s="36">
        <f>+IFERROR(VLOOKUP(Table_6[[#This Row],[ID_Municipio]],Table_4[[CodigoMuni]:[Long_2]],3,0),"")</f>
        <v>15.5151</v>
      </c>
      <c r="O1130" s="36">
        <f>+IFERROR(VLOOKUP(Table_6[[#This Row],[ID_Municipio]],Table_4[[CodigoMuni]:[Long_2]],4,0),"")</f>
        <v>-88.114599999999996</v>
      </c>
      <c r="P1130" s="34" t="s">
        <v>21</v>
      </c>
    </row>
    <row r="1131" spans="1:16" ht="14.25" customHeight="1">
      <c r="A1131" s="31" t="str">
        <f t="shared" si="58"/>
        <v>San Pedro Sula439251120</v>
      </c>
      <c r="B1131" s="31" t="str">
        <f>+Table_6[[#This Row],[ID_Municipio]]&amp;Table_6[[#This Row],[Fecha]]</f>
        <v>050143925</v>
      </c>
      <c r="C1131" s="31" t="str">
        <f t="shared" si="59"/>
        <v>Cortes43925</v>
      </c>
      <c r="D1131" s="32">
        <f t="shared" si="57"/>
        <v>1120</v>
      </c>
      <c r="E1131" s="24">
        <v>43925</v>
      </c>
      <c r="F1131" s="32">
        <f>+VLOOKUP(Table_6[[#This Row],[Departamento]],Table_5[],2,0)</f>
        <v>5</v>
      </c>
      <c r="G1131" s="3" t="s">
        <v>22</v>
      </c>
      <c r="H1131" s="9" t="s">
        <v>23</v>
      </c>
      <c r="I1131" s="32" t="str">
        <f>+IFERROR(VLOOKUP(Table_6[[#This Row],[Municipio]],'LOCALIZA HN'!$B$9:$O$306,8,0),99999)</f>
        <v>0501</v>
      </c>
      <c r="J1131" s="5" t="s">
        <v>18</v>
      </c>
      <c r="K1131" s="5">
        <v>46</v>
      </c>
      <c r="L1131" s="8" t="s">
        <v>19</v>
      </c>
      <c r="M1131" s="34" t="s">
        <v>20</v>
      </c>
      <c r="N1131" s="36">
        <f>+IFERROR(VLOOKUP(Table_6[[#This Row],[ID_Municipio]],Table_4[[CodigoMuni]:[Long_2]],3,0),"")</f>
        <v>15.5151</v>
      </c>
      <c r="O1131" s="36">
        <f>+IFERROR(VLOOKUP(Table_6[[#This Row],[ID_Municipio]],Table_4[[CodigoMuni]:[Long_2]],4,0),"")</f>
        <v>-88.114599999999996</v>
      </c>
      <c r="P1131" s="34" t="s">
        <v>21</v>
      </c>
    </row>
    <row r="1132" spans="1:16" ht="14.25" customHeight="1">
      <c r="A1132" s="31" t="str">
        <f t="shared" ref="A1132:A1147" si="60">+H1132&amp;E1132&amp;D1132</f>
        <v>San Manuel439251121</v>
      </c>
      <c r="B1132" s="31" t="str">
        <f>+Table_6[[#This Row],[ID_Municipio]]&amp;Table_6[[#This Row],[Fecha]]</f>
        <v>050943925</v>
      </c>
      <c r="C1132" s="31" t="str">
        <f t="shared" ref="C1132:C1147" si="61">+G1132&amp;E1132</f>
        <v>Cortes43925</v>
      </c>
      <c r="D1132" s="32">
        <f t="shared" si="57"/>
        <v>1121</v>
      </c>
      <c r="E1132" s="24">
        <v>43925</v>
      </c>
      <c r="F1132" s="32">
        <f>+VLOOKUP(Table_6[[#This Row],[Departamento]],Table_5[],2,0)</f>
        <v>5</v>
      </c>
      <c r="G1132" s="3" t="s">
        <v>22</v>
      </c>
      <c r="H1132" s="9" t="s">
        <v>66</v>
      </c>
      <c r="I1132" s="32" t="str">
        <f>+IFERROR(VLOOKUP(Table_6[[#This Row],[Municipio]],'LOCALIZA HN'!$B$9:$O$306,8,0),99999)</f>
        <v>0509</v>
      </c>
      <c r="J1132" s="5" t="s">
        <v>18</v>
      </c>
      <c r="K1132" s="5">
        <v>59</v>
      </c>
      <c r="L1132" s="8" t="s">
        <v>19</v>
      </c>
      <c r="M1132" s="34" t="s">
        <v>20</v>
      </c>
      <c r="N1132" s="36">
        <f>+IFERROR(VLOOKUP(Table_6[[#This Row],[ID_Municipio]],Table_4[[CodigoMuni]:[Long_2]],3,0),"")</f>
        <v>15.3802</v>
      </c>
      <c r="O1132" s="36">
        <f>+IFERROR(VLOOKUP(Table_6[[#This Row],[ID_Municipio]],Table_4[[CodigoMuni]:[Long_2]],4,0),"")</f>
        <v>-87.899699999999996</v>
      </c>
      <c r="P1132" s="34" t="s">
        <v>21</v>
      </c>
    </row>
    <row r="1133" spans="1:16" ht="14.25" customHeight="1">
      <c r="A1133" s="31" t="str">
        <f t="shared" si="60"/>
        <v>San Pedro Sula439251122</v>
      </c>
      <c r="B1133" s="31" t="str">
        <f>+Table_6[[#This Row],[ID_Municipio]]&amp;Table_6[[#This Row],[Fecha]]</f>
        <v>050143925</v>
      </c>
      <c r="C1133" s="31" t="str">
        <f t="shared" si="61"/>
        <v>Cortes43925</v>
      </c>
      <c r="D1133" s="32">
        <f t="shared" si="57"/>
        <v>1122</v>
      </c>
      <c r="E1133" s="24">
        <v>43925</v>
      </c>
      <c r="F1133" s="32">
        <f>+VLOOKUP(Table_6[[#This Row],[Departamento]],Table_5[],2,0)</f>
        <v>5</v>
      </c>
      <c r="G1133" s="3" t="s">
        <v>22</v>
      </c>
      <c r="H1133" s="9" t="s">
        <v>23</v>
      </c>
      <c r="I1133" s="32" t="str">
        <f>+IFERROR(VLOOKUP(Table_6[[#This Row],[Municipio]],'LOCALIZA HN'!$B$9:$O$306,8,0),99999)</f>
        <v>0501</v>
      </c>
      <c r="J1133" s="5" t="s">
        <v>26</v>
      </c>
      <c r="K1133" s="5">
        <v>27</v>
      </c>
      <c r="L1133" s="8" t="s">
        <v>19</v>
      </c>
      <c r="M1133" s="34" t="s">
        <v>20</v>
      </c>
      <c r="N1133" s="36">
        <f>+IFERROR(VLOOKUP(Table_6[[#This Row],[ID_Municipio]],Table_4[[CodigoMuni]:[Long_2]],3,0),"")</f>
        <v>15.5151</v>
      </c>
      <c r="O1133" s="36">
        <f>+IFERROR(VLOOKUP(Table_6[[#This Row],[ID_Municipio]],Table_4[[CodigoMuni]:[Long_2]],4,0),"")</f>
        <v>-88.114599999999996</v>
      </c>
      <c r="P1133" s="34" t="s">
        <v>21</v>
      </c>
    </row>
    <row r="1134" spans="1:16" ht="14.25" customHeight="1">
      <c r="A1134" s="31" t="str">
        <f t="shared" si="60"/>
        <v>San Pedro Sula439251123</v>
      </c>
      <c r="B1134" s="31" t="str">
        <f>+Table_6[[#This Row],[ID_Municipio]]&amp;Table_6[[#This Row],[Fecha]]</f>
        <v>050143925</v>
      </c>
      <c r="C1134" s="31" t="str">
        <f t="shared" si="61"/>
        <v>Cortes43925</v>
      </c>
      <c r="D1134" s="32">
        <f t="shared" si="57"/>
        <v>1123</v>
      </c>
      <c r="E1134" s="24">
        <v>43925</v>
      </c>
      <c r="F1134" s="32">
        <f>+VLOOKUP(Table_6[[#This Row],[Departamento]],Table_5[],2,0)</f>
        <v>5</v>
      </c>
      <c r="G1134" s="3" t="s">
        <v>22</v>
      </c>
      <c r="H1134" s="9" t="s">
        <v>23</v>
      </c>
      <c r="I1134" s="32" t="str">
        <f>+IFERROR(VLOOKUP(Table_6[[#This Row],[Municipio]],'LOCALIZA HN'!$B$9:$O$306,8,0),99999)</f>
        <v>0501</v>
      </c>
      <c r="J1134" s="5" t="s">
        <v>18</v>
      </c>
      <c r="K1134" s="5">
        <v>29</v>
      </c>
      <c r="L1134" s="8" t="s">
        <v>19</v>
      </c>
      <c r="M1134" s="34" t="s">
        <v>20</v>
      </c>
      <c r="N1134" s="36">
        <f>+IFERROR(VLOOKUP(Table_6[[#This Row],[ID_Municipio]],Table_4[[CodigoMuni]:[Long_2]],3,0),"")</f>
        <v>15.5151</v>
      </c>
      <c r="O1134" s="36">
        <f>+IFERROR(VLOOKUP(Table_6[[#This Row],[ID_Municipio]],Table_4[[CodigoMuni]:[Long_2]],4,0),"")</f>
        <v>-88.114599999999996</v>
      </c>
      <c r="P1134" s="34" t="s">
        <v>21</v>
      </c>
    </row>
    <row r="1135" spans="1:16" ht="14.25" customHeight="1">
      <c r="A1135" s="31" t="str">
        <f t="shared" si="60"/>
        <v>Villanueva439251124</v>
      </c>
      <c r="B1135" s="31" t="str">
        <f>+Table_6[[#This Row],[ID_Municipio]]&amp;Table_6[[#This Row],[Fecha]]</f>
        <v>051143925</v>
      </c>
      <c r="C1135" s="31" t="str">
        <f t="shared" si="61"/>
        <v>Cortes43925</v>
      </c>
      <c r="D1135" s="32">
        <f t="shared" si="57"/>
        <v>1124</v>
      </c>
      <c r="E1135" s="24">
        <v>43925</v>
      </c>
      <c r="F1135" s="32">
        <f>+VLOOKUP(Table_6[[#This Row],[Departamento]],Table_5[],2,0)</f>
        <v>5</v>
      </c>
      <c r="G1135" s="3" t="s">
        <v>22</v>
      </c>
      <c r="H1135" s="9" t="s">
        <v>83</v>
      </c>
      <c r="I1135" s="32" t="str">
        <f>+IFERROR(VLOOKUP(Table_6[[#This Row],[Municipio]],'LOCALIZA HN'!$B$9:$O$306,8,0),99999)</f>
        <v>0511</v>
      </c>
      <c r="J1135" s="5" t="s">
        <v>26</v>
      </c>
      <c r="K1135" s="5"/>
      <c r="L1135" s="8" t="s">
        <v>19</v>
      </c>
      <c r="M1135" s="34" t="s">
        <v>20</v>
      </c>
      <c r="N1135" s="36">
        <f>+IFERROR(VLOOKUP(Table_6[[#This Row],[ID_Municipio]],Table_4[[CodigoMuni]:[Long_2]],3,0),"")</f>
        <v>15.3307</v>
      </c>
      <c r="O1135" s="36">
        <f>+IFERROR(VLOOKUP(Table_6[[#This Row],[ID_Municipio]],Table_4[[CodigoMuni]:[Long_2]],4,0),"")</f>
        <v>-88.047399999999996</v>
      </c>
      <c r="P1135" s="34" t="s">
        <v>21</v>
      </c>
    </row>
    <row r="1136" spans="1:16" ht="14.25" customHeight="1">
      <c r="A1136" s="31" t="str">
        <f t="shared" si="60"/>
        <v>San Pedro Sula439251125</v>
      </c>
      <c r="B1136" s="31" t="str">
        <f>+Table_6[[#This Row],[ID_Municipio]]&amp;Table_6[[#This Row],[Fecha]]</f>
        <v>050143925</v>
      </c>
      <c r="C1136" s="31" t="str">
        <f t="shared" si="61"/>
        <v>Cortes43925</v>
      </c>
      <c r="D1136" s="32">
        <f t="shared" si="57"/>
        <v>1125</v>
      </c>
      <c r="E1136" s="24">
        <v>43925</v>
      </c>
      <c r="F1136" s="32">
        <f>+VLOOKUP(Table_6[[#This Row],[Departamento]],Table_5[],2,0)</f>
        <v>5</v>
      </c>
      <c r="G1136" s="3" t="s">
        <v>22</v>
      </c>
      <c r="H1136" s="9" t="s">
        <v>23</v>
      </c>
      <c r="I1136" s="32" t="str">
        <f>+IFERROR(VLOOKUP(Table_6[[#This Row],[Municipio]],'LOCALIZA HN'!$B$9:$O$306,8,0),99999)</f>
        <v>0501</v>
      </c>
      <c r="J1136" s="5" t="s">
        <v>18</v>
      </c>
      <c r="K1136" s="5">
        <v>33</v>
      </c>
      <c r="L1136" s="8" t="s">
        <v>19</v>
      </c>
      <c r="M1136" s="34" t="s">
        <v>20</v>
      </c>
      <c r="N1136" s="36">
        <f>+IFERROR(VLOOKUP(Table_6[[#This Row],[ID_Municipio]],Table_4[[CodigoMuni]:[Long_2]],3,0),"")</f>
        <v>15.5151</v>
      </c>
      <c r="O1136" s="36">
        <f>+IFERROR(VLOOKUP(Table_6[[#This Row],[ID_Municipio]],Table_4[[CodigoMuni]:[Long_2]],4,0),"")</f>
        <v>-88.114599999999996</v>
      </c>
      <c r="P1136" s="34" t="s">
        <v>21</v>
      </c>
    </row>
    <row r="1137" spans="1:16" ht="14.25" customHeight="1">
      <c r="A1137" s="31" t="str">
        <f t="shared" si="60"/>
        <v>Intibuca439251126</v>
      </c>
      <c r="B1137" s="31" t="str">
        <f>+Table_6[[#This Row],[ID_Municipio]]&amp;Table_6[[#This Row],[Fecha]]</f>
        <v>100643925</v>
      </c>
      <c r="C1137" s="31" t="str">
        <f t="shared" si="61"/>
        <v>Intibuca43925</v>
      </c>
      <c r="D1137" s="32">
        <f t="shared" si="57"/>
        <v>1126</v>
      </c>
      <c r="E1137" s="24">
        <v>43925</v>
      </c>
      <c r="F1137" s="32">
        <f>+VLOOKUP(Table_6[[#This Row],[Departamento]],Table_5[],2,0)</f>
        <v>10</v>
      </c>
      <c r="G1137" s="3" t="s">
        <v>45</v>
      </c>
      <c r="H1137" s="9" t="s">
        <v>45</v>
      </c>
      <c r="I1137" s="32" t="str">
        <f>+IFERROR(VLOOKUP(Table_6[[#This Row],[Municipio]],'LOCALIZA HN'!$B$9:$O$306,8,0),99999)</f>
        <v>1006</v>
      </c>
      <c r="J1137" s="5" t="s">
        <v>18</v>
      </c>
      <c r="K1137" s="5">
        <v>40</v>
      </c>
      <c r="L1137" s="8" t="s">
        <v>19</v>
      </c>
      <c r="M1137" s="34" t="s">
        <v>20</v>
      </c>
      <c r="N1137" s="36">
        <f>+IFERROR(VLOOKUP(Table_6[[#This Row],[ID_Municipio]],Table_4[[CodigoMuni]:[Long_2]],3,0),"")</f>
        <v>14.4335</v>
      </c>
      <c r="O1137" s="36">
        <f>+IFERROR(VLOOKUP(Table_6[[#This Row],[ID_Municipio]],Table_4[[CodigoMuni]:[Long_2]],4,0),"")</f>
        <v>-88.153999999999996</v>
      </c>
      <c r="P1137" s="34" t="s">
        <v>21</v>
      </c>
    </row>
    <row r="1138" spans="1:16" ht="14.25" customHeight="1">
      <c r="A1138" s="31" t="str">
        <f t="shared" si="60"/>
        <v>Distrito Central439251127</v>
      </c>
      <c r="B1138" s="31" t="str">
        <f>+Table_6[[#This Row],[ID_Municipio]]&amp;Table_6[[#This Row],[Fecha]]</f>
        <v>080143925</v>
      </c>
      <c r="C1138" s="31" t="str">
        <f t="shared" si="61"/>
        <v>Francisco Morazan43925</v>
      </c>
      <c r="D1138" s="32">
        <f t="shared" si="57"/>
        <v>1127</v>
      </c>
      <c r="E1138" s="24">
        <v>43925</v>
      </c>
      <c r="F1138" s="32">
        <f>+VLOOKUP(Table_6[[#This Row],[Departamento]],Table_5[],2,0)</f>
        <v>8</v>
      </c>
      <c r="G1138" s="3" t="s">
        <v>31</v>
      </c>
      <c r="H1138" s="9" t="s">
        <v>32</v>
      </c>
      <c r="I1138" s="32" t="str">
        <f>+IFERROR(VLOOKUP(Table_6[[#This Row],[Municipio]],'LOCALIZA HN'!$B$9:$O$306,8,0),99999)</f>
        <v>0801</v>
      </c>
      <c r="J1138" s="5" t="s">
        <v>18</v>
      </c>
      <c r="K1138" s="5">
        <v>30</v>
      </c>
      <c r="L1138" s="8" t="s">
        <v>19</v>
      </c>
      <c r="M1138" s="34" t="s">
        <v>20</v>
      </c>
      <c r="N1138" s="36">
        <f>+IFERROR(VLOOKUP(Table_6[[#This Row],[ID_Municipio]],Table_4[[CodigoMuni]:[Long_2]],3,0),"")</f>
        <v>14.175800000000001</v>
      </c>
      <c r="O1138" s="36">
        <f>+IFERROR(VLOOKUP(Table_6[[#This Row],[ID_Municipio]],Table_4[[CodigoMuni]:[Long_2]],4,0),"")</f>
        <v>-87.251099999999994</v>
      </c>
      <c r="P1138" s="34" t="s">
        <v>21</v>
      </c>
    </row>
    <row r="1139" spans="1:16" ht="14.25" customHeight="1">
      <c r="A1139" s="31" t="str">
        <f t="shared" si="60"/>
        <v>Distrito Central439251128</v>
      </c>
      <c r="B1139" s="31" t="str">
        <f>+Table_6[[#This Row],[ID_Municipio]]&amp;Table_6[[#This Row],[Fecha]]</f>
        <v>080143925</v>
      </c>
      <c r="C1139" s="31" t="str">
        <f t="shared" si="61"/>
        <v>Francisco Morazan43925</v>
      </c>
      <c r="D1139" s="32">
        <f t="shared" si="57"/>
        <v>1128</v>
      </c>
      <c r="E1139" s="24">
        <v>43925</v>
      </c>
      <c r="F1139" s="32">
        <f>+VLOOKUP(Table_6[[#This Row],[Departamento]],Table_5[],2,0)</f>
        <v>8</v>
      </c>
      <c r="G1139" s="3" t="s">
        <v>31</v>
      </c>
      <c r="H1139" s="9" t="s">
        <v>32</v>
      </c>
      <c r="I1139" s="32" t="str">
        <f>+IFERROR(VLOOKUP(Table_6[[#This Row],[Municipio]],'LOCALIZA HN'!$B$9:$O$306,8,0),99999)</f>
        <v>0801</v>
      </c>
      <c r="J1139" s="5" t="s">
        <v>26</v>
      </c>
      <c r="K1139" s="5">
        <v>39</v>
      </c>
      <c r="L1139" s="8" t="s">
        <v>19</v>
      </c>
      <c r="M1139" s="34" t="s">
        <v>20</v>
      </c>
      <c r="N1139" s="36">
        <f>+IFERROR(VLOOKUP(Table_6[[#This Row],[ID_Municipio]],Table_4[[CodigoMuni]:[Long_2]],3,0),"")</f>
        <v>14.175800000000001</v>
      </c>
      <c r="O1139" s="36">
        <f>+IFERROR(VLOOKUP(Table_6[[#This Row],[ID_Municipio]],Table_4[[CodigoMuni]:[Long_2]],4,0),"")</f>
        <v>-87.251099999999994</v>
      </c>
      <c r="P1139" s="34" t="s">
        <v>21</v>
      </c>
    </row>
    <row r="1140" spans="1:16" ht="14.25" customHeight="1">
      <c r="A1140" s="31" t="str">
        <f t="shared" si="60"/>
        <v>Distrito Central439251129</v>
      </c>
      <c r="B1140" s="31" t="str">
        <f>+Table_6[[#This Row],[ID_Municipio]]&amp;Table_6[[#This Row],[Fecha]]</f>
        <v>080143925</v>
      </c>
      <c r="C1140" s="31" t="str">
        <f t="shared" si="61"/>
        <v>Francisco Morazan43925</v>
      </c>
      <c r="D1140" s="32">
        <f t="shared" si="57"/>
        <v>1129</v>
      </c>
      <c r="E1140" s="24">
        <v>43925</v>
      </c>
      <c r="F1140" s="32">
        <f>+VLOOKUP(Table_6[[#This Row],[Departamento]],Table_5[],2,0)</f>
        <v>8</v>
      </c>
      <c r="G1140" s="3" t="s">
        <v>31</v>
      </c>
      <c r="H1140" s="9" t="s">
        <v>32</v>
      </c>
      <c r="I1140" s="32" t="str">
        <f>+IFERROR(VLOOKUP(Table_6[[#This Row],[Municipio]],'LOCALIZA HN'!$B$9:$O$306,8,0),99999)</f>
        <v>0801</v>
      </c>
      <c r="J1140" s="5" t="s">
        <v>18</v>
      </c>
      <c r="K1140" s="5">
        <v>45</v>
      </c>
      <c r="L1140" s="8" t="s">
        <v>19</v>
      </c>
      <c r="M1140" s="34" t="s">
        <v>20</v>
      </c>
      <c r="N1140" s="36">
        <f>+IFERROR(VLOOKUP(Table_6[[#This Row],[ID_Municipio]],Table_4[[CodigoMuni]:[Long_2]],3,0),"")</f>
        <v>14.175800000000001</v>
      </c>
      <c r="O1140" s="36">
        <f>+IFERROR(VLOOKUP(Table_6[[#This Row],[ID_Municipio]],Table_4[[CodigoMuni]:[Long_2]],4,0),"")</f>
        <v>-87.251099999999994</v>
      </c>
      <c r="P1140" s="34" t="s">
        <v>21</v>
      </c>
    </row>
    <row r="1141" spans="1:16" ht="14.25" customHeight="1">
      <c r="A1141" s="31" t="str">
        <f t="shared" si="60"/>
        <v>Distrito Central439251130</v>
      </c>
      <c r="B1141" s="31" t="str">
        <f>+Table_6[[#This Row],[ID_Municipio]]&amp;Table_6[[#This Row],[Fecha]]</f>
        <v>080143925</v>
      </c>
      <c r="C1141" s="31" t="str">
        <f t="shared" si="61"/>
        <v>Francisco Morazan43925</v>
      </c>
      <c r="D1141" s="32">
        <f t="shared" si="57"/>
        <v>1130</v>
      </c>
      <c r="E1141" s="24">
        <v>43925</v>
      </c>
      <c r="F1141" s="32">
        <f>+VLOOKUP(Table_6[[#This Row],[Departamento]],Table_5[],2,0)</f>
        <v>8</v>
      </c>
      <c r="G1141" s="3" t="s">
        <v>31</v>
      </c>
      <c r="H1141" s="9" t="s">
        <v>32</v>
      </c>
      <c r="I1141" s="32" t="str">
        <f>+IFERROR(VLOOKUP(Table_6[[#This Row],[Municipio]],'LOCALIZA HN'!$B$9:$O$306,8,0),99999)</f>
        <v>0801</v>
      </c>
      <c r="J1141" s="5" t="s">
        <v>26</v>
      </c>
      <c r="K1141" s="5">
        <v>23</v>
      </c>
      <c r="L1141" s="8" t="s">
        <v>19</v>
      </c>
      <c r="M1141" s="34" t="s">
        <v>20</v>
      </c>
      <c r="N1141" s="36">
        <f>+IFERROR(VLOOKUP(Table_6[[#This Row],[ID_Municipio]],Table_4[[CodigoMuni]:[Long_2]],3,0),"")</f>
        <v>14.175800000000001</v>
      </c>
      <c r="O1141" s="36">
        <f>+IFERROR(VLOOKUP(Table_6[[#This Row],[ID_Municipio]],Table_4[[CodigoMuni]:[Long_2]],4,0),"")</f>
        <v>-87.251099999999994</v>
      </c>
      <c r="P1141" s="34" t="s">
        <v>21</v>
      </c>
    </row>
    <row r="1142" spans="1:16" ht="14.25" customHeight="1">
      <c r="A1142" s="31" t="str">
        <f t="shared" si="60"/>
        <v>Distrito Central439251131</v>
      </c>
      <c r="B1142" s="31" t="str">
        <f>+Table_6[[#This Row],[ID_Municipio]]&amp;Table_6[[#This Row],[Fecha]]</f>
        <v>080143925</v>
      </c>
      <c r="C1142" s="31" t="str">
        <f t="shared" si="61"/>
        <v>Francisco Morazan43925</v>
      </c>
      <c r="D1142" s="32">
        <f t="shared" si="57"/>
        <v>1131</v>
      </c>
      <c r="E1142" s="24">
        <v>43925</v>
      </c>
      <c r="F1142" s="32">
        <f>+VLOOKUP(Table_6[[#This Row],[Departamento]],Table_5[],2,0)</f>
        <v>8</v>
      </c>
      <c r="G1142" s="3" t="s">
        <v>31</v>
      </c>
      <c r="H1142" s="9" t="s">
        <v>32</v>
      </c>
      <c r="I1142" s="32" t="str">
        <f>+IFERROR(VLOOKUP(Table_6[[#This Row],[Municipio]],'LOCALIZA HN'!$B$9:$O$306,8,0),99999)</f>
        <v>0801</v>
      </c>
      <c r="J1142" s="5" t="s">
        <v>18</v>
      </c>
      <c r="K1142" s="5">
        <v>22</v>
      </c>
      <c r="L1142" s="8" t="s">
        <v>19</v>
      </c>
      <c r="M1142" s="34" t="s">
        <v>20</v>
      </c>
      <c r="N1142" s="36">
        <f>+IFERROR(VLOOKUP(Table_6[[#This Row],[ID_Municipio]],Table_4[[CodigoMuni]:[Long_2]],3,0),"")</f>
        <v>14.175800000000001</v>
      </c>
      <c r="O1142" s="36">
        <f>+IFERROR(VLOOKUP(Table_6[[#This Row],[ID_Municipio]],Table_4[[CodigoMuni]:[Long_2]],4,0),"")</f>
        <v>-87.251099999999994</v>
      </c>
      <c r="P1142" s="34" t="s">
        <v>21</v>
      </c>
    </row>
    <row r="1143" spans="1:16" ht="14.25" customHeight="1">
      <c r="A1143" s="31" t="str">
        <f t="shared" si="60"/>
        <v>La Ceiba439251132</v>
      </c>
      <c r="B1143" s="31" t="str">
        <f>+Table_6[[#This Row],[ID_Municipio]]&amp;Table_6[[#This Row],[Fecha]]</f>
        <v>010143925</v>
      </c>
      <c r="C1143" s="31" t="str">
        <f t="shared" si="61"/>
        <v>Atlantida43925</v>
      </c>
      <c r="D1143" s="32">
        <f t="shared" si="57"/>
        <v>1132</v>
      </c>
      <c r="E1143" s="24">
        <v>43925</v>
      </c>
      <c r="F1143" s="32">
        <f>+VLOOKUP(Table_6[[#This Row],[Departamento]],Table_5[],2,0)</f>
        <v>1</v>
      </c>
      <c r="G1143" s="3" t="s">
        <v>38</v>
      </c>
      <c r="H1143" s="9" t="s">
        <v>46</v>
      </c>
      <c r="I1143" s="32" t="str">
        <f>+IFERROR(VLOOKUP(Table_6[[#This Row],[Municipio]],'LOCALIZA HN'!$B$9:$O$306,8,0),99999)</f>
        <v>0101</v>
      </c>
      <c r="J1143" s="5" t="s">
        <v>26</v>
      </c>
      <c r="K1143" s="5">
        <v>39</v>
      </c>
      <c r="L1143" s="8" t="s">
        <v>19</v>
      </c>
      <c r="M1143" s="34" t="s">
        <v>20</v>
      </c>
      <c r="N1143" s="36">
        <f>+IFERROR(VLOOKUP(Table_6[[#This Row],[ID_Municipio]],Table_4[[CodigoMuni]:[Long_2]],3,0),"")</f>
        <v>15.6782</v>
      </c>
      <c r="O1143" s="36">
        <f>+IFERROR(VLOOKUP(Table_6[[#This Row],[ID_Municipio]],Table_4[[CodigoMuni]:[Long_2]],4,0),"")</f>
        <v>-86.742800000000003</v>
      </c>
      <c r="P1143" s="34" t="s">
        <v>21</v>
      </c>
    </row>
    <row r="1144" spans="1:16" ht="14.25" customHeight="1">
      <c r="A1144" s="31" t="str">
        <f t="shared" si="60"/>
        <v>La Ceiba439251133</v>
      </c>
      <c r="B1144" s="31" t="str">
        <f>+Table_6[[#This Row],[ID_Municipio]]&amp;Table_6[[#This Row],[Fecha]]</f>
        <v>010143925</v>
      </c>
      <c r="C1144" s="31" t="str">
        <f t="shared" si="61"/>
        <v>Atlantida43925</v>
      </c>
      <c r="D1144" s="32">
        <f t="shared" si="57"/>
        <v>1133</v>
      </c>
      <c r="E1144" s="24">
        <v>43925</v>
      </c>
      <c r="F1144" s="32">
        <f>+VLOOKUP(Table_6[[#This Row],[Departamento]],Table_5[],2,0)</f>
        <v>1</v>
      </c>
      <c r="G1144" s="3" t="s">
        <v>38</v>
      </c>
      <c r="H1144" s="9" t="s">
        <v>46</v>
      </c>
      <c r="I1144" s="32" t="str">
        <f>+IFERROR(VLOOKUP(Table_6[[#This Row],[Municipio]],'LOCALIZA HN'!$B$9:$O$306,8,0),99999)</f>
        <v>0101</v>
      </c>
      <c r="J1144" s="5" t="s">
        <v>18</v>
      </c>
      <c r="K1144" s="5">
        <v>21</v>
      </c>
      <c r="L1144" s="8" t="s">
        <v>19</v>
      </c>
      <c r="M1144" s="34" t="s">
        <v>20</v>
      </c>
      <c r="N1144" s="36">
        <f>+IFERROR(VLOOKUP(Table_6[[#This Row],[ID_Municipio]],Table_4[[CodigoMuni]:[Long_2]],3,0),"")</f>
        <v>15.6782</v>
      </c>
      <c r="O1144" s="36">
        <f>+IFERROR(VLOOKUP(Table_6[[#This Row],[ID_Municipio]],Table_4[[CodigoMuni]:[Long_2]],4,0),"")</f>
        <v>-86.742800000000003</v>
      </c>
      <c r="P1144" s="34" t="s">
        <v>21</v>
      </c>
    </row>
    <row r="1145" spans="1:16" ht="14.25" customHeight="1">
      <c r="A1145" s="31" t="str">
        <f t="shared" si="60"/>
        <v>Santa Rita439251134</v>
      </c>
      <c r="B1145" s="31" t="str">
        <f>+Table_6[[#This Row],[ID_Municipio]]&amp;Table_6[[#This Row],[Fecha]]</f>
        <v>042143925</v>
      </c>
      <c r="C1145" s="31" t="str">
        <f t="shared" si="61"/>
        <v>Yoro43925</v>
      </c>
      <c r="D1145" s="32">
        <f t="shared" si="57"/>
        <v>1134</v>
      </c>
      <c r="E1145" s="24">
        <v>43925</v>
      </c>
      <c r="F1145" s="32">
        <f>+VLOOKUP(Table_6[[#This Row],[Departamento]],Table_5[],2,0)</f>
        <v>18</v>
      </c>
      <c r="G1145" s="3" t="s">
        <v>35</v>
      </c>
      <c r="H1145" s="9" t="s">
        <v>75</v>
      </c>
      <c r="I1145" s="32" t="str">
        <f>+IFERROR(VLOOKUP(Table_6[[#This Row],[Municipio]],'LOCALIZA HN'!$B$9:$O$306,8,0),99999)</f>
        <v>0421</v>
      </c>
      <c r="J1145" s="5" t="s">
        <v>26</v>
      </c>
      <c r="K1145" s="5">
        <v>33</v>
      </c>
      <c r="L1145" s="8" t="s">
        <v>19</v>
      </c>
      <c r="M1145" s="34" t="s">
        <v>20</v>
      </c>
      <c r="N1145" s="36">
        <f>+IFERROR(VLOOKUP(Table_6[[#This Row],[ID_Municipio]],Table_4[[CodigoMuni]:[Long_2]],3,0),"")</f>
        <v>14.886799999999999</v>
      </c>
      <c r="O1145" s="36">
        <f>+IFERROR(VLOOKUP(Table_6[[#This Row],[ID_Municipio]],Table_4[[CodigoMuni]:[Long_2]],4,0),"")</f>
        <v>-89.036000000000001</v>
      </c>
      <c r="P1145" s="34" t="s">
        <v>21</v>
      </c>
    </row>
    <row r="1146" spans="1:16" ht="14.25" customHeight="1">
      <c r="A1146" s="31" t="str">
        <f t="shared" si="60"/>
        <v>Orocuina439251135</v>
      </c>
      <c r="B1146" s="31" t="str">
        <f>+Table_6[[#This Row],[ID_Municipio]]&amp;Table_6[[#This Row],[Fecha]]</f>
        <v>061043925</v>
      </c>
      <c r="C1146" s="31" t="str">
        <f t="shared" si="61"/>
        <v>Choluteca43925</v>
      </c>
      <c r="D1146" s="32">
        <f t="shared" si="57"/>
        <v>1135</v>
      </c>
      <c r="E1146" s="24">
        <v>43925</v>
      </c>
      <c r="F1146" s="32">
        <f>+VLOOKUP(Table_6[[#This Row],[Departamento]],Table_5[],2,0)</f>
        <v>6</v>
      </c>
      <c r="G1146" s="3" t="s">
        <v>27</v>
      </c>
      <c r="H1146" s="9" t="s">
        <v>87</v>
      </c>
      <c r="I1146" s="32" t="str">
        <f>+IFERROR(VLOOKUP(Table_6[[#This Row],[Municipio]],'LOCALIZA HN'!$B$9:$O$306,8,0),99999)</f>
        <v>0610</v>
      </c>
      <c r="J1146" s="5" t="s">
        <v>18</v>
      </c>
      <c r="K1146" s="5">
        <v>44</v>
      </c>
      <c r="L1146" s="8" t="s">
        <v>19</v>
      </c>
      <c r="M1146" s="34" t="s">
        <v>20</v>
      </c>
      <c r="N1146" s="36">
        <f>+IFERROR(VLOOKUP(Table_6[[#This Row],[ID_Municipio]],Table_4[[CodigoMuni]:[Long_2]],3,0),"")</f>
        <v>13.5078</v>
      </c>
      <c r="O1146" s="36">
        <f>+IFERROR(VLOOKUP(Table_6[[#This Row],[ID_Municipio]],Table_4[[CodigoMuni]:[Long_2]],4,0),"")</f>
        <v>-87.143100000000004</v>
      </c>
      <c r="P1146" s="34" t="s">
        <v>21</v>
      </c>
    </row>
    <row r="1147" spans="1:16" ht="14.25" customHeight="1">
      <c r="A1147" s="31" t="str">
        <f t="shared" si="60"/>
        <v>Distrito Central439251136</v>
      </c>
      <c r="B1147" s="31" t="str">
        <f>+Table_6[[#This Row],[ID_Municipio]]&amp;Table_6[[#This Row],[Fecha]]</f>
        <v>080143925</v>
      </c>
      <c r="C1147" s="31" t="str">
        <f t="shared" si="61"/>
        <v>Francisco Morazan43925</v>
      </c>
      <c r="D1147" s="32">
        <f t="shared" si="57"/>
        <v>1136</v>
      </c>
      <c r="E1147" s="24">
        <v>43925</v>
      </c>
      <c r="F1147" s="32">
        <f>+VLOOKUP(Table_6[[#This Row],[Departamento]],Table_5[],2,0)</f>
        <v>8</v>
      </c>
      <c r="G1147" s="3" t="s">
        <v>31</v>
      </c>
      <c r="H1147" s="9" t="s">
        <v>32</v>
      </c>
      <c r="I1147" s="32" t="str">
        <f>+IFERROR(VLOOKUP(Table_6[[#This Row],[Municipio]],'LOCALIZA HN'!$B$9:$O$306,8,0),99999)</f>
        <v>0801</v>
      </c>
      <c r="J1147" s="5" t="s">
        <v>18</v>
      </c>
      <c r="K1147" s="5">
        <v>32</v>
      </c>
      <c r="L1147" s="8" t="s">
        <v>19</v>
      </c>
      <c r="M1147" s="34" t="s">
        <v>20</v>
      </c>
      <c r="N1147" s="36">
        <f>+IFERROR(VLOOKUP(Table_6[[#This Row],[ID_Municipio]],Table_4[[CodigoMuni]:[Long_2]],3,0),"")</f>
        <v>14.175800000000001</v>
      </c>
      <c r="O1147" s="36">
        <f>+IFERROR(VLOOKUP(Table_6[[#This Row],[ID_Municipio]],Table_4[[CodigoMuni]:[Long_2]],4,0),"")</f>
        <v>-87.251099999999994</v>
      </c>
      <c r="P1147" s="34" t="s">
        <v>21</v>
      </c>
    </row>
    <row r="1148" spans="1:16" ht="14.25" customHeight="1">
      <c r="A1148" s="31" t="str">
        <f t="shared" ref="A1148:A1154" si="62">+H1148&amp;E1148&amp;D1148</f>
        <v>Distrito Central439251137</v>
      </c>
      <c r="B1148" s="31" t="str">
        <f>+Table_6[[#This Row],[ID_Municipio]]&amp;Table_6[[#This Row],[Fecha]]</f>
        <v>080143925</v>
      </c>
      <c r="C1148" s="31" t="str">
        <f t="shared" ref="C1148:C1154" si="63">+G1148&amp;E1148</f>
        <v>Francisco Morazan43925</v>
      </c>
      <c r="D1148" s="32">
        <f t="shared" si="57"/>
        <v>1137</v>
      </c>
      <c r="E1148" s="24">
        <v>43925</v>
      </c>
      <c r="F1148" s="32">
        <f>+VLOOKUP(Table_6[[#This Row],[Departamento]],Table_5[],2,0)</f>
        <v>8</v>
      </c>
      <c r="G1148" s="3" t="s">
        <v>31</v>
      </c>
      <c r="H1148" s="9" t="s">
        <v>32</v>
      </c>
      <c r="I1148" s="32" t="str">
        <f>+IFERROR(VLOOKUP(Table_6[[#This Row],[Municipio]],'LOCALIZA HN'!$B$9:$O$306,8,0),99999)</f>
        <v>0801</v>
      </c>
      <c r="J1148" s="5" t="s">
        <v>26</v>
      </c>
      <c r="K1148" s="5">
        <v>50</v>
      </c>
      <c r="L1148" s="8" t="s">
        <v>19</v>
      </c>
      <c r="M1148" s="34" t="s">
        <v>20</v>
      </c>
      <c r="N1148" s="36">
        <f>+IFERROR(VLOOKUP(Table_6[[#This Row],[ID_Municipio]],Table_4[[CodigoMuni]:[Long_2]],3,0),"")</f>
        <v>14.175800000000001</v>
      </c>
      <c r="O1148" s="36">
        <f>+IFERROR(VLOOKUP(Table_6[[#This Row],[ID_Municipio]],Table_4[[CodigoMuni]:[Long_2]],4,0),"")</f>
        <v>-87.251099999999994</v>
      </c>
      <c r="P1148" s="34" t="s">
        <v>21</v>
      </c>
    </row>
    <row r="1149" spans="1:16" ht="14.25" customHeight="1">
      <c r="A1149" s="31" t="str">
        <f t="shared" si="62"/>
        <v>Distrito Central439251138</v>
      </c>
      <c r="B1149" s="31" t="str">
        <f>+Table_6[[#This Row],[ID_Municipio]]&amp;Table_6[[#This Row],[Fecha]]</f>
        <v>080143925</v>
      </c>
      <c r="C1149" s="31" t="str">
        <f t="shared" si="63"/>
        <v>Francisco Morazan43925</v>
      </c>
      <c r="D1149" s="32">
        <f t="shared" si="57"/>
        <v>1138</v>
      </c>
      <c r="E1149" s="24">
        <v>43925</v>
      </c>
      <c r="F1149" s="32">
        <f>+VLOOKUP(Table_6[[#This Row],[Departamento]],Table_5[],2,0)</f>
        <v>8</v>
      </c>
      <c r="G1149" s="3" t="s">
        <v>31</v>
      </c>
      <c r="H1149" s="9" t="s">
        <v>32</v>
      </c>
      <c r="I1149" s="32" t="str">
        <f>+IFERROR(VLOOKUP(Table_6[[#This Row],[Municipio]],'LOCALIZA HN'!$B$9:$O$306,8,0),99999)</f>
        <v>0801</v>
      </c>
      <c r="J1149" s="5" t="s">
        <v>18</v>
      </c>
      <c r="K1149" s="5">
        <v>75</v>
      </c>
      <c r="L1149" s="8" t="s">
        <v>19</v>
      </c>
      <c r="M1149" s="34" t="s">
        <v>20</v>
      </c>
      <c r="N1149" s="36">
        <f>+IFERROR(VLOOKUP(Table_6[[#This Row],[ID_Municipio]],Table_4[[CodigoMuni]:[Long_2]],3,0),"")</f>
        <v>14.175800000000001</v>
      </c>
      <c r="O1149" s="36">
        <f>+IFERROR(VLOOKUP(Table_6[[#This Row],[ID_Municipio]],Table_4[[CodigoMuni]:[Long_2]],4,0),"")</f>
        <v>-87.251099999999994</v>
      </c>
      <c r="P1149" s="34" t="s">
        <v>21</v>
      </c>
    </row>
    <row r="1150" spans="1:16" ht="14.25" customHeight="1">
      <c r="A1150" s="31" t="str">
        <f t="shared" si="62"/>
        <v>Distrito Central439251139</v>
      </c>
      <c r="B1150" s="31" t="str">
        <f>+Table_6[[#This Row],[ID_Municipio]]&amp;Table_6[[#This Row],[Fecha]]</f>
        <v>080143925</v>
      </c>
      <c r="C1150" s="31" t="str">
        <f t="shared" si="63"/>
        <v>Francisco Morazan43925</v>
      </c>
      <c r="D1150" s="32">
        <f t="shared" si="57"/>
        <v>1139</v>
      </c>
      <c r="E1150" s="24">
        <v>43925</v>
      </c>
      <c r="F1150" s="32">
        <f>+VLOOKUP(Table_6[[#This Row],[Departamento]],Table_5[],2,0)</f>
        <v>8</v>
      </c>
      <c r="G1150" s="3" t="s">
        <v>31</v>
      </c>
      <c r="H1150" s="9" t="s">
        <v>32</v>
      </c>
      <c r="I1150" s="32" t="str">
        <f>+IFERROR(VLOOKUP(Table_6[[#This Row],[Municipio]],'LOCALIZA HN'!$B$9:$O$306,8,0),99999)</f>
        <v>0801</v>
      </c>
      <c r="J1150" s="5" t="s">
        <v>18</v>
      </c>
      <c r="K1150" s="5">
        <v>34</v>
      </c>
      <c r="L1150" s="8" t="s">
        <v>19</v>
      </c>
      <c r="M1150" s="34" t="s">
        <v>20</v>
      </c>
      <c r="N1150" s="36">
        <f>+IFERROR(VLOOKUP(Table_6[[#This Row],[ID_Municipio]],Table_4[[CodigoMuni]:[Long_2]],3,0),"")</f>
        <v>14.175800000000001</v>
      </c>
      <c r="O1150" s="36">
        <f>+IFERROR(VLOOKUP(Table_6[[#This Row],[ID_Municipio]],Table_4[[CodigoMuni]:[Long_2]],4,0),"")</f>
        <v>-87.251099999999994</v>
      </c>
      <c r="P1150" s="34" t="s">
        <v>21</v>
      </c>
    </row>
    <row r="1151" spans="1:16" ht="14.25" customHeight="1">
      <c r="A1151" s="31" t="str">
        <f t="shared" si="62"/>
        <v>Distrito Central439251140</v>
      </c>
      <c r="B1151" s="31" t="str">
        <f>+Table_6[[#This Row],[ID_Municipio]]&amp;Table_6[[#This Row],[Fecha]]</f>
        <v>080143925</v>
      </c>
      <c r="C1151" s="31" t="str">
        <f t="shared" si="63"/>
        <v>Francisco Morazan43925</v>
      </c>
      <c r="D1151" s="32">
        <f t="shared" si="57"/>
        <v>1140</v>
      </c>
      <c r="E1151" s="24">
        <v>43925</v>
      </c>
      <c r="F1151" s="32">
        <f>+VLOOKUP(Table_6[[#This Row],[Departamento]],Table_5[],2,0)</f>
        <v>8</v>
      </c>
      <c r="G1151" s="3" t="s">
        <v>31</v>
      </c>
      <c r="H1151" s="9" t="s">
        <v>32</v>
      </c>
      <c r="I1151" s="32" t="str">
        <f>+IFERROR(VLOOKUP(Table_6[[#This Row],[Municipio]],'LOCALIZA HN'!$B$9:$O$306,8,0),99999)</f>
        <v>0801</v>
      </c>
      <c r="J1151" s="5" t="s">
        <v>18</v>
      </c>
      <c r="K1151" s="5">
        <v>1</v>
      </c>
      <c r="L1151" s="8" t="s">
        <v>19</v>
      </c>
      <c r="M1151" s="34" t="s">
        <v>20</v>
      </c>
      <c r="N1151" s="36">
        <f>+IFERROR(VLOOKUP(Table_6[[#This Row],[ID_Municipio]],Table_4[[CodigoMuni]:[Long_2]],3,0),"")</f>
        <v>14.175800000000001</v>
      </c>
      <c r="O1151" s="36">
        <f>+IFERROR(VLOOKUP(Table_6[[#This Row],[ID_Municipio]],Table_4[[CodigoMuni]:[Long_2]],4,0),"")</f>
        <v>-87.251099999999994</v>
      </c>
      <c r="P1151" s="34" t="s">
        <v>21</v>
      </c>
    </row>
    <row r="1152" spans="1:16" ht="14.25" customHeight="1">
      <c r="A1152" s="31" t="str">
        <f t="shared" si="62"/>
        <v>Distrito Central439251141</v>
      </c>
      <c r="B1152" s="31" t="str">
        <f>+Table_6[[#This Row],[ID_Municipio]]&amp;Table_6[[#This Row],[Fecha]]</f>
        <v>080143925</v>
      </c>
      <c r="C1152" s="31" t="str">
        <f t="shared" si="63"/>
        <v>Francisco Morazan43925</v>
      </c>
      <c r="D1152" s="32">
        <f t="shared" si="57"/>
        <v>1141</v>
      </c>
      <c r="E1152" s="24">
        <v>43925</v>
      </c>
      <c r="F1152" s="32">
        <f>+VLOOKUP(Table_6[[#This Row],[Departamento]],Table_5[],2,0)</f>
        <v>8</v>
      </c>
      <c r="G1152" s="3" t="s">
        <v>31</v>
      </c>
      <c r="H1152" s="9" t="s">
        <v>32</v>
      </c>
      <c r="I1152" s="32" t="str">
        <f>+IFERROR(VLOOKUP(Table_6[[#This Row],[Municipio]],'LOCALIZA HN'!$B$9:$O$306,8,0),99999)</f>
        <v>0801</v>
      </c>
      <c r="J1152" s="5" t="s">
        <v>26</v>
      </c>
      <c r="K1152" s="5">
        <v>11</v>
      </c>
      <c r="L1152" s="8" t="s">
        <v>19</v>
      </c>
      <c r="M1152" s="34" t="s">
        <v>20</v>
      </c>
      <c r="N1152" s="36">
        <f>+IFERROR(VLOOKUP(Table_6[[#This Row],[ID_Municipio]],Table_4[[CodigoMuni]:[Long_2]],3,0),"")</f>
        <v>14.175800000000001</v>
      </c>
      <c r="O1152" s="36">
        <f>+IFERROR(VLOOKUP(Table_6[[#This Row],[ID_Municipio]],Table_4[[CodigoMuni]:[Long_2]],4,0),"")</f>
        <v>-87.251099999999994</v>
      </c>
      <c r="P1152" s="34" t="s">
        <v>21</v>
      </c>
    </row>
    <row r="1153" spans="1:16" ht="14.25" customHeight="1">
      <c r="A1153" s="31" t="str">
        <f t="shared" si="62"/>
        <v>Distrito Central439251142</v>
      </c>
      <c r="B1153" s="31" t="str">
        <f>+Table_6[[#This Row],[ID_Municipio]]&amp;Table_6[[#This Row],[Fecha]]</f>
        <v>080143925</v>
      </c>
      <c r="C1153" s="31" t="str">
        <f t="shared" si="63"/>
        <v>Francisco Morazan43925</v>
      </c>
      <c r="D1153" s="32">
        <f t="shared" si="57"/>
        <v>1142</v>
      </c>
      <c r="E1153" s="24">
        <v>43925</v>
      </c>
      <c r="F1153" s="32">
        <f>+VLOOKUP(Table_6[[#This Row],[Departamento]],Table_5[],2,0)</f>
        <v>8</v>
      </c>
      <c r="G1153" s="3" t="s">
        <v>31</v>
      </c>
      <c r="H1153" s="9" t="s">
        <v>32</v>
      </c>
      <c r="I1153" s="32" t="str">
        <f>+IFERROR(VLOOKUP(Table_6[[#This Row],[Municipio]],'LOCALIZA HN'!$B$9:$O$306,8,0),99999)</f>
        <v>0801</v>
      </c>
      <c r="J1153" s="5" t="s">
        <v>26</v>
      </c>
      <c r="K1153" s="5">
        <v>30</v>
      </c>
      <c r="L1153" s="8" t="s">
        <v>19</v>
      </c>
      <c r="M1153" s="34" t="s">
        <v>20</v>
      </c>
      <c r="N1153" s="36">
        <f>+IFERROR(VLOOKUP(Table_6[[#This Row],[ID_Municipio]],Table_4[[CodigoMuni]:[Long_2]],3,0),"")</f>
        <v>14.175800000000001</v>
      </c>
      <c r="O1153" s="36">
        <f>+IFERROR(VLOOKUP(Table_6[[#This Row],[ID_Municipio]],Table_4[[CodigoMuni]:[Long_2]],4,0),"")</f>
        <v>-87.251099999999994</v>
      </c>
      <c r="P1153" s="34" t="s">
        <v>21</v>
      </c>
    </row>
    <row r="1154" spans="1:16" ht="14.25" customHeight="1">
      <c r="A1154" s="31" t="str">
        <f t="shared" si="62"/>
        <v>Distrito Central439251143</v>
      </c>
      <c r="B1154" s="31" t="str">
        <f>+Table_6[[#This Row],[ID_Municipio]]&amp;Table_6[[#This Row],[Fecha]]</f>
        <v>080143925</v>
      </c>
      <c r="C1154" s="31" t="str">
        <f t="shared" si="63"/>
        <v>Francisco Morazan43925</v>
      </c>
      <c r="D1154" s="32">
        <f t="shared" si="57"/>
        <v>1143</v>
      </c>
      <c r="E1154" s="24">
        <v>43925</v>
      </c>
      <c r="F1154" s="32">
        <f>+VLOOKUP(Table_6[[#This Row],[Departamento]],Table_5[],2,0)</f>
        <v>8</v>
      </c>
      <c r="G1154" s="3" t="s">
        <v>31</v>
      </c>
      <c r="H1154" s="9" t="s">
        <v>32</v>
      </c>
      <c r="I1154" s="32" t="str">
        <f>+IFERROR(VLOOKUP(Table_6[[#This Row],[Municipio]],'LOCALIZA HN'!$B$9:$O$306,8,0),99999)</f>
        <v>0801</v>
      </c>
      <c r="J1154" s="5" t="s">
        <v>18</v>
      </c>
      <c r="K1154" s="5">
        <v>15</v>
      </c>
      <c r="L1154" s="8" t="s">
        <v>19</v>
      </c>
      <c r="M1154" s="34" t="s">
        <v>20</v>
      </c>
      <c r="N1154" s="36">
        <f>+IFERROR(VLOOKUP(Table_6[[#This Row],[ID_Municipio]],Table_4[[CodigoMuni]:[Long_2]],3,0),"")</f>
        <v>14.175800000000001</v>
      </c>
      <c r="O1154" s="36">
        <f>+IFERROR(VLOOKUP(Table_6[[#This Row],[ID_Municipio]],Table_4[[CodigoMuni]:[Long_2]],4,0),"")</f>
        <v>-87.251099999999994</v>
      </c>
      <c r="P1154" s="34" t="s">
        <v>21</v>
      </c>
    </row>
    <row r="1155" spans="1:16" ht="14.25" customHeight="1">
      <c r="A1155" s="31" t="str">
        <f t="shared" ref="A1155:A1162" si="64">+H1155&amp;E1155&amp;D1155</f>
        <v>Distrito Central439251144</v>
      </c>
      <c r="B1155" s="31" t="str">
        <f>+Table_6[[#This Row],[ID_Municipio]]&amp;Table_6[[#This Row],[Fecha]]</f>
        <v>080143925</v>
      </c>
      <c r="C1155" s="31" t="str">
        <f t="shared" ref="C1155:C1162" si="65">+G1155&amp;E1155</f>
        <v>Francisco Morazan43925</v>
      </c>
      <c r="D1155" s="32">
        <f t="shared" si="57"/>
        <v>1144</v>
      </c>
      <c r="E1155" s="24">
        <v>43925</v>
      </c>
      <c r="F1155" s="32">
        <f>+VLOOKUP(Table_6[[#This Row],[Departamento]],Table_5[],2,0)</f>
        <v>8</v>
      </c>
      <c r="G1155" s="3" t="s">
        <v>31</v>
      </c>
      <c r="H1155" s="9" t="s">
        <v>32</v>
      </c>
      <c r="I1155" s="32" t="str">
        <f>+IFERROR(VLOOKUP(Table_6[[#This Row],[Municipio]],'LOCALIZA HN'!$B$9:$O$306,8,0),99999)</f>
        <v>0801</v>
      </c>
      <c r="J1155" s="5" t="s">
        <v>18</v>
      </c>
      <c r="K1155" s="5">
        <v>5</v>
      </c>
      <c r="L1155" s="8" t="s">
        <v>19</v>
      </c>
      <c r="M1155" s="34" t="s">
        <v>20</v>
      </c>
      <c r="N1155" s="36">
        <f>+IFERROR(VLOOKUP(Table_6[[#This Row],[ID_Municipio]],Table_4[[CodigoMuni]:[Long_2]],3,0),"")</f>
        <v>14.175800000000001</v>
      </c>
      <c r="O1155" s="36">
        <f>+IFERROR(VLOOKUP(Table_6[[#This Row],[ID_Municipio]],Table_4[[CodigoMuni]:[Long_2]],4,0),"")</f>
        <v>-87.251099999999994</v>
      </c>
      <c r="P1155" s="34" t="s">
        <v>21</v>
      </c>
    </row>
    <row r="1156" spans="1:16" ht="14.25" customHeight="1">
      <c r="A1156" s="31" t="str">
        <f t="shared" si="64"/>
        <v>Distrito Central439251145</v>
      </c>
      <c r="B1156" s="31" t="str">
        <f>+Table_6[[#This Row],[ID_Municipio]]&amp;Table_6[[#This Row],[Fecha]]</f>
        <v>080143925</v>
      </c>
      <c r="C1156" s="31" t="str">
        <f t="shared" si="65"/>
        <v>Francisco Morazan43925</v>
      </c>
      <c r="D1156" s="32">
        <f t="shared" si="57"/>
        <v>1145</v>
      </c>
      <c r="E1156" s="24">
        <v>43925</v>
      </c>
      <c r="F1156" s="32">
        <f>+VLOOKUP(Table_6[[#This Row],[Departamento]],Table_5[],2,0)</f>
        <v>8</v>
      </c>
      <c r="G1156" s="3" t="s">
        <v>31</v>
      </c>
      <c r="H1156" s="9" t="s">
        <v>32</v>
      </c>
      <c r="I1156" s="32" t="str">
        <f>+IFERROR(VLOOKUP(Table_6[[#This Row],[Municipio]],'LOCALIZA HN'!$B$9:$O$306,8,0),99999)</f>
        <v>0801</v>
      </c>
      <c r="J1156" s="5" t="s">
        <v>26</v>
      </c>
      <c r="K1156" s="5">
        <v>45</v>
      </c>
      <c r="L1156" s="8" t="s">
        <v>19</v>
      </c>
      <c r="M1156" s="34" t="s">
        <v>20</v>
      </c>
      <c r="N1156" s="36">
        <f>+IFERROR(VLOOKUP(Table_6[[#This Row],[ID_Municipio]],Table_4[[CodigoMuni]:[Long_2]],3,0),"")</f>
        <v>14.175800000000001</v>
      </c>
      <c r="O1156" s="36">
        <f>+IFERROR(VLOOKUP(Table_6[[#This Row],[ID_Municipio]],Table_4[[CodigoMuni]:[Long_2]],4,0),"")</f>
        <v>-87.251099999999994</v>
      </c>
      <c r="P1156" s="34" t="s">
        <v>21</v>
      </c>
    </row>
    <row r="1157" spans="1:16" ht="14.25" customHeight="1">
      <c r="A1157" s="31" t="str">
        <f t="shared" si="64"/>
        <v>Distrito Central439251146</v>
      </c>
      <c r="B1157" s="31" t="str">
        <f>+Table_6[[#This Row],[ID_Municipio]]&amp;Table_6[[#This Row],[Fecha]]</f>
        <v>080143925</v>
      </c>
      <c r="C1157" s="31" t="str">
        <f t="shared" si="65"/>
        <v>Francisco Morazan43925</v>
      </c>
      <c r="D1157" s="32">
        <f t="shared" si="57"/>
        <v>1146</v>
      </c>
      <c r="E1157" s="24">
        <v>43925</v>
      </c>
      <c r="F1157" s="32">
        <f>+VLOOKUP(Table_6[[#This Row],[Departamento]],Table_5[],2,0)</f>
        <v>8</v>
      </c>
      <c r="G1157" s="3" t="s">
        <v>31</v>
      </c>
      <c r="H1157" s="9" t="s">
        <v>32</v>
      </c>
      <c r="I1157" s="32" t="str">
        <f>+IFERROR(VLOOKUP(Table_6[[#This Row],[Municipio]],'LOCALIZA HN'!$B$9:$O$306,8,0),99999)</f>
        <v>0801</v>
      </c>
      <c r="J1157" s="5" t="s">
        <v>26</v>
      </c>
      <c r="K1157" s="5">
        <v>20</v>
      </c>
      <c r="L1157" s="8" t="s">
        <v>19</v>
      </c>
      <c r="M1157" s="34" t="s">
        <v>20</v>
      </c>
      <c r="N1157" s="36">
        <f>+IFERROR(VLOOKUP(Table_6[[#This Row],[ID_Municipio]],Table_4[[CodigoMuni]:[Long_2]],3,0),"")</f>
        <v>14.175800000000001</v>
      </c>
      <c r="O1157" s="36">
        <f>+IFERROR(VLOOKUP(Table_6[[#This Row],[ID_Municipio]],Table_4[[CodigoMuni]:[Long_2]],4,0),"")</f>
        <v>-87.251099999999994</v>
      </c>
      <c r="P1157" s="34" t="s">
        <v>21</v>
      </c>
    </row>
    <row r="1158" spans="1:16" ht="14.25" customHeight="1">
      <c r="A1158" s="31" t="str">
        <f t="shared" si="64"/>
        <v>Distrito Central439251147</v>
      </c>
      <c r="B1158" s="31" t="str">
        <f>+Table_6[[#This Row],[ID_Municipio]]&amp;Table_6[[#This Row],[Fecha]]</f>
        <v>080143925</v>
      </c>
      <c r="C1158" s="31" t="str">
        <f t="shared" si="65"/>
        <v>Francisco Morazan43925</v>
      </c>
      <c r="D1158" s="32">
        <f t="shared" si="57"/>
        <v>1147</v>
      </c>
      <c r="E1158" s="24">
        <v>43925</v>
      </c>
      <c r="F1158" s="32">
        <f>+VLOOKUP(Table_6[[#This Row],[Departamento]],Table_5[],2,0)</f>
        <v>8</v>
      </c>
      <c r="G1158" s="3" t="s">
        <v>31</v>
      </c>
      <c r="H1158" s="9" t="s">
        <v>32</v>
      </c>
      <c r="I1158" s="32" t="str">
        <f>+IFERROR(VLOOKUP(Table_6[[#This Row],[Municipio]],'LOCALIZA HN'!$B$9:$O$306,8,0),99999)</f>
        <v>0801</v>
      </c>
      <c r="J1158" s="5" t="s">
        <v>26</v>
      </c>
      <c r="K1158" s="5">
        <v>2</v>
      </c>
      <c r="L1158" s="8" t="s">
        <v>19</v>
      </c>
      <c r="M1158" s="34" t="s">
        <v>20</v>
      </c>
      <c r="N1158" s="36">
        <f>+IFERROR(VLOOKUP(Table_6[[#This Row],[ID_Municipio]],Table_4[[CodigoMuni]:[Long_2]],3,0),"")</f>
        <v>14.175800000000001</v>
      </c>
      <c r="O1158" s="36">
        <f>+IFERROR(VLOOKUP(Table_6[[#This Row],[ID_Municipio]],Table_4[[CodigoMuni]:[Long_2]],4,0),"")</f>
        <v>-87.251099999999994</v>
      </c>
      <c r="P1158" s="34" t="s">
        <v>21</v>
      </c>
    </row>
    <row r="1159" spans="1:16" ht="14.25" customHeight="1">
      <c r="A1159" s="31" t="str">
        <f t="shared" si="64"/>
        <v>Juticalpa439251148</v>
      </c>
      <c r="B1159" s="31" t="str">
        <f>+Table_6[[#This Row],[ID_Municipio]]&amp;Table_6[[#This Row],[Fecha]]</f>
        <v>150143925</v>
      </c>
      <c r="C1159" s="31" t="str">
        <f t="shared" si="65"/>
        <v>Olancho43925</v>
      </c>
      <c r="D1159" s="32">
        <f t="shared" si="57"/>
        <v>1148</v>
      </c>
      <c r="E1159" s="24">
        <v>43925</v>
      </c>
      <c r="F1159" s="32">
        <f>+VLOOKUP(Table_6[[#This Row],[Departamento]],Table_5[],2,0)</f>
        <v>15</v>
      </c>
      <c r="G1159" s="3" t="s">
        <v>88</v>
      </c>
      <c r="H1159" s="9" t="s">
        <v>89</v>
      </c>
      <c r="I1159" s="32" t="str">
        <f>+IFERROR(VLOOKUP(Table_6[[#This Row],[Municipio]],'LOCALIZA HN'!$B$9:$O$306,8,0),99999)</f>
        <v>1501</v>
      </c>
      <c r="J1159" s="5" t="s">
        <v>26</v>
      </c>
      <c r="K1159" s="5">
        <v>24</v>
      </c>
      <c r="L1159" s="8" t="s">
        <v>19</v>
      </c>
      <c r="M1159" s="34" t="s">
        <v>20</v>
      </c>
      <c r="N1159" s="36">
        <f>+IFERROR(VLOOKUP(Table_6[[#This Row],[ID_Municipio]],Table_4[[CodigoMuni]:[Long_2]],3,0),"")</f>
        <v>14.542</v>
      </c>
      <c r="O1159" s="36">
        <f>+IFERROR(VLOOKUP(Table_6[[#This Row],[ID_Municipio]],Table_4[[CodigoMuni]:[Long_2]],4,0),"")</f>
        <v>-86.315200000000004</v>
      </c>
      <c r="P1159" s="34" t="s">
        <v>21</v>
      </c>
    </row>
    <row r="1160" spans="1:16" ht="14.25" customHeight="1">
      <c r="A1160" s="31" t="str">
        <f t="shared" si="64"/>
        <v>Distrito Central439251149</v>
      </c>
      <c r="B1160" s="31" t="str">
        <f>+Table_6[[#This Row],[ID_Municipio]]&amp;Table_6[[#This Row],[Fecha]]</f>
        <v>080143925</v>
      </c>
      <c r="C1160" s="31" t="str">
        <f t="shared" si="65"/>
        <v>Francisco Morazan43925</v>
      </c>
      <c r="D1160" s="32">
        <f t="shared" si="57"/>
        <v>1149</v>
      </c>
      <c r="E1160" s="24">
        <v>43925</v>
      </c>
      <c r="F1160" s="32">
        <f>+VLOOKUP(Table_6[[#This Row],[Departamento]],Table_5[],2,0)</f>
        <v>8</v>
      </c>
      <c r="G1160" s="3" t="s">
        <v>31</v>
      </c>
      <c r="H1160" s="9" t="s">
        <v>32</v>
      </c>
      <c r="I1160" s="32" t="str">
        <f>+IFERROR(VLOOKUP(Table_6[[#This Row],[Municipio]],'LOCALIZA HN'!$B$9:$O$306,8,0),99999)</f>
        <v>0801</v>
      </c>
      <c r="J1160" s="5" t="s">
        <v>26</v>
      </c>
      <c r="K1160" s="5">
        <v>40</v>
      </c>
      <c r="L1160" s="8" t="s">
        <v>19</v>
      </c>
      <c r="M1160" s="34" t="s">
        <v>20</v>
      </c>
      <c r="N1160" s="36">
        <f>+IFERROR(VLOOKUP(Table_6[[#This Row],[ID_Municipio]],Table_4[[CodigoMuni]:[Long_2]],3,0),"")</f>
        <v>14.175800000000001</v>
      </c>
      <c r="O1160" s="36">
        <f>+IFERROR(VLOOKUP(Table_6[[#This Row],[ID_Municipio]],Table_4[[CodigoMuni]:[Long_2]],4,0),"")</f>
        <v>-87.251099999999994</v>
      </c>
      <c r="P1160" s="34" t="s">
        <v>21</v>
      </c>
    </row>
    <row r="1161" spans="1:16" ht="14.25" customHeight="1">
      <c r="A1161" s="31" t="str">
        <f t="shared" si="64"/>
        <v>Distrito Central439251150</v>
      </c>
      <c r="B1161" s="31" t="str">
        <f>+Table_6[[#This Row],[ID_Municipio]]&amp;Table_6[[#This Row],[Fecha]]</f>
        <v>080143925</v>
      </c>
      <c r="C1161" s="31" t="str">
        <f t="shared" si="65"/>
        <v>Francisco Morazan43925</v>
      </c>
      <c r="D1161" s="32">
        <f t="shared" si="57"/>
        <v>1150</v>
      </c>
      <c r="E1161" s="24">
        <v>43925</v>
      </c>
      <c r="F1161" s="32">
        <f>+VLOOKUP(Table_6[[#This Row],[Departamento]],Table_5[],2,0)</f>
        <v>8</v>
      </c>
      <c r="G1161" s="3" t="s">
        <v>31</v>
      </c>
      <c r="H1161" s="9" t="s">
        <v>32</v>
      </c>
      <c r="I1161" s="32" t="str">
        <f>+IFERROR(VLOOKUP(Table_6[[#This Row],[Municipio]],'LOCALIZA HN'!$B$9:$O$306,8,0),99999)</f>
        <v>0801</v>
      </c>
      <c r="J1161" s="5" t="s">
        <v>18</v>
      </c>
      <c r="K1161" s="5">
        <v>25</v>
      </c>
      <c r="L1161" s="8" t="s">
        <v>19</v>
      </c>
      <c r="M1161" s="34" t="s">
        <v>20</v>
      </c>
      <c r="N1161" s="36">
        <f>+IFERROR(VLOOKUP(Table_6[[#This Row],[ID_Municipio]],Table_4[[CodigoMuni]:[Long_2]],3,0),"")</f>
        <v>14.175800000000001</v>
      </c>
      <c r="O1161" s="36">
        <f>+IFERROR(VLOOKUP(Table_6[[#This Row],[ID_Municipio]],Table_4[[CodigoMuni]:[Long_2]],4,0),"")</f>
        <v>-87.251099999999994</v>
      </c>
      <c r="P1161" s="34" t="s">
        <v>21</v>
      </c>
    </row>
    <row r="1162" spans="1:16" ht="14.25" customHeight="1">
      <c r="A1162" s="31" t="str">
        <f t="shared" si="64"/>
        <v>Intibuca439251151</v>
      </c>
      <c r="B1162" s="31" t="str">
        <f>+Table_6[[#This Row],[ID_Municipio]]&amp;Table_6[[#This Row],[Fecha]]</f>
        <v>100643925</v>
      </c>
      <c r="C1162" s="31" t="str">
        <f t="shared" si="65"/>
        <v>Intibuca43925</v>
      </c>
      <c r="D1162" s="32">
        <f t="shared" si="57"/>
        <v>1151</v>
      </c>
      <c r="E1162" s="24">
        <v>43925</v>
      </c>
      <c r="F1162" s="32">
        <f>+VLOOKUP(Table_6[[#This Row],[Departamento]],Table_5[],2,0)</f>
        <v>10</v>
      </c>
      <c r="G1162" s="3" t="s">
        <v>45</v>
      </c>
      <c r="H1162" s="9" t="s">
        <v>45</v>
      </c>
      <c r="I1162" s="32" t="str">
        <f>+IFERROR(VLOOKUP(Table_6[[#This Row],[Municipio]],'LOCALIZA HN'!$B$9:$O$306,8,0),99999)</f>
        <v>1006</v>
      </c>
      <c r="J1162" s="5" t="s">
        <v>18</v>
      </c>
      <c r="K1162" s="5">
        <v>11</v>
      </c>
      <c r="L1162" s="8" t="s">
        <v>19</v>
      </c>
      <c r="M1162" s="34" t="s">
        <v>20</v>
      </c>
      <c r="N1162" s="36">
        <f>+IFERROR(VLOOKUP(Table_6[[#This Row],[ID_Municipio]],Table_4[[CodigoMuni]:[Long_2]],3,0),"")</f>
        <v>14.4335</v>
      </c>
      <c r="O1162" s="36">
        <f>+IFERROR(VLOOKUP(Table_6[[#This Row],[ID_Municipio]],Table_4[[CodigoMuni]:[Long_2]],4,0),"")</f>
        <v>-88.153999999999996</v>
      </c>
      <c r="P1162" s="34" t="s">
        <v>21</v>
      </c>
    </row>
    <row r="1163" spans="1:16" ht="14.25" customHeight="1">
      <c r="A1163" s="31" t="str">
        <f t="shared" ref="A1163:A1178" si="66">+H1163&amp;E1163&amp;D1163</f>
        <v>Comayagua439251152</v>
      </c>
      <c r="B1163" s="31" t="str">
        <f>+Table_6[[#This Row],[ID_Municipio]]&amp;Table_6[[#This Row],[Fecha]]</f>
        <v>030143925</v>
      </c>
      <c r="C1163" s="31" t="str">
        <f t="shared" ref="C1163:C1178" si="67">+G1163&amp;E1163</f>
        <v>Comayagua43925</v>
      </c>
      <c r="D1163" s="32">
        <f t="shared" si="57"/>
        <v>1152</v>
      </c>
      <c r="E1163" s="24">
        <v>43925</v>
      </c>
      <c r="F1163" s="32">
        <f>+VLOOKUP(Table_6[[#This Row],[Departamento]],Table_5[],2,0)</f>
        <v>3</v>
      </c>
      <c r="G1163" s="3" t="s">
        <v>28</v>
      </c>
      <c r="H1163" s="9" t="s">
        <v>28</v>
      </c>
      <c r="I1163" s="32" t="str">
        <f>+IFERROR(VLOOKUP(Table_6[[#This Row],[Municipio]],'LOCALIZA HN'!$B$9:$O$306,8,0),99999)</f>
        <v>0301</v>
      </c>
      <c r="J1163" s="5" t="s">
        <v>26</v>
      </c>
      <c r="K1163" s="5">
        <v>64</v>
      </c>
      <c r="L1163" s="8" t="s">
        <v>19</v>
      </c>
      <c r="M1163" s="34" t="s">
        <v>20</v>
      </c>
      <c r="N1163" s="36">
        <f>+IFERROR(VLOOKUP(Table_6[[#This Row],[ID_Municipio]],Table_4[[CodigoMuni]:[Long_2]],3,0),"")</f>
        <v>14.470800000000001</v>
      </c>
      <c r="O1163" s="36">
        <f>+IFERROR(VLOOKUP(Table_6[[#This Row],[ID_Municipio]],Table_4[[CodigoMuni]:[Long_2]],4,0),"")</f>
        <v>-87.624200000000002</v>
      </c>
      <c r="P1163" s="34" t="s">
        <v>21</v>
      </c>
    </row>
    <row r="1164" spans="1:16" ht="14.25" customHeight="1">
      <c r="A1164" s="31" t="str">
        <f t="shared" si="66"/>
        <v>Yoro439251153</v>
      </c>
      <c r="B1164" s="31" t="str">
        <f>+Table_6[[#This Row],[ID_Municipio]]&amp;Table_6[[#This Row],[Fecha]]</f>
        <v>180143925</v>
      </c>
      <c r="C1164" s="31" t="str">
        <f t="shared" si="67"/>
        <v>Yoro43925</v>
      </c>
      <c r="D1164" s="32">
        <f t="shared" si="57"/>
        <v>1153</v>
      </c>
      <c r="E1164" s="24">
        <v>43925</v>
      </c>
      <c r="F1164" s="32">
        <f>+VLOOKUP(Table_6[[#This Row],[Departamento]],Table_5[],2,0)</f>
        <v>18</v>
      </c>
      <c r="G1164" s="3" t="s">
        <v>35</v>
      </c>
      <c r="H1164" s="9" t="s">
        <v>35</v>
      </c>
      <c r="I1164" s="32" t="str">
        <f>+IFERROR(VLOOKUP(Table_6[[#This Row],[Municipio]],'LOCALIZA HN'!$B$9:$O$306,8,0),99999)</f>
        <v>1801</v>
      </c>
      <c r="J1164" s="5" t="s">
        <v>18</v>
      </c>
      <c r="K1164" s="5">
        <v>13</v>
      </c>
      <c r="L1164" s="8" t="s">
        <v>19</v>
      </c>
      <c r="M1164" s="34" t="s">
        <v>20</v>
      </c>
      <c r="N1164" s="36">
        <f>+IFERROR(VLOOKUP(Table_6[[#This Row],[ID_Municipio]],Table_4[[CodigoMuni]:[Long_2]],3,0),"")</f>
        <v>15.2433</v>
      </c>
      <c r="O1164" s="36">
        <f>+IFERROR(VLOOKUP(Table_6[[#This Row],[ID_Municipio]],Table_4[[CodigoMuni]:[Long_2]],4,0),"")</f>
        <v>-87.227500000000006</v>
      </c>
      <c r="P1164" s="34" t="s">
        <v>21</v>
      </c>
    </row>
    <row r="1165" spans="1:16" ht="14.25" customHeight="1">
      <c r="A1165" s="31" t="str">
        <f t="shared" si="66"/>
        <v>Yoro439251154</v>
      </c>
      <c r="B1165" s="31" t="str">
        <f>+Table_6[[#This Row],[ID_Municipio]]&amp;Table_6[[#This Row],[Fecha]]</f>
        <v>180143925</v>
      </c>
      <c r="C1165" s="31" t="str">
        <f t="shared" si="67"/>
        <v>Yoro43925</v>
      </c>
      <c r="D1165" s="32">
        <f t="shared" ref="D1165:D1232" si="68">+D1164+1</f>
        <v>1154</v>
      </c>
      <c r="E1165" s="24">
        <v>43925</v>
      </c>
      <c r="F1165" s="32">
        <f>+VLOOKUP(Table_6[[#This Row],[Departamento]],Table_5[],2,0)</f>
        <v>18</v>
      </c>
      <c r="G1165" s="3" t="s">
        <v>35</v>
      </c>
      <c r="H1165" s="9" t="s">
        <v>35</v>
      </c>
      <c r="I1165" s="32" t="str">
        <f>+IFERROR(VLOOKUP(Table_6[[#This Row],[Municipio]],'LOCALIZA HN'!$B$9:$O$306,8,0),99999)</f>
        <v>1801</v>
      </c>
      <c r="J1165" s="5" t="s">
        <v>26</v>
      </c>
      <c r="K1165" s="5">
        <v>19</v>
      </c>
      <c r="L1165" s="8" t="s">
        <v>19</v>
      </c>
      <c r="M1165" s="34" t="s">
        <v>20</v>
      </c>
      <c r="N1165" s="36">
        <f>+IFERROR(VLOOKUP(Table_6[[#This Row],[ID_Municipio]],Table_4[[CodigoMuni]:[Long_2]],3,0),"")</f>
        <v>15.2433</v>
      </c>
      <c r="O1165" s="36">
        <f>+IFERROR(VLOOKUP(Table_6[[#This Row],[ID_Municipio]],Table_4[[CodigoMuni]:[Long_2]],4,0),"")</f>
        <v>-87.227500000000006</v>
      </c>
      <c r="P1165" s="34" t="s">
        <v>21</v>
      </c>
    </row>
    <row r="1166" spans="1:16" ht="14.25" customHeight="1">
      <c r="A1166" s="31" t="str">
        <f t="shared" si="66"/>
        <v>San Pedro Sula439251155</v>
      </c>
      <c r="B1166" s="31" t="str">
        <f>+Table_6[[#This Row],[ID_Municipio]]&amp;Table_6[[#This Row],[Fecha]]</f>
        <v>050143925</v>
      </c>
      <c r="C1166" s="31" t="str">
        <f t="shared" si="67"/>
        <v>Comayagua43925</v>
      </c>
      <c r="D1166" s="32">
        <f t="shared" si="68"/>
        <v>1155</v>
      </c>
      <c r="E1166" s="24">
        <v>43925</v>
      </c>
      <c r="F1166" s="32">
        <f>+VLOOKUP(Table_6[[#This Row],[Departamento]],Table_5[],2,0)</f>
        <v>3</v>
      </c>
      <c r="G1166" s="3" t="s">
        <v>28</v>
      </c>
      <c r="H1166" s="9" t="s">
        <v>23</v>
      </c>
      <c r="I1166" s="32" t="str">
        <f>+IFERROR(VLOOKUP(Table_6[[#This Row],[Municipio]],'LOCALIZA HN'!$B$9:$O$306,8,0),99999)</f>
        <v>0501</v>
      </c>
      <c r="J1166" s="5" t="s">
        <v>18</v>
      </c>
      <c r="K1166" s="5">
        <v>39</v>
      </c>
      <c r="L1166" s="8" t="s">
        <v>19</v>
      </c>
      <c r="M1166" s="34" t="s">
        <v>20</v>
      </c>
      <c r="N1166" s="36">
        <f>+IFERROR(VLOOKUP(Table_6[[#This Row],[ID_Municipio]],Table_4[[CodigoMuni]:[Long_2]],3,0),"")</f>
        <v>15.5151</v>
      </c>
      <c r="O1166" s="36">
        <f>+IFERROR(VLOOKUP(Table_6[[#This Row],[ID_Municipio]],Table_4[[CodigoMuni]:[Long_2]],4,0),"")</f>
        <v>-88.114599999999996</v>
      </c>
      <c r="P1166" s="34" t="s">
        <v>21</v>
      </c>
    </row>
    <row r="1167" spans="1:16" ht="14.25" customHeight="1">
      <c r="A1167" s="31" t="str">
        <f t="shared" si="66"/>
        <v>Villanueva439251156</v>
      </c>
      <c r="B1167" s="31" t="str">
        <f>+Table_6[[#This Row],[ID_Municipio]]&amp;Table_6[[#This Row],[Fecha]]</f>
        <v>051143925</v>
      </c>
      <c r="C1167" s="31" t="str">
        <f t="shared" si="67"/>
        <v>Cortes43925</v>
      </c>
      <c r="D1167" s="32">
        <f t="shared" si="68"/>
        <v>1156</v>
      </c>
      <c r="E1167" s="24">
        <v>43925</v>
      </c>
      <c r="F1167" s="32">
        <f>+VLOOKUP(Table_6[[#This Row],[Departamento]],Table_5[],2,0)</f>
        <v>5</v>
      </c>
      <c r="G1167" s="3" t="s">
        <v>22</v>
      </c>
      <c r="H1167" s="9" t="s">
        <v>83</v>
      </c>
      <c r="I1167" s="32" t="str">
        <f>+IFERROR(VLOOKUP(Table_6[[#This Row],[Municipio]],'LOCALIZA HN'!$B$9:$O$306,8,0),99999)</f>
        <v>0511</v>
      </c>
      <c r="J1167" s="5" t="s">
        <v>18</v>
      </c>
      <c r="K1167" s="5">
        <v>27</v>
      </c>
      <c r="L1167" s="8" t="s">
        <v>19</v>
      </c>
      <c r="M1167" s="34" t="s">
        <v>20</v>
      </c>
      <c r="N1167" s="36">
        <f>+IFERROR(VLOOKUP(Table_6[[#This Row],[ID_Municipio]],Table_4[[CodigoMuni]:[Long_2]],3,0),"")</f>
        <v>15.3307</v>
      </c>
      <c r="O1167" s="36">
        <f>+IFERROR(VLOOKUP(Table_6[[#This Row],[ID_Municipio]],Table_4[[CodigoMuni]:[Long_2]],4,0),"")</f>
        <v>-88.047399999999996</v>
      </c>
      <c r="P1167" s="34" t="s">
        <v>21</v>
      </c>
    </row>
    <row r="1168" spans="1:16" ht="14.25" customHeight="1">
      <c r="A1168" s="31" t="str">
        <f t="shared" si="66"/>
        <v>San Pedro Sula439251157</v>
      </c>
      <c r="B1168" s="31" t="str">
        <f>+Table_6[[#This Row],[ID_Municipio]]&amp;Table_6[[#This Row],[Fecha]]</f>
        <v>050143925</v>
      </c>
      <c r="C1168" s="31" t="str">
        <f t="shared" si="67"/>
        <v>Cortes43925</v>
      </c>
      <c r="D1168" s="32">
        <f t="shared" si="68"/>
        <v>1157</v>
      </c>
      <c r="E1168" s="24">
        <v>43925</v>
      </c>
      <c r="F1168" s="32">
        <f>+VLOOKUP(Table_6[[#This Row],[Departamento]],Table_5[],2,0)</f>
        <v>5</v>
      </c>
      <c r="G1168" s="3" t="s">
        <v>22</v>
      </c>
      <c r="H1168" s="9" t="s">
        <v>23</v>
      </c>
      <c r="I1168" s="32" t="str">
        <f>+IFERROR(VLOOKUP(Table_6[[#This Row],[Municipio]],'LOCALIZA HN'!$B$9:$O$306,8,0),99999)</f>
        <v>0501</v>
      </c>
      <c r="J1168" s="5" t="s">
        <v>26</v>
      </c>
      <c r="K1168" s="5">
        <v>30</v>
      </c>
      <c r="L1168" s="8" t="s">
        <v>19</v>
      </c>
      <c r="M1168" s="34" t="s">
        <v>20</v>
      </c>
      <c r="N1168" s="36">
        <f>+IFERROR(VLOOKUP(Table_6[[#This Row],[ID_Municipio]],Table_4[[CodigoMuni]:[Long_2]],3,0),"")</f>
        <v>15.5151</v>
      </c>
      <c r="O1168" s="36">
        <f>+IFERROR(VLOOKUP(Table_6[[#This Row],[ID_Municipio]],Table_4[[CodigoMuni]:[Long_2]],4,0),"")</f>
        <v>-88.114599999999996</v>
      </c>
      <c r="P1168" s="34" t="s">
        <v>21</v>
      </c>
    </row>
    <row r="1169" spans="1:16" ht="14.25" customHeight="1">
      <c r="A1169" s="31" t="str">
        <f t="shared" si="66"/>
        <v>San Pedro Sula439251158</v>
      </c>
      <c r="B1169" s="31" t="str">
        <f>+Table_6[[#This Row],[ID_Municipio]]&amp;Table_6[[#This Row],[Fecha]]</f>
        <v>050143925</v>
      </c>
      <c r="C1169" s="31" t="str">
        <f t="shared" si="67"/>
        <v>Cortes43925</v>
      </c>
      <c r="D1169" s="32">
        <f t="shared" si="68"/>
        <v>1158</v>
      </c>
      <c r="E1169" s="24">
        <v>43925</v>
      </c>
      <c r="F1169" s="32">
        <f>+VLOOKUP(Table_6[[#This Row],[Departamento]],Table_5[],2,0)</f>
        <v>5</v>
      </c>
      <c r="G1169" s="3" t="s">
        <v>22</v>
      </c>
      <c r="H1169" s="9" t="s">
        <v>23</v>
      </c>
      <c r="I1169" s="32" t="str">
        <f>+IFERROR(VLOOKUP(Table_6[[#This Row],[Municipio]],'LOCALIZA HN'!$B$9:$O$306,8,0),99999)</f>
        <v>0501</v>
      </c>
      <c r="J1169" s="5" t="s">
        <v>18</v>
      </c>
      <c r="K1169" s="5">
        <v>22</v>
      </c>
      <c r="L1169" s="8" t="s">
        <v>19</v>
      </c>
      <c r="M1169" s="34" t="s">
        <v>20</v>
      </c>
      <c r="N1169" s="36">
        <f>+IFERROR(VLOOKUP(Table_6[[#This Row],[ID_Municipio]],Table_4[[CodigoMuni]:[Long_2]],3,0),"")</f>
        <v>15.5151</v>
      </c>
      <c r="O1169" s="36">
        <f>+IFERROR(VLOOKUP(Table_6[[#This Row],[ID_Municipio]],Table_4[[CodigoMuni]:[Long_2]],4,0),"")</f>
        <v>-88.114599999999996</v>
      </c>
      <c r="P1169" s="34" t="s">
        <v>21</v>
      </c>
    </row>
    <row r="1170" spans="1:16" ht="14.25" customHeight="1">
      <c r="A1170" s="31" t="str">
        <f t="shared" si="66"/>
        <v>San Pedro Sula439251159</v>
      </c>
      <c r="B1170" s="31" t="str">
        <f>+Table_6[[#This Row],[ID_Municipio]]&amp;Table_6[[#This Row],[Fecha]]</f>
        <v>050143925</v>
      </c>
      <c r="C1170" s="31" t="str">
        <f t="shared" si="67"/>
        <v>Cortes43925</v>
      </c>
      <c r="D1170" s="32">
        <f t="shared" si="68"/>
        <v>1159</v>
      </c>
      <c r="E1170" s="24">
        <v>43925</v>
      </c>
      <c r="F1170" s="32">
        <f>+VLOOKUP(Table_6[[#This Row],[Departamento]],Table_5[],2,0)</f>
        <v>5</v>
      </c>
      <c r="G1170" s="3" t="s">
        <v>22</v>
      </c>
      <c r="H1170" s="9" t="s">
        <v>23</v>
      </c>
      <c r="I1170" s="32" t="str">
        <f>+IFERROR(VLOOKUP(Table_6[[#This Row],[Municipio]],'LOCALIZA HN'!$B$9:$O$306,8,0),99999)</f>
        <v>0501</v>
      </c>
      <c r="J1170" s="5" t="s">
        <v>18</v>
      </c>
      <c r="K1170" s="5">
        <v>64</v>
      </c>
      <c r="L1170" s="8" t="s">
        <v>19</v>
      </c>
      <c r="M1170" s="34" t="s">
        <v>20</v>
      </c>
      <c r="N1170" s="36">
        <f>+IFERROR(VLOOKUP(Table_6[[#This Row],[ID_Municipio]],Table_4[[CodigoMuni]:[Long_2]],3,0),"")</f>
        <v>15.5151</v>
      </c>
      <c r="O1170" s="36">
        <f>+IFERROR(VLOOKUP(Table_6[[#This Row],[ID_Municipio]],Table_4[[CodigoMuni]:[Long_2]],4,0),"")</f>
        <v>-88.114599999999996</v>
      </c>
      <c r="P1170" s="34" t="s">
        <v>21</v>
      </c>
    </row>
    <row r="1171" spans="1:16" ht="14.25" customHeight="1">
      <c r="A1171" s="31" t="str">
        <f t="shared" si="66"/>
        <v>San Pedro Sula439251160</v>
      </c>
      <c r="B1171" s="31" t="str">
        <f>+Table_6[[#This Row],[ID_Municipio]]&amp;Table_6[[#This Row],[Fecha]]</f>
        <v>050143925</v>
      </c>
      <c r="C1171" s="31" t="str">
        <f t="shared" si="67"/>
        <v>Cortes43925</v>
      </c>
      <c r="D1171" s="32">
        <f t="shared" si="68"/>
        <v>1160</v>
      </c>
      <c r="E1171" s="24">
        <v>43925</v>
      </c>
      <c r="F1171" s="32">
        <f>+VLOOKUP(Table_6[[#This Row],[Departamento]],Table_5[],2,0)</f>
        <v>5</v>
      </c>
      <c r="G1171" s="3" t="s">
        <v>22</v>
      </c>
      <c r="H1171" s="9" t="s">
        <v>23</v>
      </c>
      <c r="I1171" s="32" t="str">
        <f>+IFERROR(VLOOKUP(Table_6[[#This Row],[Municipio]],'LOCALIZA HN'!$B$9:$O$306,8,0),99999)</f>
        <v>0501</v>
      </c>
      <c r="J1171" s="5" t="s">
        <v>18</v>
      </c>
      <c r="K1171" s="5">
        <v>57</v>
      </c>
      <c r="L1171" s="8" t="s">
        <v>19</v>
      </c>
      <c r="M1171" s="34" t="s">
        <v>20</v>
      </c>
      <c r="N1171" s="36">
        <f>+IFERROR(VLOOKUP(Table_6[[#This Row],[ID_Municipio]],Table_4[[CodigoMuni]:[Long_2]],3,0),"")</f>
        <v>15.5151</v>
      </c>
      <c r="O1171" s="36">
        <f>+IFERROR(VLOOKUP(Table_6[[#This Row],[ID_Municipio]],Table_4[[CodigoMuni]:[Long_2]],4,0),"")</f>
        <v>-88.114599999999996</v>
      </c>
      <c r="P1171" s="34" t="s">
        <v>21</v>
      </c>
    </row>
    <row r="1172" spans="1:16" ht="14.25" customHeight="1">
      <c r="A1172" s="31" t="str">
        <f t="shared" si="66"/>
        <v>San Pedro Sula439251161</v>
      </c>
      <c r="B1172" s="31" t="str">
        <f>+Table_6[[#This Row],[ID_Municipio]]&amp;Table_6[[#This Row],[Fecha]]</f>
        <v>050143925</v>
      </c>
      <c r="C1172" s="31" t="str">
        <f t="shared" si="67"/>
        <v>Cortes43925</v>
      </c>
      <c r="D1172" s="32">
        <f t="shared" si="68"/>
        <v>1161</v>
      </c>
      <c r="E1172" s="24">
        <v>43925</v>
      </c>
      <c r="F1172" s="32">
        <f>+VLOOKUP(Table_6[[#This Row],[Departamento]],Table_5[],2,0)</f>
        <v>5</v>
      </c>
      <c r="G1172" s="3" t="s">
        <v>22</v>
      </c>
      <c r="H1172" s="9" t="s">
        <v>23</v>
      </c>
      <c r="I1172" s="32" t="str">
        <f>+IFERROR(VLOOKUP(Table_6[[#This Row],[Municipio]],'LOCALIZA HN'!$B$9:$O$306,8,0),99999)</f>
        <v>0501</v>
      </c>
      <c r="J1172" s="5" t="s">
        <v>18</v>
      </c>
      <c r="K1172" s="5">
        <v>43</v>
      </c>
      <c r="L1172" s="8" t="s">
        <v>19</v>
      </c>
      <c r="M1172" s="34" t="s">
        <v>20</v>
      </c>
      <c r="N1172" s="36">
        <f>+IFERROR(VLOOKUP(Table_6[[#This Row],[ID_Municipio]],Table_4[[CodigoMuni]:[Long_2]],3,0),"")</f>
        <v>15.5151</v>
      </c>
      <c r="O1172" s="36">
        <f>+IFERROR(VLOOKUP(Table_6[[#This Row],[ID_Municipio]],Table_4[[CodigoMuni]:[Long_2]],4,0),"")</f>
        <v>-88.114599999999996</v>
      </c>
      <c r="P1172" s="34" t="s">
        <v>21</v>
      </c>
    </row>
    <row r="1173" spans="1:16" ht="14.25" customHeight="1">
      <c r="A1173" s="31" t="str">
        <f t="shared" si="66"/>
        <v>San Pedro Sula439251162</v>
      </c>
      <c r="B1173" s="31" t="str">
        <f>+Table_6[[#This Row],[ID_Municipio]]&amp;Table_6[[#This Row],[Fecha]]</f>
        <v>050143925</v>
      </c>
      <c r="C1173" s="31" t="str">
        <f t="shared" si="67"/>
        <v>Cortes43925</v>
      </c>
      <c r="D1173" s="32">
        <f t="shared" si="68"/>
        <v>1162</v>
      </c>
      <c r="E1173" s="24">
        <v>43925</v>
      </c>
      <c r="F1173" s="32">
        <f>+VLOOKUP(Table_6[[#This Row],[Departamento]],Table_5[],2,0)</f>
        <v>5</v>
      </c>
      <c r="G1173" s="3" t="s">
        <v>22</v>
      </c>
      <c r="H1173" s="9" t="s">
        <v>23</v>
      </c>
      <c r="I1173" s="32" t="str">
        <f>+IFERROR(VLOOKUP(Table_6[[#This Row],[Municipio]],'LOCALIZA HN'!$B$9:$O$306,8,0),99999)</f>
        <v>0501</v>
      </c>
      <c r="J1173" s="5" t="s">
        <v>26</v>
      </c>
      <c r="K1173" s="5">
        <v>35</v>
      </c>
      <c r="L1173" s="8" t="s">
        <v>19</v>
      </c>
      <c r="M1173" s="34" t="s">
        <v>20</v>
      </c>
      <c r="N1173" s="36">
        <f>+IFERROR(VLOOKUP(Table_6[[#This Row],[ID_Municipio]],Table_4[[CodigoMuni]:[Long_2]],3,0),"")</f>
        <v>15.5151</v>
      </c>
      <c r="O1173" s="36">
        <f>+IFERROR(VLOOKUP(Table_6[[#This Row],[ID_Municipio]],Table_4[[CodigoMuni]:[Long_2]],4,0),"")</f>
        <v>-88.114599999999996</v>
      </c>
      <c r="P1173" s="34" t="s">
        <v>21</v>
      </c>
    </row>
    <row r="1174" spans="1:16" ht="14.25" customHeight="1">
      <c r="A1174" s="31" t="str">
        <f t="shared" si="66"/>
        <v>San Pedro Sula439251163</v>
      </c>
      <c r="B1174" s="31" t="str">
        <f>+Table_6[[#This Row],[ID_Municipio]]&amp;Table_6[[#This Row],[Fecha]]</f>
        <v>050143925</v>
      </c>
      <c r="C1174" s="31" t="str">
        <f t="shared" si="67"/>
        <v>Cortes43925</v>
      </c>
      <c r="D1174" s="32">
        <f t="shared" si="68"/>
        <v>1163</v>
      </c>
      <c r="E1174" s="24">
        <v>43925</v>
      </c>
      <c r="F1174" s="32">
        <f>+VLOOKUP(Table_6[[#This Row],[Departamento]],Table_5[],2,0)</f>
        <v>5</v>
      </c>
      <c r="G1174" s="3" t="s">
        <v>22</v>
      </c>
      <c r="H1174" s="9" t="s">
        <v>23</v>
      </c>
      <c r="I1174" s="32" t="str">
        <f>+IFERROR(VLOOKUP(Table_6[[#This Row],[Municipio]],'LOCALIZA HN'!$B$9:$O$306,8,0),99999)</f>
        <v>0501</v>
      </c>
      <c r="J1174" s="5" t="s">
        <v>26</v>
      </c>
      <c r="K1174" s="5">
        <v>30</v>
      </c>
      <c r="L1174" s="8" t="s">
        <v>19</v>
      </c>
      <c r="M1174" s="34" t="s">
        <v>20</v>
      </c>
      <c r="N1174" s="36">
        <f>+IFERROR(VLOOKUP(Table_6[[#This Row],[ID_Municipio]],Table_4[[CodigoMuni]:[Long_2]],3,0),"")</f>
        <v>15.5151</v>
      </c>
      <c r="O1174" s="36">
        <f>+IFERROR(VLOOKUP(Table_6[[#This Row],[ID_Municipio]],Table_4[[CodigoMuni]:[Long_2]],4,0),"")</f>
        <v>-88.114599999999996</v>
      </c>
      <c r="P1174" s="34" t="s">
        <v>21</v>
      </c>
    </row>
    <row r="1175" spans="1:16" ht="14.25" customHeight="1">
      <c r="A1175" s="31" t="str">
        <f t="shared" si="66"/>
        <v>San Pedro Sula439251164</v>
      </c>
      <c r="B1175" s="31" t="str">
        <f>+Table_6[[#This Row],[ID_Municipio]]&amp;Table_6[[#This Row],[Fecha]]</f>
        <v>050143925</v>
      </c>
      <c r="C1175" s="31" t="str">
        <f t="shared" si="67"/>
        <v>Cortes43925</v>
      </c>
      <c r="D1175" s="32">
        <f t="shared" si="68"/>
        <v>1164</v>
      </c>
      <c r="E1175" s="24">
        <v>43925</v>
      </c>
      <c r="F1175" s="32">
        <f>+VLOOKUP(Table_6[[#This Row],[Departamento]],Table_5[],2,0)</f>
        <v>5</v>
      </c>
      <c r="G1175" s="3" t="s">
        <v>22</v>
      </c>
      <c r="H1175" s="9" t="s">
        <v>23</v>
      </c>
      <c r="I1175" s="32" t="str">
        <f>+IFERROR(VLOOKUP(Table_6[[#This Row],[Municipio]],'LOCALIZA HN'!$B$9:$O$306,8,0),99999)</f>
        <v>0501</v>
      </c>
      <c r="J1175" s="5" t="s">
        <v>26</v>
      </c>
      <c r="K1175" s="5">
        <v>30</v>
      </c>
      <c r="L1175" s="8" t="s">
        <v>19</v>
      </c>
      <c r="M1175" s="34" t="s">
        <v>20</v>
      </c>
      <c r="N1175" s="36">
        <f>+IFERROR(VLOOKUP(Table_6[[#This Row],[ID_Municipio]],Table_4[[CodigoMuni]:[Long_2]],3,0),"")</f>
        <v>15.5151</v>
      </c>
      <c r="O1175" s="36">
        <f>+IFERROR(VLOOKUP(Table_6[[#This Row],[ID_Municipio]],Table_4[[CodigoMuni]:[Long_2]],4,0),"")</f>
        <v>-88.114599999999996</v>
      </c>
      <c r="P1175" s="34" t="s">
        <v>21</v>
      </c>
    </row>
    <row r="1176" spans="1:16" ht="14.25" customHeight="1">
      <c r="A1176" s="31" t="str">
        <f t="shared" si="66"/>
        <v>La Lima439251165</v>
      </c>
      <c r="B1176" s="31" t="str">
        <f>+Table_6[[#This Row],[ID_Municipio]]&amp;Table_6[[#This Row],[Fecha]]</f>
        <v>051243925</v>
      </c>
      <c r="C1176" s="31" t="str">
        <f t="shared" si="67"/>
        <v>Cortes43925</v>
      </c>
      <c r="D1176" s="32">
        <f t="shared" si="68"/>
        <v>1165</v>
      </c>
      <c r="E1176" s="24">
        <v>43925</v>
      </c>
      <c r="F1176" s="32">
        <f>+VLOOKUP(Table_6[[#This Row],[Departamento]],Table_5[],2,0)</f>
        <v>5</v>
      </c>
      <c r="G1176" s="3" t="s">
        <v>22</v>
      </c>
      <c r="H1176" s="9" t="s">
        <v>47</v>
      </c>
      <c r="I1176" s="32" t="str">
        <f>+IFERROR(VLOOKUP(Table_6[[#This Row],[Municipio]],'LOCALIZA HN'!$B$9:$O$306,8,0),99999)</f>
        <v>0512</v>
      </c>
      <c r="J1176" s="5" t="s">
        <v>26</v>
      </c>
      <c r="K1176" s="5">
        <v>44</v>
      </c>
      <c r="L1176" s="8" t="s">
        <v>19</v>
      </c>
      <c r="M1176" s="34" t="s">
        <v>20</v>
      </c>
      <c r="N1176" s="36">
        <f>+IFERROR(VLOOKUP(Table_6[[#This Row],[ID_Municipio]],Table_4[[CodigoMuni]:[Long_2]],3,0),"")</f>
        <v>15.484500000000001</v>
      </c>
      <c r="O1176" s="36">
        <f>+IFERROR(VLOOKUP(Table_6[[#This Row],[ID_Municipio]],Table_4[[CodigoMuni]:[Long_2]],4,0),"")</f>
        <v>-87.869299999999996</v>
      </c>
      <c r="P1176" s="34" t="s">
        <v>21</v>
      </c>
    </row>
    <row r="1177" spans="1:16" ht="14.25" customHeight="1">
      <c r="A1177" s="31" t="str">
        <f t="shared" si="66"/>
        <v>San Pedro Sula439251166</v>
      </c>
      <c r="B1177" s="31" t="str">
        <f>+Table_6[[#This Row],[ID_Municipio]]&amp;Table_6[[#This Row],[Fecha]]</f>
        <v>050143925</v>
      </c>
      <c r="C1177" s="31" t="str">
        <f t="shared" si="67"/>
        <v>Cortes43925</v>
      </c>
      <c r="D1177" s="32">
        <f t="shared" si="68"/>
        <v>1166</v>
      </c>
      <c r="E1177" s="24">
        <v>43925</v>
      </c>
      <c r="F1177" s="32">
        <f>+VLOOKUP(Table_6[[#This Row],[Departamento]],Table_5[],2,0)</f>
        <v>5</v>
      </c>
      <c r="G1177" s="3" t="s">
        <v>22</v>
      </c>
      <c r="H1177" s="9" t="s">
        <v>23</v>
      </c>
      <c r="I1177" s="32" t="str">
        <f>+IFERROR(VLOOKUP(Table_6[[#This Row],[Municipio]],'LOCALIZA HN'!$B$9:$O$306,8,0),99999)</f>
        <v>0501</v>
      </c>
      <c r="J1177" s="5" t="s">
        <v>26</v>
      </c>
      <c r="K1177" s="5">
        <v>78</v>
      </c>
      <c r="L1177" s="8" t="s">
        <v>19</v>
      </c>
      <c r="M1177" s="34" t="s">
        <v>20</v>
      </c>
      <c r="N1177" s="36">
        <f>+IFERROR(VLOOKUP(Table_6[[#This Row],[ID_Municipio]],Table_4[[CodigoMuni]:[Long_2]],3,0),"")</f>
        <v>15.5151</v>
      </c>
      <c r="O1177" s="36">
        <f>+IFERROR(VLOOKUP(Table_6[[#This Row],[ID_Municipio]],Table_4[[CodigoMuni]:[Long_2]],4,0),"")</f>
        <v>-88.114599999999996</v>
      </c>
      <c r="P1177" s="34" t="s">
        <v>21</v>
      </c>
    </row>
    <row r="1178" spans="1:16" ht="14.25" customHeight="1">
      <c r="A1178" s="31" t="str">
        <f t="shared" si="66"/>
        <v>La Lima439251167</v>
      </c>
      <c r="B1178" s="31" t="str">
        <f>+Table_6[[#This Row],[ID_Municipio]]&amp;Table_6[[#This Row],[Fecha]]</f>
        <v>051243925</v>
      </c>
      <c r="C1178" s="31" t="str">
        <f t="shared" si="67"/>
        <v>Cortes43925</v>
      </c>
      <c r="D1178" s="32">
        <f t="shared" si="68"/>
        <v>1167</v>
      </c>
      <c r="E1178" s="24">
        <v>43925</v>
      </c>
      <c r="F1178" s="32">
        <f>+VLOOKUP(Table_6[[#This Row],[Departamento]],Table_5[],2,0)</f>
        <v>5</v>
      </c>
      <c r="G1178" s="3" t="s">
        <v>22</v>
      </c>
      <c r="H1178" s="9" t="s">
        <v>47</v>
      </c>
      <c r="I1178" s="32" t="str">
        <f>+IFERROR(VLOOKUP(Table_6[[#This Row],[Municipio]],'LOCALIZA HN'!$B$9:$O$306,8,0),99999)</f>
        <v>0512</v>
      </c>
      <c r="J1178" s="5" t="s">
        <v>26</v>
      </c>
      <c r="K1178" s="5">
        <v>45</v>
      </c>
      <c r="L1178" s="8" t="s">
        <v>19</v>
      </c>
      <c r="M1178" s="34" t="s">
        <v>20</v>
      </c>
      <c r="N1178" s="36">
        <f>+IFERROR(VLOOKUP(Table_6[[#This Row],[ID_Municipio]],Table_4[[CodigoMuni]:[Long_2]],3,0),"")</f>
        <v>15.484500000000001</v>
      </c>
      <c r="O1178" s="36">
        <f>+IFERROR(VLOOKUP(Table_6[[#This Row],[ID_Municipio]],Table_4[[CodigoMuni]:[Long_2]],4,0),"")</f>
        <v>-87.869299999999996</v>
      </c>
      <c r="P1178" s="34" t="s">
        <v>21</v>
      </c>
    </row>
    <row r="1179" spans="1:16" ht="14.25" customHeight="1">
      <c r="A1179" s="31" t="str">
        <f t="shared" ref="A1179:A1191" si="69">+H1179&amp;E1179&amp;D1179</f>
        <v>Goascoran439251168</v>
      </c>
      <c r="B1179" s="31" t="str">
        <f>+Table_6[[#This Row],[ID_Municipio]]&amp;Table_6[[#This Row],[Fecha]]</f>
        <v>170643925</v>
      </c>
      <c r="C1179" s="31" t="str">
        <f t="shared" ref="C1179:C1194" si="70">+G1179&amp;E1179</f>
        <v>Valle43925</v>
      </c>
      <c r="D1179" s="32">
        <f t="shared" si="68"/>
        <v>1168</v>
      </c>
      <c r="E1179" s="24">
        <v>43925</v>
      </c>
      <c r="F1179" s="32">
        <f>+VLOOKUP(Table_6[[#This Row],[Departamento]],Table_5[],2,0)</f>
        <v>17</v>
      </c>
      <c r="G1179" s="3" t="s">
        <v>16</v>
      </c>
      <c r="H1179" s="9" t="s">
        <v>40</v>
      </c>
      <c r="I1179" s="32" t="str">
        <f>+IFERROR(VLOOKUP(Table_6[[#This Row],[Municipio]],'LOCALIZA HN'!$B$9:$O$306,8,0),99999)</f>
        <v>1706</v>
      </c>
      <c r="J1179" s="5" t="s">
        <v>18</v>
      </c>
      <c r="K1179" s="5">
        <v>33</v>
      </c>
      <c r="L1179" s="8" t="s">
        <v>19</v>
      </c>
      <c r="M1179" s="34" t="s">
        <v>20</v>
      </c>
      <c r="N1179" s="36">
        <f>+IFERROR(VLOOKUP(Table_6[[#This Row],[ID_Municipio]],Table_4[[CodigoMuni]:[Long_2]],3,0),"")</f>
        <v>13.5938</v>
      </c>
      <c r="O1179" s="36">
        <f>+IFERROR(VLOOKUP(Table_6[[#This Row],[ID_Municipio]],Table_4[[CodigoMuni]:[Long_2]],4,0),"")</f>
        <v>-87.712599999999995</v>
      </c>
      <c r="P1179" s="34" t="s">
        <v>21</v>
      </c>
    </row>
    <row r="1180" spans="1:16" ht="14.25" customHeight="1">
      <c r="A1180" s="31" t="str">
        <f t="shared" si="69"/>
        <v>La Ceiba439251169</v>
      </c>
      <c r="B1180" s="31" t="str">
        <f>+Table_6[[#This Row],[ID_Municipio]]&amp;Table_6[[#This Row],[Fecha]]</f>
        <v>010143925</v>
      </c>
      <c r="C1180" s="31" t="str">
        <f t="shared" si="70"/>
        <v>Atlantida43925</v>
      </c>
      <c r="D1180" s="32">
        <f t="shared" si="68"/>
        <v>1169</v>
      </c>
      <c r="E1180" s="24">
        <v>43925</v>
      </c>
      <c r="F1180" s="32">
        <f>+VLOOKUP(Table_6[[#This Row],[Departamento]],Table_5[],2,0)</f>
        <v>1</v>
      </c>
      <c r="G1180" s="3" t="s">
        <v>38</v>
      </c>
      <c r="H1180" s="9" t="s">
        <v>46</v>
      </c>
      <c r="I1180" s="32" t="str">
        <f>+IFERROR(VLOOKUP(Table_6[[#This Row],[Municipio]],'LOCALIZA HN'!$B$9:$O$306,8,0),99999)</f>
        <v>0101</v>
      </c>
      <c r="J1180" s="5" t="s">
        <v>26</v>
      </c>
      <c r="K1180" s="5">
        <v>23</v>
      </c>
      <c r="L1180" s="8" t="s">
        <v>19</v>
      </c>
      <c r="M1180" s="34" t="s">
        <v>20</v>
      </c>
      <c r="N1180" s="36">
        <f>+IFERROR(VLOOKUP(Table_6[[#This Row],[ID_Municipio]],Table_4[[CodigoMuni]:[Long_2]],3,0),"")</f>
        <v>15.6782</v>
      </c>
      <c r="O1180" s="36">
        <f>+IFERROR(VLOOKUP(Table_6[[#This Row],[ID_Municipio]],Table_4[[CodigoMuni]:[Long_2]],4,0),"")</f>
        <v>-86.742800000000003</v>
      </c>
      <c r="P1180" s="34" t="s">
        <v>21</v>
      </c>
    </row>
    <row r="1181" spans="1:16" ht="14.25" customHeight="1">
      <c r="A1181" s="31" t="str">
        <f t="shared" si="69"/>
        <v>Distrito Central439251170</v>
      </c>
      <c r="B1181" s="31" t="str">
        <f>+Table_6[[#This Row],[ID_Municipio]]&amp;Table_6[[#This Row],[Fecha]]</f>
        <v>080143925</v>
      </c>
      <c r="C1181" s="31" t="str">
        <f t="shared" si="70"/>
        <v>Francisco Morazan43925</v>
      </c>
      <c r="D1181" s="32">
        <f t="shared" si="68"/>
        <v>1170</v>
      </c>
      <c r="E1181" s="24">
        <v>43925</v>
      </c>
      <c r="F1181" s="32">
        <f>+VLOOKUP(Table_6[[#This Row],[Departamento]],Table_5[],2,0)</f>
        <v>8</v>
      </c>
      <c r="G1181" s="3" t="s">
        <v>31</v>
      </c>
      <c r="H1181" s="9" t="s">
        <v>32</v>
      </c>
      <c r="I1181" s="32" t="str">
        <f>+IFERROR(VLOOKUP(Table_6[[#This Row],[Municipio]],'LOCALIZA HN'!$B$9:$O$306,8,0),99999)</f>
        <v>0801</v>
      </c>
      <c r="J1181" s="5" t="s">
        <v>26</v>
      </c>
      <c r="K1181" s="5">
        <v>32</v>
      </c>
      <c r="L1181" s="8" t="s">
        <v>19</v>
      </c>
      <c r="M1181" s="34" t="s">
        <v>20</v>
      </c>
      <c r="N1181" s="36">
        <f>+IFERROR(VLOOKUP(Table_6[[#This Row],[ID_Municipio]],Table_4[[CodigoMuni]:[Long_2]],3,0),"")</f>
        <v>14.175800000000001</v>
      </c>
      <c r="O1181" s="36">
        <f>+IFERROR(VLOOKUP(Table_6[[#This Row],[ID_Municipio]],Table_4[[CodigoMuni]:[Long_2]],4,0),"")</f>
        <v>-87.251099999999994</v>
      </c>
      <c r="P1181" s="34" t="s">
        <v>21</v>
      </c>
    </row>
    <row r="1182" spans="1:16" ht="14.25" customHeight="1">
      <c r="A1182" s="31" t="str">
        <f t="shared" si="69"/>
        <v>Distrito Central439251171</v>
      </c>
      <c r="B1182" s="31" t="str">
        <f>+Table_6[[#This Row],[ID_Municipio]]&amp;Table_6[[#This Row],[Fecha]]</f>
        <v>080143925</v>
      </c>
      <c r="C1182" s="31" t="str">
        <f t="shared" si="70"/>
        <v>Francisco Morazan43925</v>
      </c>
      <c r="D1182" s="32">
        <f t="shared" si="68"/>
        <v>1171</v>
      </c>
      <c r="E1182" s="24">
        <v>43925</v>
      </c>
      <c r="F1182" s="32">
        <f>+VLOOKUP(Table_6[[#This Row],[Departamento]],Table_5[],2,0)</f>
        <v>8</v>
      </c>
      <c r="G1182" s="3" t="s">
        <v>31</v>
      </c>
      <c r="H1182" s="9" t="s">
        <v>32</v>
      </c>
      <c r="I1182" s="32" t="str">
        <f>+IFERROR(VLOOKUP(Table_6[[#This Row],[Municipio]],'LOCALIZA HN'!$B$9:$O$306,8,0),99999)</f>
        <v>0801</v>
      </c>
      <c r="J1182" s="5" t="s">
        <v>26</v>
      </c>
      <c r="K1182" s="5">
        <v>30</v>
      </c>
      <c r="L1182" s="8" t="s">
        <v>19</v>
      </c>
      <c r="M1182" s="34" t="s">
        <v>20</v>
      </c>
      <c r="N1182" s="36">
        <f>+IFERROR(VLOOKUP(Table_6[[#This Row],[ID_Municipio]],Table_4[[CodigoMuni]:[Long_2]],3,0),"")</f>
        <v>14.175800000000001</v>
      </c>
      <c r="O1182" s="36">
        <f>+IFERROR(VLOOKUP(Table_6[[#This Row],[ID_Municipio]],Table_4[[CodigoMuni]:[Long_2]],4,0),"")</f>
        <v>-87.251099999999994</v>
      </c>
      <c r="P1182" s="34" t="s">
        <v>21</v>
      </c>
    </row>
    <row r="1183" spans="1:16" ht="14.25" customHeight="1">
      <c r="A1183" s="31" t="str">
        <f t="shared" si="69"/>
        <v>Distrito Central439251172</v>
      </c>
      <c r="B1183" s="31" t="str">
        <f>+Table_6[[#This Row],[ID_Municipio]]&amp;Table_6[[#This Row],[Fecha]]</f>
        <v>080143925</v>
      </c>
      <c r="C1183" s="31" t="str">
        <f t="shared" si="70"/>
        <v>Francisco Morazan43925</v>
      </c>
      <c r="D1183" s="32">
        <f t="shared" si="68"/>
        <v>1172</v>
      </c>
      <c r="E1183" s="24">
        <v>43925</v>
      </c>
      <c r="F1183" s="32">
        <f>+VLOOKUP(Table_6[[#This Row],[Departamento]],Table_5[],2,0)</f>
        <v>8</v>
      </c>
      <c r="G1183" s="3" t="s">
        <v>31</v>
      </c>
      <c r="H1183" s="9" t="s">
        <v>32</v>
      </c>
      <c r="I1183" s="32" t="str">
        <f>+IFERROR(VLOOKUP(Table_6[[#This Row],[Municipio]],'LOCALIZA HN'!$B$9:$O$306,8,0),99999)</f>
        <v>0801</v>
      </c>
      <c r="J1183" s="5" t="s">
        <v>26</v>
      </c>
      <c r="K1183" s="5">
        <v>24</v>
      </c>
      <c r="L1183" s="8" t="s">
        <v>19</v>
      </c>
      <c r="M1183" s="34" t="s">
        <v>20</v>
      </c>
      <c r="N1183" s="36">
        <f>+IFERROR(VLOOKUP(Table_6[[#This Row],[ID_Municipio]],Table_4[[CodigoMuni]:[Long_2]],3,0),"")</f>
        <v>14.175800000000001</v>
      </c>
      <c r="O1183" s="36">
        <f>+IFERROR(VLOOKUP(Table_6[[#This Row],[ID_Municipio]],Table_4[[CodigoMuni]:[Long_2]],4,0),"")</f>
        <v>-87.251099999999994</v>
      </c>
      <c r="P1183" s="34" t="s">
        <v>21</v>
      </c>
    </row>
    <row r="1184" spans="1:16" ht="14.25" customHeight="1">
      <c r="A1184" s="31" t="str">
        <f t="shared" si="69"/>
        <v>Distrito Central439251173</v>
      </c>
      <c r="B1184" s="31" t="str">
        <f>+Table_6[[#This Row],[ID_Municipio]]&amp;Table_6[[#This Row],[Fecha]]</f>
        <v>080143925</v>
      </c>
      <c r="C1184" s="31" t="str">
        <f t="shared" si="70"/>
        <v>Francisco Morazan43925</v>
      </c>
      <c r="D1184" s="32">
        <f t="shared" si="68"/>
        <v>1173</v>
      </c>
      <c r="E1184" s="24">
        <v>43925</v>
      </c>
      <c r="F1184" s="32">
        <f>+VLOOKUP(Table_6[[#This Row],[Departamento]],Table_5[],2,0)</f>
        <v>8</v>
      </c>
      <c r="G1184" s="3" t="s">
        <v>31</v>
      </c>
      <c r="H1184" s="9" t="s">
        <v>32</v>
      </c>
      <c r="I1184" s="32" t="str">
        <f>+IFERROR(VLOOKUP(Table_6[[#This Row],[Municipio]],'LOCALIZA HN'!$B$9:$O$306,8,0),99999)</f>
        <v>0801</v>
      </c>
      <c r="J1184" s="5" t="s">
        <v>26</v>
      </c>
      <c r="K1184" s="5">
        <v>31</v>
      </c>
      <c r="L1184" s="8" t="s">
        <v>19</v>
      </c>
      <c r="M1184" s="34" t="s">
        <v>20</v>
      </c>
      <c r="N1184" s="36">
        <f>+IFERROR(VLOOKUP(Table_6[[#This Row],[ID_Municipio]],Table_4[[CodigoMuni]:[Long_2]],3,0),"")</f>
        <v>14.175800000000001</v>
      </c>
      <c r="O1184" s="36">
        <f>+IFERROR(VLOOKUP(Table_6[[#This Row],[ID_Municipio]],Table_4[[CodigoMuni]:[Long_2]],4,0),"")</f>
        <v>-87.251099999999994</v>
      </c>
      <c r="P1184" s="34" t="s">
        <v>21</v>
      </c>
    </row>
    <row r="1185" spans="1:16" ht="14.25" customHeight="1">
      <c r="A1185" s="31" t="str">
        <f t="shared" si="69"/>
        <v>Distrito Central439251174</v>
      </c>
      <c r="B1185" s="31" t="str">
        <f>+Table_6[[#This Row],[ID_Municipio]]&amp;Table_6[[#This Row],[Fecha]]</f>
        <v>080143925</v>
      </c>
      <c r="C1185" s="31" t="str">
        <f t="shared" si="70"/>
        <v>Francisco Morazan43925</v>
      </c>
      <c r="D1185" s="32">
        <f t="shared" si="68"/>
        <v>1174</v>
      </c>
      <c r="E1185" s="24">
        <v>43925</v>
      </c>
      <c r="F1185" s="32">
        <f>+VLOOKUP(Table_6[[#This Row],[Departamento]],Table_5[],2,0)</f>
        <v>8</v>
      </c>
      <c r="G1185" s="3" t="s">
        <v>31</v>
      </c>
      <c r="H1185" s="9" t="s">
        <v>32</v>
      </c>
      <c r="I1185" s="32" t="str">
        <f>+IFERROR(VLOOKUP(Table_6[[#This Row],[Municipio]],'LOCALIZA HN'!$B$9:$O$306,8,0),99999)</f>
        <v>0801</v>
      </c>
      <c r="J1185" s="5" t="s">
        <v>26</v>
      </c>
      <c r="K1185" s="5">
        <v>22</v>
      </c>
      <c r="L1185" s="8" t="s">
        <v>19</v>
      </c>
      <c r="M1185" s="34" t="s">
        <v>20</v>
      </c>
      <c r="N1185" s="36">
        <f>+IFERROR(VLOOKUP(Table_6[[#This Row],[ID_Municipio]],Table_4[[CodigoMuni]:[Long_2]],3,0),"")</f>
        <v>14.175800000000001</v>
      </c>
      <c r="O1185" s="36">
        <f>+IFERROR(VLOOKUP(Table_6[[#This Row],[ID_Municipio]],Table_4[[CodigoMuni]:[Long_2]],4,0),"")</f>
        <v>-87.251099999999994</v>
      </c>
      <c r="P1185" s="34" t="s">
        <v>21</v>
      </c>
    </row>
    <row r="1186" spans="1:16" ht="14.25" customHeight="1">
      <c r="A1186" s="31" t="str">
        <f t="shared" si="69"/>
        <v>Distrito Central439251175</v>
      </c>
      <c r="B1186" s="31" t="str">
        <f>+Table_6[[#This Row],[ID_Municipio]]&amp;Table_6[[#This Row],[Fecha]]</f>
        <v>080143925</v>
      </c>
      <c r="C1186" s="31" t="str">
        <f t="shared" si="70"/>
        <v>Francisco Morazan43925</v>
      </c>
      <c r="D1186" s="32">
        <f t="shared" si="68"/>
        <v>1175</v>
      </c>
      <c r="E1186" s="24">
        <v>43925</v>
      </c>
      <c r="F1186" s="32">
        <f>+VLOOKUP(Table_6[[#This Row],[Departamento]],Table_5[],2,0)</f>
        <v>8</v>
      </c>
      <c r="G1186" s="3" t="s">
        <v>31</v>
      </c>
      <c r="H1186" s="9" t="s">
        <v>32</v>
      </c>
      <c r="I1186" s="32" t="str">
        <f>+IFERROR(VLOOKUP(Table_6[[#This Row],[Municipio]],'LOCALIZA HN'!$B$9:$O$306,8,0),99999)</f>
        <v>0801</v>
      </c>
      <c r="J1186" s="5" t="s">
        <v>26</v>
      </c>
      <c r="K1186" s="5">
        <v>28</v>
      </c>
      <c r="L1186" s="8" t="s">
        <v>19</v>
      </c>
      <c r="M1186" s="34" t="s">
        <v>20</v>
      </c>
      <c r="N1186" s="36">
        <f>+IFERROR(VLOOKUP(Table_6[[#This Row],[ID_Municipio]],Table_4[[CodigoMuni]:[Long_2]],3,0),"")</f>
        <v>14.175800000000001</v>
      </c>
      <c r="O1186" s="36">
        <f>+IFERROR(VLOOKUP(Table_6[[#This Row],[ID_Municipio]],Table_4[[CodigoMuni]:[Long_2]],4,0),"")</f>
        <v>-87.251099999999994</v>
      </c>
      <c r="P1186" s="34" t="s">
        <v>21</v>
      </c>
    </row>
    <row r="1187" spans="1:16" ht="14.25" customHeight="1">
      <c r="A1187" s="31" t="str">
        <f t="shared" si="69"/>
        <v>Distrito Central439251176</v>
      </c>
      <c r="B1187" s="31" t="str">
        <f>+Table_6[[#This Row],[ID_Municipio]]&amp;Table_6[[#This Row],[Fecha]]</f>
        <v>080143925</v>
      </c>
      <c r="C1187" s="31" t="str">
        <f t="shared" si="70"/>
        <v>Francisco Morazan43925</v>
      </c>
      <c r="D1187" s="32">
        <f t="shared" si="68"/>
        <v>1176</v>
      </c>
      <c r="E1187" s="24">
        <v>43925</v>
      </c>
      <c r="F1187" s="32">
        <f>+VLOOKUP(Table_6[[#This Row],[Departamento]],Table_5[],2,0)</f>
        <v>8</v>
      </c>
      <c r="G1187" s="3" t="s">
        <v>31</v>
      </c>
      <c r="H1187" s="9" t="s">
        <v>32</v>
      </c>
      <c r="I1187" s="32" t="str">
        <f>+IFERROR(VLOOKUP(Table_6[[#This Row],[Municipio]],'LOCALIZA HN'!$B$9:$O$306,8,0),99999)</f>
        <v>0801</v>
      </c>
      <c r="J1187" s="5" t="s">
        <v>26</v>
      </c>
      <c r="K1187" s="5">
        <v>33</v>
      </c>
      <c r="L1187" s="8" t="s">
        <v>19</v>
      </c>
      <c r="M1187" s="34" t="s">
        <v>20</v>
      </c>
      <c r="N1187" s="36">
        <f>+IFERROR(VLOOKUP(Table_6[[#This Row],[ID_Municipio]],Table_4[[CodigoMuni]:[Long_2]],3,0),"")</f>
        <v>14.175800000000001</v>
      </c>
      <c r="O1187" s="36">
        <f>+IFERROR(VLOOKUP(Table_6[[#This Row],[ID_Municipio]],Table_4[[CodigoMuni]:[Long_2]],4,0),"")</f>
        <v>-87.251099999999994</v>
      </c>
      <c r="P1187" s="34" t="s">
        <v>21</v>
      </c>
    </row>
    <row r="1188" spans="1:16" ht="14.25" customHeight="1">
      <c r="A1188" s="31" t="str">
        <f t="shared" si="69"/>
        <v>Distrito Central439251177</v>
      </c>
      <c r="B1188" s="31" t="str">
        <f>+Table_6[[#This Row],[ID_Municipio]]&amp;Table_6[[#This Row],[Fecha]]</f>
        <v>080143925</v>
      </c>
      <c r="C1188" s="31" t="str">
        <f t="shared" si="70"/>
        <v>Francisco Morazan43925</v>
      </c>
      <c r="D1188" s="32">
        <f t="shared" si="68"/>
        <v>1177</v>
      </c>
      <c r="E1188" s="24">
        <v>43925</v>
      </c>
      <c r="F1188" s="32">
        <f>+VLOOKUP(Table_6[[#This Row],[Departamento]],Table_5[],2,0)</f>
        <v>8</v>
      </c>
      <c r="G1188" s="3" t="s">
        <v>31</v>
      </c>
      <c r="H1188" s="9" t="s">
        <v>32</v>
      </c>
      <c r="I1188" s="32" t="str">
        <f>+IFERROR(VLOOKUP(Table_6[[#This Row],[Municipio]],'LOCALIZA HN'!$B$9:$O$306,8,0),99999)</f>
        <v>0801</v>
      </c>
      <c r="J1188" s="5" t="s">
        <v>26</v>
      </c>
      <c r="K1188" s="5">
        <v>33</v>
      </c>
      <c r="L1188" s="8" t="s">
        <v>19</v>
      </c>
      <c r="M1188" s="34" t="s">
        <v>20</v>
      </c>
      <c r="N1188" s="36">
        <f>+IFERROR(VLOOKUP(Table_6[[#This Row],[ID_Municipio]],Table_4[[CodigoMuni]:[Long_2]],3,0),"")</f>
        <v>14.175800000000001</v>
      </c>
      <c r="O1188" s="36">
        <f>+IFERROR(VLOOKUP(Table_6[[#This Row],[ID_Municipio]],Table_4[[CodigoMuni]:[Long_2]],4,0),"")</f>
        <v>-87.251099999999994</v>
      </c>
      <c r="P1188" s="34" t="s">
        <v>21</v>
      </c>
    </row>
    <row r="1189" spans="1:16" ht="14.25" customHeight="1">
      <c r="A1189" s="31" t="str">
        <f t="shared" si="69"/>
        <v>Distrito Central439251178</v>
      </c>
      <c r="B1189" s="31" t="str">
        <f>+Table_6[[#This Row],[ID_Municipio]]&amp;Table_6[[#This Row],[Fecha]]</f>
        <v>080143925</v>
      </c>
      <c r="C1189" s="31" t="str">
        <f t="shared" si="70"/>
        <v>Francisco Morazan43925</v>
      </c>
      <c r="D1189" s="32">
        <f t="shared" si="68"/>
        <v>1178</v>
      </c>
      <c r="E1189" s="24">
        <v>43925</v>
      </c>
      <c r="F1189" s="32">
        <f>+VLOOKUP(Table_6[[#This Row],[Departamento]],Table_5[],2,0)</f>
        <v>8</v>
      </c>
      <c r="G1189" s="3" t="s">
        <v>31</v>
      </c>
      <c r="H1189" s="9" t="s">
        <v>32</v>
      </c>
      <c r="I1189" s="32" t="str">
        <f>+IFERROR(VLOOKUP(Table_6[[#This Row],[Municipio]],'LOCALIZA HN'!$B$9:$O$306,8,0),99999)</f>
        <v>0801</v>
      </c>
      <c r="J1189" s="5" t="s">
        <v>26</v>
      </c>
      <c r="K1189" s="5">
        <v>45</v>
      </c>
      <c r="L1189" s="8" t="s">
        <v>19</v>
      </c>
      <c r="M1189" s="34" t="s">
        <v>20</v>
      </c>
      <c r="N1189" s="36">
        <f>+IFERROR(VLOOKUP(Table_6[[#This Row],[ID_Municipio]],Table_4[[CodigoMuni]:[Long_2]],3,0),"")</f>
        <v>14.175800000000001</v>
      </c>
      <c r="O1189" s="36">
        <f>+IFERROR(VLOOKUP(Table_6[[#This Row],[ID_Municipio]],Table_4[[CodigoMuni]:[Long_2]],4,0),"")</f>
        <v>-87.251099999999994</v>
      </c>
      <c r="P1189" s="34" t="s">
        <v>21</v>
      </c>
    </row>
    <row r="1190" spans="1:16" ht="14.25" customHeight="1">
      <c r="A1190" s="31" t="str">
        <f t="shared" si="69"/>
        <v>San Pedro Sula439261179</v>
      </c>
      <c r="B1190" s="31" t="str">
        <f>+Table_6[[#This Row],[ID_Municipio]]&amp;Table_6[[#This Row],[Fecha]]</f>
        <v>050143926</v>
      </c>
      <c r="C1190" s="31" t="str">
        <f t="shared" si="70"/>
        <v>Cortes43926</v>
      </c>
      <c r="D1190" s="32">
        <f t="shared" si="68"/>
        <v>1179</v>
      </c>
      <c r="E1190" s="24">
        <v>43926</v>
      </c>
      <c r="F1190" s="32">
        <f>+VLOOKUP(Table_6[[#This Row],[Departamento]],Table_5[],2,0)</f>
        <v>5</v>
      </c>
      <c r="G1190" s="3" t="s">
        <v>22</v>
      </c>
      <c r="H1190" s="9" t="s">
        <v>23</v>
      </c>
      <c r="I1190" s="32" t="str">
        <f>+IFERROR(VLOOKUP(Table_6[[#This Row],[Municipio]],'LOCALIZA HN'!$B$9:$O$306,8,0),99999)</f>
        <v>0501</v>
      </c>
      <c r="J1190" s="5" t="s">
        <v>18</v>
      </c>
      <c r="K1190" s="5">
        <v>72</v>
      </c>
      <c r="L1190" s="8" t="s">
        <v>19</v>
      </c>
      <c r="M1190" s="34" t="s">
        <v>20</v>
      </c>
      <c r="N1190" s="36">
        <f>+IFERROR(VLOOKUP(Table_6[[#This Row],[ID_Municipio]],Table_4[[CodigoMuni]:[Long_2]],3,0),"")</f>
        <v>15.5151</v>
      </c>
      <c r="O1190" s="36">
        <f>+IFERROR(VLOOKUP(Table_6[[#This Row],[ID_Municipio]],Table_4[[CodigoMuni]:[Long_2]],4,0),"")</f>
        <v>-88.114599999999996</v>
      </c>
      <c r="P1190" s="34" t="s">
        <v>21</v>
      </c>
    </row>
    <row r="1191" spans="1:16" ht="14.25" customHeight="1">
      <c r="A1191" s="31" t="str">
        <f t="shared" si="69"/>
        <v>San Pedro Sula439261180</v>
      </c>
      <c r="B1191" s="31" t="str">
        <f>+Table_6[[#This Row],[ID_Municipio]]&amp;Table_6[[#This Row],[Fecha]]</f>
        <v>050143926</v>
      </c>
      <c r="C1191" s="31" t="str">
        <f t="shared" si="70"/>
        <v>Cortes43926</v>
      </c>
      <c r="D1191" s="32">
        <f t="shared" si="68"/>
        <v>1180</v>
      </c>
      <c r="E1191" s="24">
        <v>43926</v>
      </c>
      <c r="F1191" s="32">
        <f>+VLOOKUP(Table_6[[#This Row],[Departamento]],Table_5[],2,0)</f>
        <v>5</v>
      </c>
      <c r="G1191" s="3" t="s">
        <v>22</v>
      </c>
      <c r="H1191" s="9" t="s">
        <v>23</v>
      </c>
      <c r="I1191" s="32" t="str">
        <f>+IFERROR(VLOOKUP(Table_6[[#This Row],[Municipio]],'LOCALIZA HN'!$B$9:$O$306,8,0),99999)</f>
        <v>0501</v>
      </c>
      <c r="J1191" s="5" t="s">
        <v>26</v>
      </c>
      <c r="K1191" s="5">
        <v>74</v>
      </c>
      <c r="L1191" s="8" t="s">
        <v>19</v>
      </c>
      <c r="M1191" s="34" t="s">
        <v>20</v>
      </c>
      <c r="N1191" s="36">
        <f>+IFERROR(VLOOKUP(Table_6[[#This Row],[ID_Municipio]],Table_4[[CodigoMuni]:[Long_2]],3,0),"")</f>
        <v>15.5151</v>
      </c>
      <c r="O1191" s="36">
        <f>+IFERROR(VLOOKUP(Table_6[[#This Row],[ID_Municipio]],Table_4[[CodigoMuni]:[Long_2]],4,0),"")</f>
        <v>-88.114599999999996</v>
      </c>
      <c r="P1191" s="34" t="s">
        <v>21</v>
      </c>
    </row>
    <row r="1192" spans="1:16" ht="14.25" customHeight="1">
      <c r="A1192" s="31" t="str">
        <f t="shared" ref="A1192:A1198" si="71">+H1192&amp;E1192&amp;D1192</f>
        <v>San Pedro Sula439261181</v>
      </c>
      <c r="B1192" s="31" t="str">
        <f>+Table_6[[#This Row],[ID_Municipio]]&amp;Table_6[[#This Row],[Fecha]]</f>
        <v>050143926</v>
      </c>
      <c r="C1192" s="31" t="str">
        <f t="shared" si="70"/>
        <v>Cortes43926</v>
      </c>
      <c r="D1192" s="32">
        <f t="shared" si="68"/>
        <v>1181</v>
      </c>
      <c r="E1192" s="24">
        <v>43926</v>
      </c>
      <c r="F1192" s="32">
        <f>+VLOOKUP(Table_6[[#This Row],[Departamento]],Table_5[],2,0)</f>
        <v>5</v>
      </c>
      <c r="G1192" s="3" t="s">
        <v>22</v>
      </c>
      <c r="H1192" s="9" t="s">
        <v>23</v>
      </c>
      <c r="I1192" s="32" t="str">
        <f>+IFERROR(VLOOKUP(Table_6[[#This Row],[Municipio]],'LOCALIZA HN'!$B$9:$O$306,8,0),99999)</f>
        <v>0501</v>
      </c>
      <c r="J1192" s="5" t="s">
        <v>26</v>
      </c>
      <c r="K1192" s="5">
        <v>70</v>
      </c>
      <c r="L1192" s="8" t="s">
        <v>19</v>
      </c>
      <c r="M1192" s="34" t="s">
        <v>20</v>
      </c>
      <c r="N1192" s="36">
        <f>+IFERROR(VLOOKUP(Table_6[[#This Row],[ID_Municipio]],Table_4[[CodigoMuni]:[Long_2]],3,0),"")</f>
        <v>15.5151</v>
      </c>
      <c r="O1192" s="36">
        <f>+IFERROR(VLOOKUP(Table_6[[#This Row],[ID_Municipio]],Table_4[[CodigoMuni]:[Long_2]],4,0),"")</f>
        <v>-88.114599999999996</v>
      </c>
      <c r="P1192" s="34" t="s">
        <v>21</v>
      </c>
    </row>
    <row r="1193" spans="1:16" ht="14.25" customHeight="1">
      <c r="A1193" s="31" t="str">
        <f t="shared" si="71"/>
        <v>San Pedro Sula439261182</v>
      </c>
      <c r="B1193" s="31" t="str">
        <f>+Table_6[[#This Row],[ID_Municipio]]&amp;Table_6[[#This Row],[Fecha]]</f>
        <v>050143926</v>
      </c>
      <c r="C1193" s="31" t="str">
        <f t="shared" si="70"/>
        <v>Cortes43926</v>
      </c>
      <c r="D1193" s="32">
        <f t="shared" si="68"/>
        <v>1182</v>
      </c>
      <c r="E1193" s="24">
        <v>43926</v>
      </c>
      <c r="F1193" s="32">
        <f>+VLOOKUP(Table_6[[#This Row],[Departamento]],Table_5[],2,0)</f>
        <v>5</v>
      </c>
      <c r="G1193" s="3" t="s">
        <v>22</v>
      </c>
      <c r="H1193" s="9" t="s">
        <v>23</v>
      </c>
      <c r="I1193" s="32" t="str">
        <f>+IFERROR(VLOOKUP(Table_6[[#This Row],[Municipio]],'LOCALIZA HN'!$B$9:$O$306,8,0),99999)</f>
        <v>0501</v>
      </c>
      <c r="J1193" s="5" t="s">
        <v>18</v>
      </c>
      <c r="K1193" s="5">
        <v>66</v>
      </c>
      <c r="L1193" s="8" t="s">
        <v>19</v>
      </c>
      <c r="M1193" s="34" t="s">
        <v>20</v>
      </c>
      <c r="N1193" s="36">
        <f>+IFERROR(VLOOKUP(Table_6[[#This Row],[ID_Municipio]],Table_4[[CodigoMuni]:[Long_2]],3,0),"")</f>
        <v>15.5151</v>
      </c>
      <c r="O1193" s="36">
        <f>+IFERROR(VLOOKUP(Table_6[[#This Row],[ID_Municipio]],Table_4[[CodigoMuni]:[Long_2]],4,0),"")</f>
        <v>-88.114599999999996</v>
      </c>
      <c r="P1193" s="34" t="s">
        <v>21</v>
      </c>
    </row>
    <row r="1194" spans="1:16" ht="14.25" customHeight="1">
      <c r="A1194" s="31" t="str">
        <f t="shared" si="71"/>
        <v>San Pedro Sula439261183</v>
      </c>
      <c r="B1194" s="31" t="str">
        <f>+Table_6[[#This Row],[ID_Municipio]]&amp;Table_6[[#This Row],[Fecha]]</f>
        <v>050143926</v>
      </c>
      <c r="C1194" s="31" t="str">
        <f t="shared" si="70"/>
        <v>Cortes43926</v>
      </c>
      <c r="D1194" s="32">
        <f t="shared" si="68"/>
        <v>1183</v>
      </c>
      <c r="E1194" s="24">
        <v>43926</v>
      </c>
      <c r="F1194" s="32">
        <f>+VLOOKUP(Table_6[[#This Row],[Departamento]],Table_5[],2,0)</f>
        <v>5</v>
      </c>
      <c r="G1194" s="3" t="s">
        <v>22</v>
      </c>
      <c r="H1194" s="9" t="s">
        <v>23</v>
      </c>
      <c r="I1194" s="32" t="str">
        <f>+IFERROR(VLOOKUP(Table_6[[#This Row],[Municipio]],'LOCALIZA HN'!$B$9:$O$306,8,0),99999)</f>
        <v>0501</v>
      </c>
      <c r="J1194" s="5" t="s">
        <v>26</v>
      </c>
      <c r="K1194" s="5">
        <v>64</v>
      </c>
      <c r="L1194" s="8" t="s">
        <v>19</v>
      </c>
      <c r="M1194" s="34" t="s">
        <v>20</v>
      </c>
      <c r="N1194" s="36">
        <f>+IFERROR(VLOOKUP(Table_6[[#This Row],[ID_Municipio]],Table_4[[CodigoMuni]:[Long_2]],3,0),"")</f>
        <v>15.5151</v>
      </c>
      <c r="O1194" s="36">
        <f>+IFERROR(VLOOKUP(Table_6[[#This Row],[ID_Municipio]],Table_4[[CodigoMuni]:[Long_2]],4,0),"")</f>
        <v>-88.114599999999996</v>
      </c>
      <c r="P1194" s="34" t="s">
        <v>21</v>
      </c>
    </row>
    <row r="1195" spans="1:16" ht="14.25" customHeight="1">
      <c r="A1195" s="31" t="str">
        <f t="shared" si="71"/>
        <v>San Pedro Sula439261184</v>
      </c>
      <c r="B1195" s="31" t="str">
        <f>+Table_6[[#This Row],[ID_Municipio]]&amp;Table_6[[#This Row],[Fecha]]</f>
        <v>050143926</v>
      </c>
      <c r="C1195" s="31" t="str">
        <f t="shared" ref="C1192:C1198" si="72">+G1195&amp;E1195</f>
        <v>Cortes43926</v>
      </c>
      <c r="D1195" s="32">
        <f t="shared" si="68"/>
        <v>1184</v>
      </c>
      <c r="E1195" s="24">
        <v>43926</v>
      </c>
      <c r="F1195" s="32">
        <f>+VLOOKUP(Table_6[[#This Row],[Departamento]],Table_5[],2,0)</f>
        <v>5</v>
      </c>
      <c r="G1195" s="3" t="s">
        <v>22</v>
      </c>
      <c r="H1195" s="9" t="s">
        <v>23</v>
      </c>
      <c r="I1195" s="32" t="str">
        <f>+IFERROR(VLOOKUP(Table_6[[#This Row],[Municipio]],'LOCALIZA HN'!$B$9:$O$306,8,0),99999)</f>
        <v>0501</v>
      </c>
      <c r="J1195" s="5" t="s">
        <v>26</v>
      </c>
      <c r="K1195" s="5">
        <v>35</v>
      </c>
      <c r="L1195" s="8" t="s">
        <v>19</v>
      </c>
      <c r="M1195" s="34" t="s">
        <v>20</v>
      </c>
      <c r="N1195" s="36">
        <f>+IFERROR(VLOOKUP(Table_6[[#This Row],[ID_Municipio]],Table_4[[CodigoMuni]:[Long_2]],3,0),"")</f>
        <v>15.5151</v>
      </c>
      <c r="O1195" s="36">
        <f>+IFERROR(VLOOKUP(Table_6[[#This Row],[ID_Municipio]],Table_4[[CodigoMuni]:[Long_2]],4,0),"")</f>
        <v>-88.114599999999996</v>
      </c>
      <c r="P1195" s="34" t="s">
        <v>21</v>
      </c>
    </row>
    <row r="1196" spans="1:16" ht="14.25" customHeight="1">
      <c r="A1196" s="31" t="str">
        <f t="shared" si="71"/>
        <v>San Pedro Sula439261185</v>
      </c>
      <c r="B1196" s="31" t="str">
        <f>+Table_6[[#This Row],[ID_Municipio]]&amp;Table_6[[#This Row],[Fecha]]</f>
        <v>050143926</v>
      </c>
      <c r="C1196" s="31" t="str">
        <f t="shared" si="72"/>
        <v>Cortes43926</v>
      </c>
      <c r="D1196" s="32">
        <f t="shared" si="68"/>
        <v>1185</v>
      </c>
      <c r="E1196" s="24">
        <v>43926</v>
      </c>
      <c r="F1196" s="32">
        <f>+VLOOKUP(Table_6[[#This Row],[Departamento]],Table_5[],2,0)</f>
        <v>5</v>
      </c>
      <c r="G1196" s="3" t="s">
        <v>22</v>
      </c>
      <c r="H1196" s="9" t="s">
        <v>23</v>
      </c>
      <c r="I1196" s="32" t="str">
        <f>+IFERROR(VLOOKUP(Table_6[[#This Row],[Municipio]],'LOCALIZA HN'!$B$9:$O$306,8,0),99999)</f>
        <v>0501</v>
      </c>
      <c r="J1196" s="5" t="s">
        <v>26</v>
      </c>
      <c r="K1196" s="5">
        <v>42</v>
      </c>
      <c r="L1196" s="8" t="s">
        <v>19</v>
      </c>
      <c r="M1196" s="34" t="s">
        <v>20</v>
      </c>
      <c r="N1196" s="36">
        <f>+IFERROR(VLOOKUP(Table_6[[#This Row],[ID_Municipio]],Table_4[[CodigoMuni]:[Long_2]],3,0),"")</f>
        <v>15.5151</v>
      </c>
      <c r="O1196" s="36">
        <f>+IFERROR(VLOOKUP(Table_6[[#This Row],[ID_Municipio]],Table_4[[CodigoMuni]:[Long_2]],4,0),"")</f>
        <v>-88.114599999999996</v>
      </c>
      <c r="P1196" s="34" t="s">
        <v>21</v>
      </c>
    </row>
    <row r="1197" spans="1:16" ht="14.25" customHeight="1">
      <c r="A1197" s="31" t="str">
        <f t="shared" si="71"/>
        <v>Pimienta439261186</v>
      </c>
      <c r="B1197" s="31" t="str">
        <f>+Table_6[[#This Row],[ID_Municipio]]&amp;Table_6[[#This Row],[Fecha]]</f>
        <v>050443926</v>
      </c>
      <c r="C1197" s="31" t="str">
        <f t="shared" si="72"/>
        <v>Cortes43926</v>
      </c>
      <c r="D1197" s="32">
        <f t="shared" si="68"/>
        <v>1186</v>
      </c>
      <c r="E1197" s="24">
        <v>43926</v>
      </c>
      <c r="F1197" s="32">
        <f>+VLOOKUP(Table_6[[#This Row],[Departamento]],Table_5[],2,0)</f>
        <v>5</v>
      </c>
      <c r="G1197" s="3" t="s">
        <v>22</v>
      </c>
      <c r="H1197" s="9" t="s">
        <v>60</v>
      </c>
      <c r="I1197" s="32" t="str">
        <f>+IFERROR(VLOOKUP(Table_6[[#This Row],[Municipio]],'LOCALIZA HN'!$B$9:$O$306,8,0),99999)</f>
        <v>0504</v>
      </c>
      <c r="J1197" s="5" t="s">
        <v>18</v>
      </c>
      <c r="K1197" s="5">
        <v>23</v>
      </c>
      <c r="L1197" s="8" t="s">
        <v>19</v>
      </c>
      <c r="M1197" s="34" t="s">
        <v>20</v>
      </c>
      <c r="N1197" s="36">
        <f>+IFERROR(VLOOKUP(Table_6[[#This Row],[ID_Municipio]],Table_4[[CodigoMuni]:[Long_2]],3,0),"")</f>
        <v>15.2746</v>
      </c>
      <c r="O1197" s="36">
        <f>+IFERROR(VLOOKUP(Table_6[[#This Row],[ID_Municipio]],Table_4[[CodigoMuni]:[Long_2]],4,0),"")</f>
        <v>-87.970200000000006</v>
      </c>
      <c r="P1197" s="34" t="s">
        <v>21</v>
      </c>
    </row>
    <row r="1198" spans="1:16" ht="14.25" customHeight="1">
      <c r="A1198" s="31" t="str">
        <f t="shared" si="71"/>
        <v>Pimienta439261187</v>
      </c>
      <c r="B1198" s="31" t="str">
        <f>+Table_6[[#This Row],[ID_Municipio]]&amp;Table_6[[#This Row],[Fecha]]</f>
        <v>050443926</v>
      </c>
      <c r="C1198" s="31" t="str">
        <f t="shared" si="72"/>
        <v>Cortes43926</v>
      </c>
      <c r="D1198" s="32">
        <f t="shared" si="68"/>
        <v>1187</v>
      </c>
      <c r="E1198" s="24">
        <v>43926</v>
      </c>
      <c r="F1198" s="32">
        <f>+VLOOKUP(Table_6[[#This Row],[Departamento]],Table_5[],2,0)</f>
        <v>5</v>
      </c>
      <c r="G1198" s="3" t="s">
        <v>22</v>
      </c>
      <c r="H1198" s="9" t="s">
        <v>60</v>
      </c>
      <c r="I1198" s="32" t="str">
        <f>+IFERROR(VLOOKUP(Table_6[[#This Row],[Municipio]],'LOCALIZA HN'!$B$9:$O$306,8,0),99999)</f>
        <v>0504</v>
      </c>
      <c r="J1198" s="5" t="s">
        <v>18</v>
      </c>
      <c r="K1198" s="5">
        <v>31</v>
      </c>
      <c r="L1198" s="8" t="s">
        <v>19</v>
      </c>
      <c r="M1198" s="34" t="s">
        <v>20</v>
      </c>
      <c r="N1198" s="36">
        <f>+IFERROR(VLOOKUP(Table_6[[#This Row],[ID_Municipio]],Table_4[[CodigoMuni]:[Long_2]],3,0),"")</f>
        <v>15.2746</v>
      </c>
      <c r="O1198" s="36">
        <f>+IFERROR(VLOOKUP(Table_6[[#This Row],[ID_Municipio]],Table_4[[CodigoMuni]:[Long_2]],4,0),"")</f>
        <v>-87.970200000000006</v>
      </c>
      <c r="P1198" s="34" t="s">
        <v>21</v>
      </c>
    </row>
    <row r="1199" spans="1:16" ht="14.25" customHeight="1">
      <c r="A1199" s="31" t="str">
        <f t="shared" ref="A1199:A1204" si="73">+H1199&amp;E1199&amp;D1199</f>
        <v>Pimienta439261188</v>
      </c>
      <c r="B1199" s="31" t="str">
        <f>+Table_6[[#This Row],[ID_Municipio]]&amp;Table_6[[#This Row],[Fecha]]</f>
        <v>050443926</v>
      </c>
      <c r="C1199" s="31" t="str">
        <f t="shared" ref="C1199:C1204" si="74">+G1199&amp;E1199</f>
        <v>Cortes43926</v>
      </c>
      <c r="D1199" s="32">
        <f t="shared" si="68"/>
        <v>1188</v>
      </c>
      <c r="E1199" s="24">
        <v>43926</v>
      </c>
      <c r="F1199" s="32">
        <f>+VLOOKUP(Table_6[[#This Row],[Departamento]],Table_5[],2,0)</f>
        <v>5</v>
      </c>
      <c r="G1199" s="3" t="s">
        <v>22</v>
      </c>
      <c r="H1199" s="9" t="s">
        <v>60</v>
      </c>
      <c r="I1199" s="32" t="str">
        <f>+IFERROR(VLOOKUP(Table_6[[#This Row],[Municipio]],'LOCALIZA HN'!$B$9:$O$306,8,0),99999)</f>
        <v>0504</v>
      </c>
      <c r="J1199" s="5" t="s">
        <v>26</v>
      </c>
      <c r="K1199" s="5">
        <v>46</v>
      </c>
      <c r="L1199" s="8" t="s">
        <v>19</v>
      </c>
      <c r="M1199" s="34" t="s">
        <v>20</v>
      </c>
      <c r="N1199" s="36">
        <f>+IFERROR(VLOOKUP(Table_6[[#This Row],[ID_Municipio]],Table_4[[CodigoMuni]:[Long_2]],3,0),"")</f>
        <v>15.2746</v>
      </c>
      <c r="O1199" s="36">
        <f>+IFERROR(VLOOKUP(Table_6[[#This Row],[ID_Municipio]],Table_4[[CodigoMuni]:[Long_2]],4,0),"")</f>
        <v>-87.970200000000006</v>
      </c>
      <c r="P1199" s="34" t="s">
        <v>21</v>
      </c>
    </row>
    <row r="1200" spans="1:16" ht="14.25" customHeight="1">
      <c r="A1200" s="31" t="str">
        <f t="shared" si="73"/>
        <v>San Pedro Sula439261189</v>
      </c>
      <c r="B1200" s="31" t="str">
        <f>+Table_6[[#This Row],[ID_Municipio]]&amp;Table_6[[#This Row],[Fecha]]</f>
        <v>050143926</v>
      </c>
      <c r="C1200" s="31" t="str">
        <f t="shared" si="74"/>
        <v>Cortes43926</v>
      </c>
      <c r="D1200" s="32">
        <f t="shared" si="68"/>
        <v>1189</v>
      </c>
      <c r="E1200" s="24">
        <v>43926</v>
      </c>
      <c r="F1200" s="32">
        <f>+VLOOKUP(Table_6[[#This Row],[Departamento]],Table_5[],2,0)</f>
        <v>5</v>
      </c>
      <c r="G1200" s="3" t="s">
        <v>22</v>
      </c>
      <c r="H1200" s="9" t="s">
        <v>23</v>
      </c>
      <c r="I1200" s="32" t="str">
        <f>+IFERROR(VLOOKUP(Table_6[[#This Row],[Municipio]],'LOCALIZA HN'!$B$9:$O$306,8,0),99999)</f>
        <v>0501</v>
      </c>
      <c r="J1200" s="5" t="s">
        <v>18</v>
      </c>
      <c r="K1200" s="5">
        <v>76</v>
      </c>
      <c r="L1200" s="8" t="s">
        <v>19</v>
      </c>
      <c r="M1200" s="34" t="s">
        <v>20</v>
      </c>
      <c r="N1200" s="36">
        <f>+IFERROR(VLOOKUP(Table_6[[#This Row],[ID_Municipio]],Table_4[[CodigoMuni]:[Long_2]],3,0),"")</f>
        <v>15.5151</v>
      </c>
      <c r="O1200" s="36">
        <f>+IFERROR(VLOOKUP(Table_6[[#This Row],[ID_Municipio]],Table_4[[CodigoMuni]:[Long_2]],4,0),"")</f>
        <v>-88.114599999999996</v>
      </c>
      <c r="P1200" s="34" t="s">
        <v>21</v>
      </c>
    </row>
    <row r="1201" spans="1:16" ht="14.25" customHeight="1">
      <c r="A1201" s="31" t="str">
        <f t="shared" si="73"/>
        <v>Puerto Cortes439261190</v>
      </c>
      <c r="B1201" s="31" t="str">
        <f>+Table_6[[#This Row],[ID_Municipio]]&amp;Table_6[[#This Row],[Fecha]]</f>
        <v>050643926</v>
      </c>
      <c r="C1201" s="31" t="str">
        <f t="shared" si="74"/>
        <v>Cortes43926</v>
      </c>
      <c r="D1201" s="32">
        <f t="shared" si="68"/>
        <v>1190</v>
      </c>
      <c r="E1201" s="24">
        <v>43926</v>
      </c>
      <c r="F1201" s="32">
        <f>+VLOOKUP(Table_6[[#This Row],[Departamento]],Table_5[],2,0)</f>
        <v>5</v>
      </c>
      <c r="G1201" s="3" t="s">
        <v>22</v>
      </c>
      <c r="H1201" s="9" t="s">
        <v>62</v>
      </c>
      <c r="I1201" s="32" t="str">
        <f>+IFERROR(VLOOKUP(Table_6[[#This Row],[Municipio]],'LOCALIZA HN'!$B$9:$O$306,8,0),99999)</f>
        <v>0506</v>
      </c>
      <c r="J1201" s="5" t="s">
        <v>18</v>
      </c>
      <c r="K1201" s="5">
        <v>36</v>
      </c>
      <c r="L1201" s="8" t="s">
        <v>19</v>
      </c>
      <c r="M1201" s="34" t="s">
        <v>20</v>
      </c>
      <c r="N1201" s="36">
        <f>+IFERROR(VLOOKUP(Table_6[[#This Row],[ID_Municipio]],Table_4[[CodigoMuni]:[Long_2]],3,0),"")</f>
        <v>15.7897</v>
      </c>
      <c r="O1201" s="36">
        <f>+IFERROR(VLOOKUP(Table_6[[#This Row],[ID_Municipio]],Table_4[[CodigoMuni]:[Long_2]],4,0),"")</f>
        <v>-87.846000000000004</v>
      </c>
      <c r="P1201" s="34" t="s">
        <v>21</v>
      </c>
    </row>
    <row r="1202" spans="1:16" ht="14.25" customHeight="1">
      <c r="A1202" s="31" t="str">
        <f t="shared" si="73"/>
        <v>Puerto Cortes439261191</v>
      </c>
      <c r="B1202" s="31" t="str">
        <f>+Table_6[[#This Row],[ID_Municipio]]&amp;Table_6[[#This Row],[Fecha]]</f>
        <v>050643926</v>
      </c>
      <c r="C1202" s="31" t="str">
        <f t="shared" si="74"/>
        <v>Cortes43926</v>
      </c>
      <c r="D1202" s="32">
        <f t="shared" si="68"/>
        <v>1191</v>
      </c>
      <c r="E1202" s="24">
        <v>43926</v>
      </c>
      <c r="F1202" s="32">
        <f>+VLOOKUP(Table_6[[#This Row],[Departamento]],Table_5[],2,0)</f>
        <v>5</v>
      </c>
      <c r="G1202" s="3" t="s">
        <v>22</v>
      </c>
      <c r="H1202" s="9" t="s">
        <v>62</v>
      </c>
      <c r="I1202" s="32" t="str">
        <f>+IFERROR(VLOOKUP(Table_6[[#This Row],[Municipio]],'LOCALIZA HN'!$B$9:$O$306,8,0),99999)</f>
        <v>0506</v>
      </c>
      <c r="J1202" s="5" t="s">
        <v>26</v>
      </c>
      <c r="K1202" s="5">
        <v>34</v>
      </c>
      <c r="L1202" s="8" t="s">
        <v>19</v>
      </c>
      <c r="M1202" s="34" t="s">
        <v>20</v>
      </c>
      <c r="N1202" s="36">
        <f>+IFERROR(VLOOKUP(Table_6[[#This Row],[ID_Municipio]],Table_4[[CodigoMuni]:[Long_2]],3,0),"")</f>
        <v>15.7897</v>
      </c>
      <c r="O1202" s="36">
        <f>+IFERROR(VLOOKUP(Table_6[[#This Row],[ID_Municipio]],Table_4[[CodigoMuni]:[Long_2]],4,0),"")</f>
        <v>-87.846000000000004</v>
      </c>
      <c r="P1202" s="34" t="s">
        <v>21</v>
      </c>
    </row>
    <row r="1203" spans="1:16" ht="14.25" customHeight="1">
      <c r="A1203" s="31" t="str">
        <f t="shared" si="73"/>
        <v>Puerto Cortes439261192</v>
      </c>
      <c r="B1203" s="31" t="str">
        <f>+Table_6[[#This Row],[ID_Municipio]]&amp;Table_6[[#This Row],[Fecha]]</f>
        <v>050643926</v>
      </c>
      <c r="C1203" s="31" t="str">
        <f t="shared" si="74"/>
        <v>Cortes43926</v>
      </c>
      <c r="D1203" s="32">
        <f t="shared" si="68"/>
        <v>1192</v>
      </c>
      <c r="E1203" s="24">
        <v>43926</v>
      </c>
      <c r="F1203" s="32">
        <f>+VLOOKUP(Table_6[[#This Row],[Departamento]],Table_5[],2,0)</f>
        <v>5</v>
      </c>
      <c r="G1203" s="3" t="s">
        <v>22</v>
      </c>
      <c r="H1203" s="9" t="s">
        <v>62</v>
      </c>
      <c r="I1203" s="32" t="str">
        <f>+IFERROR(VLOOKUP(Table_6[[#This Row],[Municipio]],'LOCALIZA HN'!$B$9:$O$306,8,0),99999)</f>
        <v>0506</v>
      </c>
      <c r="J1203" s="5" t="s">
        <v>18</v>
      </c>
      <c r="K1203" s="5">
        <v>48</v>
      </c>
      <c r="L1203" s="8" t="s">
        <v>19</v>
      </c>
      <c r="M1203" s="34" t="s">
        <v>20</v>
      </c>
      <c r="N1203" s="36">
        <f>+IFERROR(VLOOKUP(Table_6[[#This Row],[ID_Municipio]],Table_4[[CodigoMuni]:[Long_2]],3,0),"")</f>
        <v>15.7897</v>
      </c>
      <c r="O1203" s="36">
        <f>+IFERROR(VLOOKUP(Table_6[[#This Row],[ID_Municipio]],Table_4[[CodigoMuni]:[Long_2]],4,0),"")</f>
        <v>-87.846000000000004</v>
      </c>
      <c r="P1203" s="34" t="s">
        <v>21</v>
      </c>
    </row>
    <row r="1204" spans="1:16" ht="14.25" customHeight="1">
      <c r="A1204" s="31" t="str">
        <f t="shared" si="73"/>
        <v>La Lima439261193</v>
      </c>
      <c r="B1204" s="31" t="str">
        <f>+Table_6[[#This Row],[ID_Municipio]]&amp;Table_6[[#This Row],[Fecha]]</f>
        <v>051243926</v>
      </c>
      <c r="C1204" s="31" t="str">
        <f t="shared" si="74"/>
        <v>Cortes43926</v>
      </c>
      <c r="D1204" s="32">
        <f t="shared" si="68"/>
        <v>1193</v>
      </c>
      <c r="E1204" s="24">
        <v>43926</v>
      </c>
      <c r="F1204" s="32">
        <f>+VLOOKUP(Table_6[[#This Row],[Departamento]],Table_5[],2,0)</f>
        <v>5</v>
      </c>
      <c r="G1204" s="3" t="s">
        <v>22</v>
      </c>
      <c r="H1204" s="9" t="s">
        <v>47</v>
      </c>
      <c r="I1204" s="32" t="str">
        <f>+IFERROR(VLOOKUP(Table_6[[#This Row],[Municipio]],'LOCALIZA HN'!$B$9:$O$306,8,0),99999)</f>
        <v>0512</v>
      </c>
      <c r="J1204" s="5" t="s">
        <v>18</v>
      </c>
      <c r="K1204" s="5">
        <v>58</v>
      </c>
      <c r="L1204" s="8" t="s">
        <v>19</v>
      </c>
      <c r="M1204" s="34" t="s">
        <v>20</v>
      </c>
      <c r="N1204" s="36">
        <f>+IFERROR(VLOOKUP(Table_6[[#This Row],[ID_Municipio]],Table_4[[CodigoMuni]:[Long_2]],3,0),"")</f>
        <v>15.484500000000001</v>
      </c>
      <c r="O1204" s="36">
        <f>+IFERROR(VLOOKUP(Table_6[[#This Row],[ID_Municipio]],Table_4[[CodigoMuni]:[Long_2]],4,0),"")</f>
        <v>-87.869299999999996</v>
      </c>
      <c r="P1204" s="34" t="s">
        <v>21</v>
      </c>
    </row>
    <row r="1205" spans="1:16" ht="14.25" customHeight="1">
      <c r="A1205" s="31" t="str">
        <f t="shared" ref="A1205:A1208" si="75">+H1205&amp;E1205&amp;D1205</f>
        <v>Choloma439261194</v>
      </c>
      <c r="B1205" s="31" t="str">
        <f>+Table_6[[#This Row],[ID_Municipio]]&amp;Table_6[[#This Row],[Fecha]]</f>
        <v>050243926</v>
      </c>
      <c r="C1205" s="31" t="str">
        <f t="shared" ref="C1205:C1208" si="76">+G1205&amp;E1205</f>
        <v>Cortes43926</v>
      </c>
      <c r="D1205" s="32">
        <f t="shared" si="68"/>
        <v>1194</v>
      </c>
      <c r="E1205" s="24">
        <v>43926</v>
      </c>
      <c r="F1205" s="32">
        <f>+VLOOKUP(Table_6[[#This Row],[Departamento]],Table_5[],2,0)</f>
        <v>5</v>
      </c>
      <c r="G1205" s="3" t="s">
        <v>22</v>
      </c>
      <c r="H1205" s="9" t="s">
        <v>25</v>
      </c>
      <c r="I1205" s="32" t="str">
        <f>+IFERROR(VLOOKUP(Table_6[[#This Row],[Municipio]],'LOCALIZA HN'!$B$9:$O$306,8,0),99999)</f>
        <v>0502</v>
      </c>
      <c r="J1205" s="5" t="s">
        <v>18</v>
      </c>
      <c r="K1205" s="5">
        <v>23</v>
      </c>
      <c r="L1205" s="8" t="s">
        <v>19</v>
      </c>
      <c r="M1205" s="34" t="s">
        <v>20</v>
      </c>
      <c r="N1205" s="36">
        <f>+IFERROR(VLOOKUP(Table_6[[#This Row],[ID_Municipio]],Table_4[[CodigoMuni]:[Long_2]],3,0),"")</f>
        <v>15.6435</v>
      </c>
      <c r="O1205" s="36">
        <f>+IFERROR(VLOOKUP(Table_6[[#This Row],[ID_Municipio]],Table_4[[CodigoMuni]:[Long_2]],4,0),"")</f>
        <v>-87.933999999999997</v>
      </c>
      <c r="P1205" s="34" t="s">
        <v>21</v>
      </c>
    </row>
    <row r="1206" spans="1:16" ht="14.25" customHeight="1">
      <c r="A1206" s="31" t="str">
        <f t="shared" si="75"/>
        <v>San Pedro Sula439261195</v>
      </c>
      <c r="B1206" s="31" t="str">
        <f>+Table_6[[#This Row],[ID_Municipio]]&amp;Table_6[[#This Row],[Fecha]]</f>
        <v>050143926</v>
      </c>
      <c r="C1206" s="31" t="str">
        <f t="shared" si="76"/>
        <v>Cortes43926</v>
      </c>
      <c r="D1206" s="32">
        <f t="shared" si="68"/>
        <v>1195</v>
      </c>
      <c r="E1206" s="24">
        <v>43926</v>
      </c>
      <c r="F1206" s="32">
        <f>+VLOOKUP(Table_6[[#This Row],[Departamento]],Table_5[],2,0)</f>
        <v>5</v>
      </c>
      <c r="G1206" s="3" t="s">
        <v>22</v>
      </c>
      <c r="H1206" s="9" t="s">
        <v>23</v>
      </c>
      <c r="I1206" s="32" t="str">
        <f>+IFERROR(VLOOKUP(Table_6[[#This Row],[Municipio]],'LOCALIZA HN'!$B$9:$O$306,8,0),99999)</f>
        <v>0501</v>
      </c>
      <c r="J1206" s="5" t="s">
        <v>18</v>
      </c>
      <c r="K1206" s="5">
        <v>43</v>
      </c>
      <c r="L1206" s="8" t="s">
        <v>19</v>
      </c>
      <c r="M1206" s="34" t="s">
        <v>20</v>
      </c>
      <c r="N1206" s="36">
        <f>+IFERROR(VLOOKUP(Table_6[[#This Row],[ID_Municipio]],Table_4[[CodigoMuni]:[Long_2]],3,0),"")</f>
        <v>15.5151</v>
      </c>
      <c r="O1206" s="36">
        <f>+IFERROR(VLOOKUP(Table_6[[#This Row],[ID_Municipio]],Table_4[[CodigoMuni]:[Long_2]],4,0),"")</f>
        <v>-88.114599999999996</v>
      </c>
      <c r="P1206" s="34" t="s">
        <v>21</v>
      </c>
    </row>
    <row r="1207" spans="1:16" ht="14.25" customHeight="1">
      <c r="A1207" s="31" t="str">
        <f t="shared" si="75"/>
        <v>San Pedro Sula439261196</v>
      </c>
      <c r="B1207" s="31" t="str">
        <f>+Table_6[[#This Row],[ID_Municipio]]&amp;Table_6[[#This Row],[Fecha]]</f>
        <v>050143926</v>
      </c>
      <c r="C1207" s="31" t="str">
        <f t="shared" si="76"/>
        <v>Cortes43926</v>
      </c>
      <c r="D1207" s="32">
        <f t="shared" si="68"/>
        <v>1196</v>
      </c>
      <c r="E1207" s="24">
        <v>43926</v>
      </c>
      <c r="F1207" s="32">
        <f>+VLOOKUP(Table_6[[#This Row],[Departamento]],Table_5[],2,0)</f>
        <v>5</v>
      </c>
      <c r="G1207" s="3" t="s">
        <v>22</v>
      </c>
      <c r="H1207" s="9" t="s">
        <v>23</v>
      </c>
      <c r="I1207" s="32" t="str">
        <f>+IFERROR(VLOOKUP(Table_6[[#This Row],[Municipio]],'LOCALIZA HN'!$B$9:$O$306,8,0),99999)</f>
        <v>0501</v>
      </c>
      <c r="J1207" s="5" t="s">
        <v>26</v>
      </c>
      <c r="K1207" s="5">
        <v>23</v>
      </c>
      <c r="L1207" s="8" t="s">
        <v>19</v>
      </c>
      <c r="M1207" s="34" t="s">
        <v>20</v>
      </c>
      <c r="N1207" s="36">
        <f>+IFERROR(VLOOKUP(Table_6[[#This Row],[ID_Municipio]],Table_4[[CodigoMuni]:[Long_2]],3,0),"")</f>
        <v>15.5151</v>
      </c>
      <c r="O1207" s="36">
        <f>+IFERROR(VLOOKUP(Table_6[[#This Row],[ID_Municipio]],Table_4[[CodigoMuni]:[Long_2]],4,0),"")</f>
        <v>-88.114599999999996</v>
      </c>
      <c r="P1207" s="34" t="s">
        <v>21</v>
      </c>
    </row>
    <row r="1208" spans="1:16" ht="14.25" customHeight="1">
      <c r="A1208" s="31" t="str">
        <f t="shared" si="75"/>
        <v>San Pedro Sula439261197</v>
      </c>
      <c r="B1208" s="31" t="str">
        <f>+Table_6[[#This Row],[ID_Municipio]]&amp;Table_6[[#This Row],[Fecha]]</f>
        <v>050143926</v>
      </c>
      <c r="C1208" s="31" t="str">
        <f t="shared" si="76"/>
        <v>Cortes43926</v>
      </c>
      <c r="D1208" s="32">
        <f t="shared" si="68"/>
        <v>1197</v>
      </c>
      <c r="E1208" s="24">
        <v>43926</v>
      </c>
      <c r="F1208" s="32">
        <f>+VLOOKUP(Table_6[[#This Row],[Departamento]],Table_5[],2,0)</f>
        <v>5</v>
      </c>
      <c r="G1208" s="3" t="s">
        <v>22</v>
      </c>
      <c r="H1208" s="9" t="s">
        <v>23</v>
      </c>
      <c r="I1208" s="32" t="str">
        <f>+IFERROR(VLOOKUP(Table_6[[#This Row],[Municipio]],'LOCALIZA HN'!$B$9:$O$306,8,0),99999)</f>
        <v>0501</v>
      </c>
      <c r="J1208" s="5" t="s">
        <v>18</v>
      </c>
      <c r="K1208" s="5">
        <v>29</v>
      </c>
      <c r="L1208" s="8" t="s">
        <v>19</v>
      </c>
      <c r="M1208" s="34" t="s">
        <v>20</v>
      </c>
      <c r="N1208" s="36">
        <f>+IFERROR(VLOOKUP(Table_6[[#This Row],[ID_Municipio]],Table_4[[CodigoMuni]:[Long_2]],3,0),"")</f>
        <v>15.5151</v>
      </c>
      <c r="O1208" s="36">
        <f>+IFERROR(VLOOKUP(Table_6[[#This Row],[ID_Municipio]],Table_4[[CodigoMuni]:[Long_2]],4,0),"")</f>
        <v>-88.114599999999996</v>
      </c>
      <c r="P1208" s="34" t="s">
        <v>21</v>
      </c>
    </row>
    <row r="1209" spans="1:16" ht="14.25" customHeight="1">
      <c r="A1209" s="31" t="str">
        <f t="shared" ref="A1209:A1213" si="77">+H1209&amp;E1209&amp;D1209</f>
        <v>San Pedro Sula439261198</v>
      </c>
      <c r="B1209" s="31" t="str">
        <f>+Table_6[[#This Row],[ID_Municipio]]&amp;Table_6[[#This Row],[Fecha]]</f>
        <v>050143926</v>
      </c>
      <c r="C1209" s="31" t="str">
        <f t="shared" ref="C1209:C1213" si="78">+G1209&amp;E1209</f>
        <v>Cortes43926</v>
      </c>
      <c r="D1209" s="32">
        <f t="shared" si="68"/>
        <v>1198</v>
      </c>
      <c r="E1209" s="24">
        <v>43926</v>
      </c>
      <c r="F1209" s="32">
        <f>+VLOOKUP(Table_6[[#This Row],[Departamento]],Table_5[],2,0)</f>
        <v>5</v>
      </c>
      <c r="G1209" s="3" t="s">
        <v>22</v>
      </c>
      <c r="H1209" s="9" t="s">
        <v>23</v>
      </c>
      <c r="I1209" s="32" t="str">
        <f>+IFERROR(VLOOKUP(Table_6[[#This Row],[Municipio]],'LOCALIZA HN'!$B$9:$O$306,8,0),99999)</f>
        <v>0501</v>
      </c>
      <c r="J1209" s="5" t="s">
        <v>18</v>
      </c>
      <c r="K1209" s="5">
        <v>23</v>
      </c>
      <c r="L1209" s="8" t="s">
        <v>19</v>
      </c>
      <c r="M1209" s="34" t="s">
        <v>20</v>
      </c>
      <c r="N1209" s="36">
        <f>+IFERROR(VLOOKUP(Table_6[[#This Row],[ID_Municipio]],Table_4[[CodigoMuni]:[Long_2]],3,0),"")</f>
        <v>15.5151</v>
      </c>
      <c r="O1209" s="36">
        <f>+IFERROR(VLOOKUP(Table_6[[#This Row],[ID_Municipio]],Table_4[[CodigoMuni]:[Long_2]],4,0),"")</f>
        <v>-88.114599999999996</v>
      </c>
      <c r="P1209" s="34" t="s">
        <v>21</v>
      </c>
    </row>
    <row r="1210" spans="1:16" ht="14.25" customHeight="1">
      <c r="A1210" s="31" t="str">
        <f t="shared" si="77"/>
        <v>San Pedro Sula439261199</v>
      </c>
      <c r="B1210" s="31" t="str">
        <f>+Table_6[[#This Row],[ID_Municipio]]&amp;Table_6[[#This Row],[Fecha]]</f>
        <v>050143926</v>
      </c>
      <c r="C1210" s="31" t="str">
        <f t="shared" si="78"/>
        <v>Cortes43926</v>
      </c>
      <c r="D1210" s="32">
        <f t="shared" si="68"/>
        <v>1199</v>
      </c>
      <c r="E1210" s="24">
        <v>43926</v>
      </c>
      <c r="F1210" s="32">
        <f>+VLOOKUP(Table_6[[#This Row],[Departamento]],Table_5[],2,0)</f>
        <v>5</v>
      </c>
      <c r="G1210" s="3" t="s">
        <v>22</v>
      </c>
      <c r="H1210" s="9" t="s">
        <v>23</v>
      </c>
      <c r="I1210" s="32" t="str">
        <f>+IFERROR(VLOOKUP(Table_6[[#This Row],[Municipio]],'LOCALIZA HN'!$B$9:$O$306,8,0),99999)</f>
        <v>0501</v>
      </c>
      <c r="J1210" s="5" t="s">
        <v>18</v>
      </c>
      <c r="K1210" s="5">
        <v>39</v>
      </c>
      <c r="L1210" s="8" t="s">
        <v>19</v>
      </c>
      <c r="M1210" s="34" t="s">
        <v>20</v>
      </c>
      <c r="N1210" s="36">
        <f>+IFERROR(VLOOKUP(Table_6[[#This Row],[ID_Municipio]],Table_4[[CodigoMuni]:[Long_2]],3,0),"")</f>
        <v>15.5151</v>
      </c>
      <c r="O1210" s="36">
        <f>+IFERROR(VLOOKUP(Table_6[[#This Row],[ID_Municipio]],Table_4[[CodigoMuni]:[Long_2]],4,0),"")</f>
        <v>-88.114599999999996</v>
      </c>
      <c r="P1210" s="34" t="s">
        <v>21</v>
      </c>
    </row>
    <row r="1211" spans="1:16" ht="14.25" customHeight="1">
      <c r="A1211" s="31" t="str">
        <f t="shared" si="77"/>
        <v>San Pedro Sula439261200</v>
      </c>
      <c r="B1211" s="31" t="str">
        <f>+Table_6[[#This Row],[ID_Municipio]]&amp;Table_6[[#This Row],[Fecha]]</f>
        <v>050143926</v>
      </c>
      <c r="C1211" s="31" t="str">
        <f t="shared" si="78"/>
        <v>Cortes43926</v>
      </c>
      <c r="D1211" s="32">
        <f t="shared" si="68"/>
        <v>1200</v>
      </c>
      <c r="E1211" s="24">
        <v>43926</v>
      </c>
      <c r="F1211" s="32">
        <f>+VLOOKUP(Table_6[[#This Row],[Departamento]],Table_5[],2,0)</f>
        <v>5</v>
      </c>
      <c r="G1211" s="3" t="s">
        <v>22</v>
      </c>
      <c r="H1211" s="9" t="s">
        <v>23</v>
      </c>
      <c r="I1211" s="32" t="str">
        <f>+IFERROR(VLOOKUP(Table_6[[#This Row],[Municipio]],'LOCALIZA HN'!$B$9:$O$306,8,0),99999)</f>
        <v>0501</v>
      </c>
      <c r="J1211" s="5" t="s">
        <v>26</v>
      </c>
      <c r="K1211" s="5">
        <v>38</v>
      </c>
      <c r="L1211" s="8" t="s">
        <v>19</v>
      </c>
      <c r="M1211" s="34" t="s">
        <v>20</v>
      </c>
      <c r="N1211" s="36">
        <f>+IFERROR(VLOOKUP(Table_6[[#This Row],[ID_Municipio]],Table_4[[CodigoMuni]:[Long_2]],3,0),"")</f>
        <v>15.5151</v>
      </c>
      <c r="O1211" s="36">
        <f>+IFERROR(VLOOKUP(Table_6[[#This Row],[ID_Municipio]],Table_4[[CodigoMuni]:[Long_2]],4,0),"")</f>
        <v>-88.114599999999996</v>
      </c>
      <c r="P1211" s="34" t="s">
        <v>21</v>
      </c>
    </row>
    <row r="1212" spans="1:16" ht="14.25" customHeight="1">
      <c r="A1212" s="31" t="str">
        <f t="shared" si="77"/>
        <v>Choloma439261201</v>
      </c>
      <c r="B1212" s="31" t="str">
        <f>+Table_6[[#This Row],[ID_Municipio]]&amp;Table_6[[#This Row],[Fecha]]</f>
        <v>050243926</v>
      </c>
      <c r="C1212" s="31" t="str">
        <f t="shared" si="78"/>
        <v>Cortes43926</v>
      </c>
      <c r="D1212" s="32">
        <f t="shared" si="68"/>
        <v>1201</v>
      </c>
      <c r="E1212" s="24">
        <v>43926</v>
      </c>
      <c r="F1212" s="32">
        <f>+VLOOKUP(Table_6[[#This Row],[Departamento]],Table_5[],2,0)</f>
        <v>5</v>
      </c>
      <c r="G1212" s="3" t="s">
        <v>22</v>
      </c>
      <c r="H1212" s="9" t="s">
        <v>25</v>
      </c>
      <c r="I1212" s="32" t="str">
        <f>+IFERROR(VLOOKUP(Table_6[[#This Row],[Municipio]],'LOCALIZA HN'!$B$9:$O$306,8,0),99999)</f>
        <v>0502</v>
      </c>
      <c r="J1212" s="5" t="s">
        <v>18</v>
      </c>
      <c r="K1212" s="5">
        <v>30</v>
      </c>
      <c r="L1212" s="8" t="s">
        <v>19</v>
      </c>
      <c r="M1212" s="34" t="s">
        <v>20</v>
      </c>
      <c r="N1212" s="36">
        <f>+IFERROR(VLOOKUP(Table_6[[#This Row],[ID_Municipio]],Table_4[[CodigoMuni]:[Long_2]],3,0),"")</f>
        <v>15.6435</v>
      </c>
      <c r="O1212" s="36">
        <f>+IFERROR(VLOOKUP(Table_6[[#This Row],[ID_Municipio]],Table_4[[CodigoMuni]:[Long_2]],4,0),"")</f>
        <v>-87.933999999999997</v>
      </c>
      <c r="P1212" s="34" t="s">
        <v>21</v>
      </c>
    </row>
    <row r="1213" spans="1:16" ht="14.25" customHeight="1">
      <c r="A1213" s="31" t="str">
        <f t="shared" si="77"/>
        <v>Macuelizo439261202</v>
      </c>
      <c r="B1213" s="31" t="str">
        <f>+Table_6[[#This Row],[ID_Municipio]]&amp;Table_6[[#This Row],[Fecha]]</f>
        <v>161243926</v>
      </c>
      <c r="C1213" s="31" t="str">
        <f t="shared" si="78"/>
        <v>Santa Barbara43926</v>
      </c>
      <c r="D1213" s="32">
        <f t="shared" si="68"/>
        <v>1202</v>
      </c>
      <c r="E1213" s="24">
        <v>43926</v>
      </c>
      <c r="F1213" s="32">
        <f>+VLOOKUP(Table_6[[#This Row],[Departamento]],Table_5[],2,0)</f>
        <v>16</v>
      </c>
      <c r="G1213" s="3" t="s">
        <v>43</v>
      </c>
      <c r="H1213" s="9" t="s">
        <v>53</v>
      </c>
      <c r="I1213" s="32" t="str">
        <f>+IFERROR(VLOOKUP(Table_6[[#This Row],[Municipio]],'LOCALIZA HN'!$B$9:$O$306,8,0),99999)</f>
        <v>1612</v>
      </c>
      <c r="J1213" s="5" t="s">
        <v>26</v>
      </c>
      <c r="K1213" s="5">
        <v>30</v>
      </c>
      <c r="L1213" s="8" t="s">
        <v>19</v>
      </c>
      <c r="M1213" s="34" t="s">
        <v>20</v>
      </c>
      <c r="N1213" s="36">
        <f>+IFERROR(VLOOKUP(Table_6[[#This Row],[ID_Municipio]],Table_4[[CodigoMuni]:[Long_2]],3,0),"")</f>
        <v>15.2325</v>
      </c>
      <c r="O1213" s="36">
        <f>+IFERROR(VLOOKUP(Table_6[[#This Row],[ID_Municipio]],Table_4[[CodigoMuni]:[Long_2]],4,0),"")</f>
        <v>-88.573499999999996</v>
      </c>
      <c r="P1213" s="34" t="s">
        <v>21</v>
      </c>
    </row>
    <row r="1214" spans="1:16" ht="14.25" customHeight="1">
      <c r="A1214" s="31" t="str">
        <f t="shared" ref="A1214:A1218" si="79">+H1214&amp;E1214&amp;D1214</f>
        <v>San Pedro Sula439261203</v>
      </c>
      <c r="B1214" s="31" t="str">
        <f>+Table_6[[#This Row],[ID_Municipio]]&amp;Table_6[[#This Row],[Fecha]]</f>
        <v>050143926</v>
      </c>
      <c r="C1214" s="31" t="str">
        <f t="shared" ref="C1214:C1218" si="80">+G1214&amp;E1214</f>
        <v>Cortes43926</v>
      </c>
      <c r="D1214" s="32">
        <f t="shared" si="68"/>
        <v>1203</v>
      </c>
      <c r="E1214" s="24">
        <v>43926</v>
      </c>
      <c r="F1214" s="32">
        <f>+VLOOKUP(Table_6[[#This Row],[Departamento]],Table_5[],2,0)</f>
        <v>5</v>
      </c>
      <c r="G1214" s="3" t="s">
        <v>22</v>
      </c>
      <c r="H1214" s="9" t="s">
        <v>23</v>
      </c>
      <c r="I1214" s="32" t="str">
        <f>+IFERROR(VLOOKUP(Table_6[[#This Row],[Municipio]],'LOCALIZA HN'!$B$9:$O$306,8,0),99999)</f>
        <v>0501</v>
      </c>
      <c r="J1214" s="5" t="s">
        <v>18</v>
      </c>
      <c r="K1214" s="5">
        <v>59</v>
      </c>
      <c r="L1214" s="8" t="s">
        <v>19</v>
      </c>
      <c r="M1214" s="34" t="s">
        <v>20</v>
      </c>
      <c r="N1214" s="36">
        <f>+IFERROR(VLOOKUP(Table_6[[#This Row],[ID_Municipio]],Table_4[[CodigoMuni]:[Long_2]],3,0),"")</f>
        <v>15.5151</v>
      </c>
      <c r="O1214" s="36">
        <f>+IFERROR(VLOOKUP(Table_6[[#This Row],[ID_Municipio]],Table_4[[CodigoMuni]:[Long_2]],4,0),"")</f>
        <v>-88.114599999999996</v>
      </c>
      <c r="P1214" s="34" t="s">
        <v>21</v>
      </c>
    </row>
    <row r="1215" spans="1:16" ht="14.25" customHeight="1">
      <c r="A1215" s="31" t="str">
        <f t="shared" si="79"/>
        <v>Distrito Central439261204</v>
      </c>
      <c r="B1215" s="31" t="str">
        <f>+Table_6[[#This Row],[ID_Municipio]]&amp;Table_6[[#This Row],[Fecha]]</f>
        <v>080143926</v>
      </c>
      <c r="C1215" s="31" t="str">
        <f t="shared" si="80"/>
        <v>Francisco Morazan43926</v>
      </c>
      <c r="D1215" s="32">
        <f t="shared" si="68"/>
        <v>1204</v>
      </c>
      <c r="E1215" s="24">
        <v>43926</v>
      </c>
      <c r="F1215" s="32">
        <f>+VLOOKUP(Table_6[[#This Row],[Departamento]],Table_5[],2,0)</f>
        <v>8</v>
      </c>
      <c r="G1215" s="3" t="s">
        <v>31</v>
      </c>
      <c r="H1215" s="9" t="s">
        <v>32</v>
      </c>
      <c r="I1215" s="32" t="str">
        <f>+IFERROR(VLOOKUP(Table_6[[#This Row],[Municipio]],'LOCALIZA HN'!$B$9:$O$306,8,0),99999)</f>
        <v>0801</v>
      </c>
      <c r="J1215" s="5" t="s">
        <v>18</v>
      </c>
      <c r="K1215" s="5">
        <v>70</v>
      </c>
      <c r="L1215" s="8" t="s">
        <v>19</v>
      </c>
      <c r="M1215" s="34" t="s">
        <v>20</v>
      </c>
      <c r="N1215" s="36">
        <f>+IFERROR(VLOOKUP(Table_6[[#This Row],[ID_Municipio]],Table_4[[CodigoMuni]:[Long_2]],3,0),"")</f>
        <v>14.175800000000001</v>
      </c>
      <c r="O1215" s="36">
        <f>+IFERROR(VLOOKUP(Table_6[[#This Row],[ID_Municipio]],Table_4[[CodigoMuni]:[Long_2]],4,0),"")</f>
        <v>-87.251099999999994</v>
      </c>
      <c r="P1215" s="34" t="s">
        <v>21</v>
      </c>
    </row>
    <row r="1216" spans="1:16" ht="14.25" customHeight="1">
      <c r="A1216" s="31" t="str">
        <f t="shared" si="79"/>
        <v>Ocotepeque439261205</v>
      </c>
      <c r="B1216" s="31" t="str">
        <f>+Table_6[[#This Row],[ID_Municipio]]&amp;Table_6[[#This Row],[Fecha]]</f>
        <v>140143926</v>
      </c>
      <c r="C1216" s="31" t="str">
        <f t="shared" si="80"/>
        <v>Ocotepeque43926</v>
      </c>
      <c r="D1216" s="32">
        <f t="shared" si="68"/>
        <v>1205</v>
      </c>
      <c r="E1216" s="24">
        <v>43926</v>
      </c>
      <c r="F1216" s="32">
        <f>+VLOOKUP(Table_6[[#This Row],[Departamento]],Table_5[],2,0)</f>
        <v>14</v>
      </c>
      <c r="G1216" s="3" t="s">
        <v>90</v>
      </c>
      <c r="H1216" s="9" t="s">
        <v>90</v>
      </c>
      <c r="I1216" s="32" t="str">
        <f>+IFERROR(VLOOKUP(Table_6[[#This Row],[Municipio]],'LOCALIZA HN'!$B$9:$O$306,8,0),99999)</f>
        <v>1401</v>
      </c>
      <c r="J1216" s="5" t="s">
        <v>18</v>
      </c>
      <c r="K1216" s="5">
        <v>23</v>
      </c>
      <c r="L1216" s="8" t="s">
        <v>19</v>
      </c>
      <c r="M1216" s="34" t="s">
        <v>20</v>
      </c>
      <c r="N1216" s="36">
        <f>+IFERROR(VLOOKUP(Table_6[[#This Row],[ID_Municipio]],Table_4[[CodigoMuni]:[Long_2]],3,0),"")</f>
        <v>14.403700000000001</v>
      </c>
      <c r="O1216" s="36">
        <f>+IFERROR(VLOOKUP(Table_6[[#This Row],[ID_Municipio]],Table_4[[CodigoMuni]:[Long_2]],4,0),"")</f>
        <v>-89.165400000000005</v>
      </c>
      <c r="P1216" s="34" t="s">
        <v>21</v>
      </c>
    </row>
    <row r="1217" spans="1:16" ht="14.25" customHeight="1">
      <c r="A1217" s="31" t="str">
        <f t="shared" si="79"/>
        <v>Santa Ana439261206</v>
      </c>
      <c r="B1217" s="31" t="str">
        <f>+Table_6[[#This Row],[ID_Municipio]]&amp;Table_6[[#This Row],[Fecha]]</f>
        <v>082243926</v>
      </c>
      <c r="C1217" s="31" t="str">
        <f t="shared" si="80"/>
        <v>Francisco Morazan43926</v>
      </c>
      <c r="D1217" s="32">
        <f t="shared" si="68"/>
        <v>1206</v>
      </c>
      <c r="E1217" s="24">
        <v>43926</v>
      </c>
      <c r="F1217" s="32">
        <f>+VLOOKUP(Table_6[[#This Row],[Departamento]],Table_5[],2,0)</f>
        <v>8</v>
      </c>
      <c r="G1217" s="3" t="s">
        <v>31</v>
      </c>
      <c r="H1217" s="9" t="s">
        <v>70</v>
      </c>
      <c r="I1217" s="32" t="str">
        <f>+IFERROR(VLOOKUP(Table_6[[#This Row],[Municipio]],'LOCALIZA HN'!$B$9:$O$306,8,0),99999)</f>
        <v>0822</v>
      </c>
      <c r="J1217" s="5" t="s">
        <v>18</v>
      </c>
      <c r="K1217" s="5">
        <v>2</v>
      </c>
      <c r="L1217" s="8" t="s">
        <v>19</v>
      </c>
      <c r="M1217" s="34" t="s">
        <v>20</v>
      </c>
      <c r="N1217" s="36">
        <f>+IFERROR(VLOOKUP(Table_6[[#This Row],[ID_Municipio]],Table_4[[CodigoMuni]:[Long_2]],3,0),"")</f>
        <v>13.9329</v>
      </c>
      <c r="O1217" s="36">
        <f>+IFERROR(VLOOKUP(Table_6[[#This Row],[ID_Municipio]],Table_4[[CodigoMuni]:[Long_2]],4,0),"")</f>
        <v>-87.242199999999997</v>
      </c>
      <c r="P1217" s="34" t="s">
        <v>21</v>
      </c>
    </row>
    <row r="1218" spans="1:16" ht="14.25" customHeight="1">
      <c r="A1218" s="31" t="str">
        <f t="shared" si="79"/>
        <v>Santa Ana439261207</v>
      </c>
      <c r="B1218" s="31" t="str">
        <f>+Table_6[[#This Row],[ID_Municipio]]&amp;Table_6[[#This Row],[Fecha]]</f>
        <v>082243926</v>
      </c>
      <c r="C1218" s="31" t="str">
        <f t="shared" si="80"/>
        <v>Francisco Morazan43926</v>
      </c>
      <c r="D1218" s="32">
        <f t="shared" si="68"/>
        <v>1207</v>
      </c>
      <c r="E1218" s="24">
        <v>43926</v>
      </c>
      <c r="F1218" s="32">
        <f>+VLOOKUP(Table_6[[#This Row],[Departamento]],Table_5[],2,0)</f>
        <v>8</v>
      </c>
      <c r="G1218" s="3" t="s">
        <v>31</v>
      </c>
      <c r="H1218" s="9" t="s">
        <v>70</v>
      </c>
      <c r="I1218" s="32" t="str">
        <f>+IFERROR(VLOOKUP(Table_6[[#This Row],[Municipio]],'LOCALIZA HN'!$B$9:$O$306,8,0),99999)</f>
        <v>0822</v>
      </c>
      <c r="J1218" s="5" t="s">
        <v>26</v>
      </c>
      <c r="K1218" s="5"/>
      <c r="L1218" s="8" t="s">
        <v>19</v>
      </c>
      <c r="M1218" s="34" t="s">
        <v>20</v>
      </c>
      <c r="N1218" s="36">
        <f>+IFERROR(VLOOKUP(Table_6[[#This Row],[ID_Municipio]],Table_4[[CodigoMuni]:[Long_2]],3,0),"")</f>
        <v>13.9329</v>
      </c>
      <c r="O1218" s="36">
        <f>+IFERROR(VLOOKUP(Table_6[[#This Row],[ID_Municipio]],Table_4[[CodigoMuni]:[Long_2]],4,0),"")</f>
        <v>-87.242199999999997</v>
      </c>
      <c r="P1218" s="34" t="s">
        <v>21</v>
      </c>
    </row>
    <row r="1219" spans="1:16" ht="14.25" customHeight="1">
      <c r="A1219" s="31" t="str">
        <f t="shared" ref="A1219:A1224" si="81">+H1219&amp;E1219&amp;D1219</f>
        <v>Santa Ana439261208</v>
      </c>
      <c r="B1219" s="31" t="str">
        <f>+Table_6[[#This Row],[ID_Municipio]]&amp;Table_6[[#This Row],[Fecha]]</f>
        <v>082243926</v>
      </c>
      <c r="C1219" s="31" t="str">
        <f t="shared" ref="C1219:C1224" si="82">+G1219&amp;E1219</f>
        <v>Francisco Morazan43926</v>
      </c>
      <c r="D1219" s="32">
        <f t="shared" si="68"/>
        <v>1208</v>
      </c>
      <c r="E1219" s="24">
        <v>43926</v>
      </c>
      <c r="F1219" s="32">
        <f>+VLOOKUP(Table_6[[#This Row],[Departamento]],Table_5[],2,0)</f>
        <v>8</v>
      </c>
      <c r="G1219" s="3" t="s">
        <v>31</v>
      </c>
      <c r="H1219" s="9" t="s">
        <v>70</v>
      </c>
      <c r="I1219" s="32" t="str">
        <f>+IFERROR(VLOOKUP(Table_6[[#This Row],[Municipio]],'LOCALIZA HN'!$B$9:$O$306,8,0),99999)</f>
        <v>0822</v>
      </c>
      <c r="J1219" s="5" t="s">
        <v>26</v>
      </c>
      <c r="K1219" s="5">
        <v>28</v>
      </c>
      <c r="L1219" s="8" t="s">
        <v>19</v>
      </c>
      <c r="M1219" s="34" t="s">
        <v>20</v>
      </c>
      <c r="N1219" s="36">
        <f>+IFERROR(VLOOKUP(Table_6[[#This Row],[ID_Municipio]],Table_4[[CodigoMuni]:[Long_2]],3,0),"")</f>
        <v>13.9329</v>
      </c>
      <c r="O1219" s="36">
        <f>+IFERROR(VLOOKUP(Table_6[[#This Row],[ID_Municipio]],Table_4[[CodigoMuni]:[Long_2]],4,0),"")</f>
        <v>-87.242199999999997</v>
      </c>
      <c r="P1219" s="34" t="s">
        <v>21</v>
      </c>
    </row>
    <row r="1220" spans="1:16" ht="14.25" customHeight="1">
      <c r="A1220" s="31" t="str">
        <f t="shared" si="81"/>
        <v>Santa Ana439261209</v>
      </c>
      <c r="B1220" s="31" t="str">
        <f>+Table_6[[#This Row],[ID_Municipio]]&amp;Table_6[[#This Row],[Fecha]]</f>
        <v>082243926</v>
      </c>
      <c r="C1220" s="31" t="str">
        <f t="shared" si="82"/>
        <v>Francisco Morazan43926</v>
      </c>
      <c r="D1220" s="32">
        <f t="shared" si="68"/>
        <v>1209</v>
      </c>
      <c r="E1220" s="24">
        <v>43926</v>
      </c>
      <c r="F1220" s="32">
        <f>+VLOOKUP(Table_6[[#This Row],[Departamento]],Table_5[],2,0)</f>
        <v>8</v>
      </c>
      <c r="G1220" s="3" t="s">
        <v>31</v>
      </c>
      <c r="H1220" s="9" t="s">
        <v>70</v>
      </c>
      <c r="I1220" s="32" t="str">
        <f>+IFERROR(VLOOKUP(Table_6[[#This Row],[Municipio]],'LOCALIZA HN'!$B$9:$O$306,8,0),99999)</f>
        <v>0822</v>
      </c>
      <c r="J1220" s="5" t="s">
        <v>18</v>
      </c>
      <c r="K1220" s="5">
        <v>34</v>
      </c>
      <c r="L1220" s="8" t="s">
        <v>19</v>
      </c>
      <c r="M1220" s="34" t="s">
        <v>20</v>
      </c>
      <c r="N1220" s="36">
        <f>+IFERROR(VLOOKUP(Table_6[[#This Row],[ID_Municipio]],Table_4[[CodigoMuni]:[Long_2]],3,0),"")</f>
        <v>13.9329</v>
      </c>
      <c r="O1220" s="36">
        <f>+IFERROR(VLOOKUP(Table_6[[#This Row],[ID_Municipio]],Table_4[[CodigoMuni]:[Long_2]],4,0),"")</f>
        <v>-87.242199999999997</v>
      </c>
      <c r="P1220" s="34" t="s">
        <v>21</v>
      </c>
    </row>
    <row r="1221" spans="1:16" ht="14.25" customHeight="1">
      <c r="A1221" s="31" t="str">
        <f t="shared" si="81"/>
        <v>Santa Ana439261210</v>
      </c>
      <c r="B1221" s="31" t="str">
        <f>+Table_6[[#This Row],[ID_Municipio]]&amp;Table_6[[#This Row],[Fecha]]</f>
        <v>082243926</v>
      </c>
      <c r="C1221" s="31" t="str">
        <f t="shared" si="82"/>
        <v>Francisco Morazan43926</v>
      </c>
      <c r="D1221" s="32">
        <f t="shared" si="68"/>
        <v>1210</v>
      </c>
      <c r="E1221" s="24">
        <v>43926</v>
      </c>
      <c r="F1221" s="32">
        <f>+VLOOKUP(Table_6[[#This Row],[Departamento]],Table_5[],2,0)</f>
        <v>8</v>
      </c>
      <c r="G1221" s="3" t="s">
        <v>31</v>
      </c>
      <c r="H1221" s="9" t="s">
        <v>70</v>
      </c>
      <c r="I1221" s="32" t="str">
        <f>+IFERROR(VLOOKUP(Table_6[[#This Row],[Municipio]],'LOCALIZA HN'!$B$9:$O$306,8,0),99999)</f>
        <v>0822</v>
      </c>
      <c r="J1221" s="5" t="s">
        <v>26</v>
      </c>
      <c r="K1221" s="5">
        <v>9</v>
      </c>
      <c r="L1221" s="8" t="s">
        <v>19</v>
      </c>
      <c r="M1221" s="34" t="s">
        <v>20</v>
      </c>
      <c r="N1221" s="36">
        <f>+IFERROR(VLOOKUP(Table_6[[#This Row],[ID_Municipio]],Table_4[[CodigoMuni]:[Long_2]],3,0),"")</f>
        <v>13.9329</v>
      </c>
      <c r="O1221" s="36">
        <f>+IFERROR(VLOOKUP(Table_6[[#This Row],[ID_Municipio]],Table_4[[CodigoMuni]:[Long_2]],4,0),"")</f>
        <v>-87.242199999999997</v>
      </c>
      <c r="P1221" s="34" t="s">
        <v>21</v>
      </c>
    </row>
    <row r="1222" spans="1:16" ht="14.25" customHeight="1">
      <c r="A1222" s="31" t="str">
        <f t="shared" si="81"/>
        <v>Santa Ana439261211</v>
      </c>
      <c r="B1222" s="31" t="str">
        <f>+Table_6[[#This Row],[ID_Municipio]]&amp;Table_6[[#This Row],[Fecha]]</f>
        <v>082243926</v>
      </c>
      <c r="C1222" s="31" t="str">
        <f t="shared" si="82"/>
        <v>Francisco Morazan43926</v>
      </c>
      <c r="D1222" s="32">
        <f t="shared" si="68"/>
        <v>1211</v>
      </c>
      <c r="E1222" s="24">
        <v>43926</v>
      </c>
      <c r="F1222" s="32">
        <f>+VLOOKUP(Table_6[[#This Row],[Departamento]],Table_5[],2,0)</f>
        <v>8</v>
      </c>
      <c r="G1222" s="3" t="s">
        <v>31</v>
      </c>
      <c r="H1222" s="9" t="s">
        <v>70</v>
      </c>
      <c r="I1222" s="32" t="str">
        <f>+IFERROR(VLOOKUP(Table_6[[#This Row],[Municipio]],'LOCALIZA HN'!$B$9:$O$306,8,0),99999)</f>
        <v>0822</v>
      </c>
      <c r="J1222" s="5" t="s">
        <v>26</v>
      </c>
      <c r="K1222" s="5">
        <v>35</v>
      </c>
      <c r="L1222" s="8" t="s">
        <v>19</v>
      </c>
      <c r="M1222" s="34" t="s">
        <v>20</v>
      </c>
      <c r="N1222" s="36">
        <f>+IFERROR(VLOOKUP(Table_6[[#This Row],[ID_Municipio]],Table_4[[CodigoMuni]:[Long_2]],3,0),"")</f>
        <v>13.9329</v>
      </c>
      <c r="O1222" s="36">
        <f>+IFERROR(VLOOKUP(Table_6[[#This Row],[ID_Municipio]],Table_4[[CodigoMuni]:[Long_2]],4,0),"")</f>
        <v>-87.242199999999997</v>
      </c>
      <c r="P1222" s="34" t="s">
        <v>21</v>
      </c>
    </row>
    <row r="1223" spans="1:16" ht="14.25" customHeight="1">
      <c r="A1223" s="31" t="str">
        <f t="shared" si="81"/>
        <v>Santa Ana439261212</v>
      </c>
      <c r="B1223" s="31" t="str">
        <f>+Table_6[[#This Row],[ID_Municipio]]&amp;Table_6[[#This Row],[Fecha]]</f>
        <v>082243926</v>
      </c>
      <c r="C1223" s="31" t="str">
        <f t="shared" si="82"/>
        <v>Francisco Morazan43926</v>
      </c>
      <c r="D1223" s="32">
        <f t="shared" si="68"/>
        <v>1212</v>
      </c>
      <c r="E1223" s="24">
        <v>43926</v>
      </c>
      <c r="F1223" s="32">
        <f>+VLOOKUP(Table_6[[#This Row],[Departamento]],Table_5[],2,0)</f>
        <v>8</v>
      </c>
      <c r="G1223" s="3" t="s">
        <v>31</v>
      </c>
      <c r="H1223" s="9" t="s">
        <v>70</v>
      </c>
      <c r="I1223" s="32" t="str">
        <f>+IFERROR(VLOOKUP(Table_6[[#This Row],[Municipio]],'LOCALIZA HN'!$B$9:$O$306,8,0),99999)</f>
        <v>0822</v>
      </c>
      <c r="J1223" s="5" t="s">
        <v>26</v>
      </c>
      <c r="K1223" s="5">
        <v>8</v>
      </c>
      <c r="L1223" s="8" t="s">
        <v>19</v>
      </c>
      <c r="M1223" s="34" t="s">
        <v>20</v>
      </c>
      <c r="N1223" s="36">
        <f>+IFERROR(VLOOKUP(Table_6[[#This Row],[ID_Municipio]],Table_4[[CodigoMuni]:[Long_2]],3,0),"")</f>
        <v>13.9329</v>
      </c>
      <c r="O1223" s="36">
        <f>+IFERROR(VLOOKUP(Table_6[[#This Row],[ID_Municipio]],Table_4[[CodigoMuni]:[Long_2]],4,0),"")</f>
        <v>-87.242199999999997</v>
      </c>
      <c r="P1223" s="34" t="s">
        <v>21</v>
      </c>
    </row>
    <row r="1224" spans="1:16" ht="14.25" customHeight="1">
      <c r="A1224" s="31" t="str">
        <f t="shared" si="81"/>
        <v>Santa Ana439261213</v>
      </c>
      <c r="B1224" s="31" t="str">
        <f>+Table_6[[#This Row],[ID_Municipio]]&amp;Table_6[[#This Row],[Fecha]]</f>
        <v>082243926</v>
      </c>
      <c r="C1224" s="31" t="str">
        <f t="shared" si="82"/>
        <v>Francisco Morazan43926</v>
      </c>
      <c r="D1224" s="32">
        <f t="shared" si="68"/>
        <v>1213</v>
      </c>
      <c r="E1224" s="24">
        <v>43926</v>
      </c>
      <c r="F1224" s="32">
        <f>+VLOOKUP(Table_6[[#This Row],[Departamento]],Table_5[],2,0)</f>
        <v>8</v>
      </c>
      <c r="G1224" s="3" t="s">
        <v>31</v>
      </c>
      <c r="H1224" s="9" t="s">
        <v>70</v>
      </c>
      <c r="I1224" s="32" t="str">
        <f>+IFERROR(VLOOKUP(Table_6[[#This Row],[Municipio]],'LOCALIZA HN'!$B$9:$O$306,8,0),99999)</f>
        <v>0822</v>
      </c>
      <c r="J1224" s="5" t="s">
        <v>18</v>
      </c>
      <c r="K1224" s="5"/>
      <c r="L1224" s="8" t="s">
        <v>19</v>
      </c>
      <c r="M1224" s="34" t="s">
        <v>20</v>
      </c>
      <c r="N1224" s="36">
        <f>+IFERROR(VLOOKUP(Table_6[[#This Row],[ID_Municipio]],Table_4[[CodigoMuni]:[Long_2]],3,0),"")</f>
        <v>13.9329</v>
      </c>
      <c r="O1224" s="36">
        <f>+IFERROR(VLOOKUP(Table_6[[#This Row],[ID_Municipio]],Table_4[[CodigoMuni]:[Long_2]],4,0),"")</f>
        <v>-87.242199999999997</v>
      </c>
      <c r="P1224" s="34" t="s">
        <v>21</v>
      </c>
    </row>
    <row r="1225" spans="1:16" ht="14.25" customHeight="1">
      <c r="A1225" s="31" t="str">
        <f t="shared" ref="A1225:A1229" si="83">+H1225&amp;E1225&amp;D1225</f>
        <v>Santa Ana439261214</v>
      </c>
      <c r="B1225" s="31" t="str">
        <f>+Table_6[[#This Row],[ID_Municipio]]&amp;Table_6[[#This Row],[Fecha]]</f>
        <v>082243926</v>
      </c>
      <c r="C1225" s="31" t="str">
        <f t="shared" ref="C1225:C1229" si="84">+G1225&amp;E1225</f>
        <v>Francisco Morazan43926</v>
      </c>
      <c r="D1225" s="32">
        <f t="shared" si="68"/>
        <v>1214</v>
      </c>
      <c r="E1225" s="24">
        <v>43926</v>
      </c>
      <c r="F1225" s="32">
        <f>+VLOOKUP(Table_6[[#This Row],[Departamento]],Table_5[],2,0)</f>
        <v>8</v>
      </c>
      <c r="G1225" s="3" t="s">
        <v>31</v>
      </c>
      <c r="H1225" s="9" t="s">
        <v>70</v>
      </c>
      <c r="I1225" s="32" t="str">
        <f>+IFERROR(VLOOKUP(Table_6[[#This Row],[Municipio]],'LOCALIZA HN'!$B$9:$O$306,8,0),99999)</f>
        <v>0822</v>
      </c>
      <c r="J1225" s="5" t="s">
        <v>18</v>
      </c>
      <c r="K1225" s="5">
        <v>26</v>
      </c>
      <c r="L1225" s="8" t="s">
        <v>19</v>
      </c>
      <c r="M1225" s="34" t="s">
        <v>20</v>
      </c>
      <c r="N1225" s="36">
        <f>+IFERROR(VLOOKUP(Table_6[[#This Row],[ID_Municipio]],Table_4[[CodigoMuni]:[Long_2]],3,0),"")</f>
        <v>13.9329</v>
      </c>
      <c r="O1225" s="36">
        <f>+IFERROR(VLOOKUP(Table_6[[#This Row],[ID_Municipio]],Table_4[[CodigoMuni]:[Long_2]],4,0),"")</f>
        <v>-87.242199999999997</v>
      </c>
      <c r="P1225" s="34" t="s">
        <v>21</v>
      </c>
    </row>
    <row r="1226" spans="1:16" ht="14.25" customHeight="1">
      <c r="A1226" s="31" t="str">
        <f t="shared" si="83"/>
        <v>Distrito Central439261215</v>
      </c>
      <c r="B1226" s="31" t="str">
        <f>+Table_6[[#This Row],[ID_Municipio]]&amp;Table_6[[#This Row],[Fecha]]</f>
        <v>080143926</v>
      </c>
      <c r="C1226" s="31" t="str">
        <f t="shared" si="84"/>
        <v>Francisco Morazan43926</v>
      </c>
      <c r="D1226" s="32">
        <f t="shared" si="68"/>
        <v>1215</v>
      </c>
      <c r="E1226" s="24">
        <v>43926</v>
      </c>
      <c r="F1226" s="32">
        <f>+VLOOKUP(Table_6[[#This Row],[Departamento]],Table_5[],2,0)</f>
        <v>8</v>
      </c>
      <c r="G1226" s="3" t="s">
        <v>31</v>
      </c>
      <c r="H1226" s="9" t="s">
        <v>32</v>
      </c>
      <c r="I1226" s="32" t="str">
        <f>+IFERROR(VLOOKUP(Table_6[[#This Row],[Municipio]],'LOCALIZA HN'!$B$9:$O$306,8,0),99999)</f>
        <v>0801</v>
      </c>
      <c r="J1226" s="5" t="s">
        <v>18</v>
      </c>
      <c r="K1226" s="5">
        <v>32</v>
      </c>
      <c r="L1226" s="8" t="s">
        <v>19</v>
      </c>
      <c r="M1226" s="34" t="s">
        <v>20</v>
      </c>
      <c r="N1226" s="36">
        <f>+IFERROR(VLOOKUP(Table_6[[#This Row],[ID_Municipio]],Table_4[[CodigoMuni]:[Long_2]],3,0),"")</f>
        <v>14.175800000000001</v>
      </c>
      <c r="O1226" s="36">
        <f>+IFERROR(VLOOKUP(Table_6[[#This Row],[ID_Municipio]],Table_4[[CodigoMuni]:[Long_2]],4,0),"")</f>
        <v>-87.251099999999994</v>
      </c>
      <c r="P1226" s="34" t="s">
        <v>21</v>
      </c>
    </row>
    <row r="1227" spans="1:16" ht="14.25" customHeight="1">
      <c r="A1227" s="31" t="str">
        <f t="shared" si="83"/>
        <v>Distrito Central439261216</v>
      </c>
      <c r="B1227" s="31" t="str">
        <f>+Table_6[[#This Row],[ID_Municipio]]&amp;Table_6[[#This Row],[Fecha]]</f>
        <v>080143926</v>
      </c>
      <c r="C1227" s="31" t="str">
        <f t="shared" si="84"/>
        <v>Francisco Morazan43926</v>
      </c>
      <c r="D1227" s="32">
        <f t="shared" si="68"/>
        <v>1216</v>
      </c>
      <c r="E1227" s="24">
        <v>43926</v>
      </c>
      <c r="F1227" s="32">
        <f>+VLOOKUP(Table_6[[#This Row],[Departamento]],Table_5[],2,0)</f>
        <v>8</v>
      </c>
      <c r="G1227" s="3" t="s">
        <v>31</v>
      </c>
      <c r="H1227" s="9" t="s">
        <v>32</v>
      </c>
      <c r="I1227" s="32" t="str">
        <f>+IFERROR(VLOOKUP(Table_6[[#This Row],[Municipio]],'LOCALIZA HN'!$B$9:$O$306,8,0),99999)</f>
        <v>0801</v>
      </c>
      <c r="J1227" s="5" t="s">
        <v>18</v>
      </c>
      <c r="K1227" s="5">
        <v>33</v>
      </c>
      <c r="L1227" s="8" t="s">
        <v>19</v>
      </c>
      <c r="M1227" s="34" t="s">
        <v>20</v>
      </c>
      <c r="N1227" s="36">
        <f>+IFERROR(VLOOKUP(Table_6[[#This Row],[ID_Municipio]],Table_4[[CodigoMuni]:[Long_2]],3,0),"")</f>
        <v>14.175800000000001</v>
      </c>
      <c r="O1227" s="36">
        <f>+IFERROR(VLOOKUP(Table_6[[#This Row],[ID_Municipio]],Table_4[[CodigoMuni]:[Long_2]],4,0),"")</f>
        <v>-87.251099999999994</v>
      </c>
      <c r="P1227" s="34" t="s">
        <v>21</v>
      </c>
    </row>
    <row r="1228" spans="1:16" ht="14.25" customHeight="1">
      <c r="A1228" s="31" t="str">
        <f t="shared" si="83"/>
        <v>Distrito Central439261217</v>
      </c>
      <c r="B1228" s="31" t="str">
        <f>+Table_6[[#This Row],[ID_Municipio]]&amp;Table_6[[#This Row],[Fecha]]</f>
        <v>080143926</v>
      </c>
      <c r="C1228" s="31" t="str">
        <f t="shared" si="84"/>
        <v>Francisco Morazan43926</v>
      </c>
      <c r="D1228" s="32">
        <f t="shared" si="68"/>
        <v>1217</v>
      </c>
      <c r="E1228" s="24">
        <v>43926</v>
      </c>
      <c r="F1228" s="32">
        <f>+VLOOKUP(Table_6[[#This Row],[Departamento]],Table_5[],2,0)</f>
        <v>8</v>
      </c>
      <c r="G1228" s="3" t="s">
        <v>31</v>
      </c>
      <c r="H1228" s="9" t="s">
        <v>32</v>
      </c>
      <c r="I1228" s="32" t="str">
        <f>+IFERROR(VLOOKUP(Table_6[[#This Row],[Municipio]],'LOCALIZA HN'!$B$9:$O$306,8,0),99999)</f>
        <v>0801</v>
      </c>
      <c r="J1228" s="5" t="s">
        <v>18</v>
      </c>
      <c r="K1228" s="5">
        <v>49</v>
      </c>
      <c r="L1228" s="8" t="s">
        <v>19</v>
      </c>
      <c r="M1228" s="34" t="s">
        <v>20</v>
      </c>
      <c r="N1228" s="36">
        <f>+IFERROR(VLOOKUP(Table_6[[#This Row],[ID_Municipio]],Table_4[[CodigoMuni]:[Long_2]],3,0),"")</f>
        <v>14.175800000000001</v>
      </c>
      <c r="O1228" s="36">
        <f>+IFERROR(VLOOKUP(Table_6[[#This Row],[ID_Municipio]],Table_4[[CodigoMuni]:[Long_2]],4,0),"")</f>
        <v>-87.251099999999994</v>
      </c>
      <c r="P1228" s="34" t="s">
        <v>21</v>
      </c>
    </row>
    <row r="1229" spans="1:16" ht="14.25" customHeight="1">
      <c r="A1229" s="31" t="str">
        <f t="shared" si="83"/>
        <v>Distrito Central439261218</v>
      </c>
      <c r="B1229" s="31" t="str">
        <f>+Table_6[[#This Row],[ID_Municipio]]&amp;Table_6[[#This Row],[Fecha]]</f>
        <v>080143926</v>
      </c>
      <c r="C1229" s="31" t="str">
        <f t="shared" si="84"/>
        <v>Francisco Morazan43926</v>
      </c>
      <c r="D1229" s="32">
        <f t="shared" ref="D1229" si="85">+D1228+1</f>
        <v>1218</v>
      </c>
      <c r="E1229" s="24">
        <v>43926</v>
      </c>
      <c r="F1229" s="32">
        <f>+VLOOKUP(Table_6[[#This Row],[Departamento]],Table_5[],2,0)</f>
        <v>8</v>
      </c>
      <c r="G1229" s="3" t="s">
        <v>31</v>
      </c>
      <c r="H1229" s="9" t="s">
        <v>32</v>
      </c>
      <c r="I1229" s="32" t="str">
        <f>+IFERROR(VLOOKUP(Table_6[[#This Row],[Municipio]],'LOCALIZA HN'!$B$9:$O$306,8,0),99999)</f>
        <v>0801</v>
      </c>
      <c r="J1229" s="5" t="s">
        <v>18</v>
      </c>
      <c r="K1229" s="5">
        <v>34</v>
      </c>
      <c r="L1229" s="8" t="s">
        <v>19</v>
      </c>
      <c r="M1229" s="34" t="s">
        <v>20</v>
      </c>
      <c r="N1229" s="36">
        <f>+IFERROR(VLOOKUP(Table_6[[#This Row],[ID_Municipio]],Table_4[[CodigoMuni]:[Long_2]],3,0),"")</f>
        <v>14.175800000000001</v>
      </c>
      <c r="O1229" s="36">
        <f>+IFERROR(VLOOKUP(Table_6[[#This Row],[ID_Municipio]],Table_4[[CodigoMuni]:[Long_2]],4,0),"")</f>
        <v>-87.251099999999994</v>
      </c>
      <c r="P1229" s="34" t="s">
        <v>21</v>
      </c>
    </row>
    <row r="1230" spans="1:16" ht="14.25" customHeight="1">
      <c r="A1230" s="31" t="str">
        <f t="shared" ref="A1230:A1231" si="86">+H1230&amp;E1230&amp;D1230</f>
        <v>Distrito Central439261219</v>
      </c>
      <c r="B1230" s="31" t="str">
        <f>+Table_6[[#This Row],[ID_Municipio]]&amp;Table_6[[#This Row],[Fecha]]</f>
        <v>080143926</v>
      </c>
      <c r="C1230" s="31" t="str">
        <f t="shared" ref="C1230:C1231" si="87">+G1230&amp;E1230</f>
        <v>Francisco Morazan43926</v>
      </c>
      <c r="D1230" s="32">
        <f t="shared" si="68"/>
        <v>1219</v>
      </c>
      <c r="E1230" s="24">
        <v>43926</v>
      </c>
      <c r="F1230" s="32">
        <f>+VLOOKUP(Table_6[[#This Row],[Departamento]],Table_5[],2,0)</f>
        <v>8</v>
      </c>
      <c r="G1230" s="3" t="s">
        <v>31</v>
      </c>
      <c r="H1230" s="9" t="s">
        <v>32</v>
      </c>
      <c r="I1230" s="32" t="str">
        <f>+IFERROR(VLOOKUP(Table_6[[#This Row],[Municipio]],'LOCALIZA HN'!$B$9:$O$306,8,0),99999)</f>
        <v>0801</v>
      </c>
      <c r="J1230" s="5" t="s">
        <v>18</v>
      </c>
      <c r="K1230" s="5">
        <v>34</v>
      </c>
      <c r="L1230" s="8" t="s">
        <v>19</v>
      </c>
      <c r="M1230" s="34" t="s">
        <v>20</v>
      </c>
      <c r="N1230" s="36">
        <f>+IFERROR(VLOOKUP(Table_6[[#This Row],[ID_Municipio]],Table_4[[CodigoMuni]:[Long_2]],3,0),"")</f>
        <v>14.175800000000001</v>
      </c>
      <c r="O1230" s="36">
        <f>+IFERROR(VLOOKUP(Table_6[[#This Row],[ID_Municipio]],Table_4[[CodigoMuni]:[Long_2]],4,0),"")</f>
        <v>-87.251099999999994</v>
      </c>
      <c r="P1230" s="34" t="s">
        <v>21</v>
      </c>
    </row>
    <row r="1231" spans="1:16" ht="14.25" customHeight="1">
      <c r="A1231" s="31" t="str">
        <f t="shared" si="86"/>
        <v>Distrito Central439261220</v>
      </c>
      <c r="B1231" s="31" t="str">
        <f>+Table_6[[#This Row],[ID_Municipio]]&amp;Table_6[[#This Row],[Fecha]]</f>
        <v>080143926</v>
      </c>
      <c r="C1231" s="31" t="str">
        <f t="shared" si="87"/>
        <v>Francisco Morazan43926</v>
      </c>
      <c r="D1231" s="32">
        <f t="shared" ref="D1231" si="88">+D1230+1</f>
        <v>1220</v>
      </c>
      <c r="E1231" s="24">
        <v>43926</v>
      </c>
      <c r="F1231" s="32">
        <f>+VLOOKUP(Table_6[[#This Row],[Departamento]],Table_5[],2,0)</f>
        <v>8</v>
      </c>
      <c r="G1231" s="3" t="s">
        <v>31</v>
      </c>
      <c r="H1231" s="9" t="s">
        <v>32</v>
      </c>
      <c r="I1231" s="32" t="str">
        <f>+IFERROR(VLOOKUP(Table_6[[#This Row],[Municipio]],'LOCALIZA HN'!$B$9:$O$306,8,0),99999)</f>
        <v>0801</v>
      </c>
      <c r="J1231" s="5" t="s">
        <v>18</v>
      </c>
      <c r="K1231" s="5">
        <v>30</v>
      </c>
      <c r="L1231" s="8" t="s">
        <v>19</v>
      </c>
      <c r="M1231" s="34" t="s">
        <v>20</v>
      </c>
      <c r="N1231" s="36">
        <f>+IFERROR(VLOOKUP(Table_6[[#This Row],[ID_Municipio]],Table_4[[CodigoMuni]:[Long_2]],3,0),"")</f>
        <v>14.175800000000001</v>
      </c>
      <c r="O1231" s="36">
        <f>+IFERROR(VLOOKUP(Table_6[[#This Row],[ID_Municipio]],Table_4[[CodigoMuni]:[Long_2]],4,0),"")</f>
        <v>-87.251099999999994</v>
      </c>
      <c r="P1231" s="34" t="s">
        <v>21</v>
      </c>
    </row>
    <row r="1232" spans="1:16" ht="14.25" customHeight="1">
      <c r="A1232" s="31" t="str">
        <f t="shared" ref="A1232:A1272" si="89">+H1232&amp;E1232&amp;D1232</f>
        <v>Distrito Central439261221</v>
      </c>
      <c r="B1232" s="31" t="str">
        <f>+Table_6[[#This Row],[ID_Municipio]]&amp;Table_6[[#This Row],[Fecha]]</f>
        <v>080143926</v>
      </c>
      <c r="C1232" s="31" t="str">
        <f t="shared" ref="C1232:C1272" si="90">+G1232&amp;E1232</f>
        <v>Francisco Morazan43926</v>
      </c>
      <c r="D1232" s="32">
        <f t="shared" si="68"/>
        <v>1221</v>
      </c>
      <c r="E1232" s="24">
        <v>43926</v>
      </c>
      <c r="F1232" s="32">
        <f>+VLOOKUP(Table_6[[#This Row],[Departamento]],Table_5[],2,0)</f>
        <v>8</v>
      </c>
      <c r="G1232" s="3" t="s">
        <v>31</v>
      </c>
      <c r="H1232" s="9" t="s">
        <v>32</v>
      </c>
      <c r="I1232" s="32" t="str">
        <f>+IFERROR(VLOOKUP(Table_6[[#This Row],[Municipio]],'LOCALIZA HN'!$B$9:$O$306,8,0),99999)</f>
        <v>0801</v>
      </c>
      <c r="J1232" s="5" t="s">
        <v>26</v>
      </c>
      <c r="K1232" s="5">
        <v>42</v>
      </c>
      <c r="L1232" s="8" t="s">
        <v>19</v>
      </c>
      <c r="M1232" s="34" t="s">
        <v>20</v>
      </c>
      <c r="N1232" s="36">
        <f>+IFERROR(VLOOKUP(Table_6[[#This Row],[ID_Municipio]],Table_4[[CodigoMuni]:[Long_2]],3,0),"")</f>
        <v>14.175800000000001</v>
      </c>
      <c r="O1232" s="36">
        <f>+IFERROR(VLOOKUP(Table_6[[#This Row],[ID_Municipio]],Table_4[[CodigoMuni]:[Long_2]],4,0),"")</f>
        <v>-87.251099999999994</v>
      </c>
      <c r="P1232" s="34" t="s">
        <v>21</v>
      </c>
    </row>
    <row r="1233" spans="1:16" ht="14.25" customHeight="1">
      <c r="A1233" s="31" t="str">
        <f t="shared" si="89"/>
        <v>Distrito Central439261222</v>
      </c>
      <c r="B1233" s="31" t="str">
        <f>+Table_6[[#This Row],[ID_Municipio]]&amp;Table_6[[#This Row],[Fecha]]</f>
        <v>080143926</v>
      </c>
      <c r="C1233" s="31" t="str">
        <f t="shared" si="90"/>
        <v>Francisco Morazan43926</v>
      </c>
      <c r="D1233" s="32">
        <f t="shared" ref="D1233:D1281" si="91">+D1232+1</f>
        <v>1222</v>
      </c>
      <c r="E1233" s="24">
        <v>43926</v>
      </c>
      <c r="F1233" s="32">
        <f>+VLOOKUP(Table_6[[#This Row],[Departamento]],Table_5[],2,0)</f>
        <v>8</v>
      </c>
      <c r="G1233" s="3" t="s">
        <v>31</v>
      </c>
      <c r="H1233" s="9" t="s">
        <v>32</v>
      </c>
      <c r="I1233" s="32" t="str">
        <f>+IFERROR(VLOOKUP(Table_6[[#This Row],[Municipio]],'LOCALIZA HN'!$B$9:$O$306,8,0),99999)</f>
        <v>0801</v>
      </c>
      <c r="J1233" s="5" t="s">
        <v>18</v>
      </c>
      <c r="K1233" s="5">
        <v>35</v>
      </c>
      <c r="L1233" s="8" t="s">
        <v>19</v>
      </c>
      <c r="M1233" s="34" t="s">
        <v>20</v>
      </c>
      <c r="N1233" s="36">
        <f>+IFERROR(VLOOKUP(Table_6[[#This Row],[ID_Municipio]],Table_4[[CodigoMuni]:[Long_2]],3,0),"")</f>
        <v>14.175800000000001</v>
      </c>
      <c r="O1233" s="36">
        <f>+IFERROR(VLOOKUP(Table_6[[#This Row],[ID_Municipio]],Table_4[[CodigoMuni]:[Long_2]],4,0),"")</f>
        <v>-87.251099999999994</v>
      </c>
      <c r="P1233" s="34" t="s">
        <v>21</v>
      </c>
    </row>
    <row r="1234" spans="1:16" ht="14.25" customHeight="1">
      <c r="A1234" s="31" t="str">
        <f t="shared" si="89"/>
        <v>Distrito Central439261223</v>
      </c>
      <c r="B1234" s="31" t="str">
        <f>+Table_6[[#This Row],[ID_Municipio]]&amp;Table_6[[#This Row],[Fecha]]</f>
        <v>080143926</v>
      </c>
      <c r="C1234" s="31" t="str">
        <f t="shared" si="90"/>
        <v>Francisco Morazan43926</v>
      </c>
      <c r="D1234" s="32">
        <f t="shared" si="91"/>
        <v>1223</v>
      </c>
      <c r="E1234" s="24">
        <v>43926</v>
      </c>
      <c r="F1234" s="32">
        <f>+VLOOKUP(Table_6[[#This Row],[Departamento]],Table_5[],2,0)</f>
        <v>8</v>
      </c>
      <c r="G1234" s="3" t="s">
        <v>31</v>
      </c>
      <c r="H1234" s="9" t="s">
        <v>32</v>
      </c>
      <c r="I1234" s="32" t="str">
        <f>+IFERROR(VLOOKUP(Table_6[[#This Row],[Municipio]],'LOCALIZA HN'!$B$9:$O$306,8,0),99999)</f>
        <v>0801</v>
      </c>
      <c r="J1234" s="5" t="s">
        <v>26</v>
      </c>
      <c r="K1234" s="5">
        <v>6</v>
      </c>
      <c r="L1234" s="8" t="s">
        <v>19</v>
      </c>
      <c r="M1234" s="34" t="s">
        <v>20</v>
      </c>
      <c r="N1234" s="36">
        <f>+IFERROR(VLOOKUP(Table_6[[#This Row],[ID_Municipio]],Table_4[[CodigoMuni]:[Long_2]],3,0),"")</f>
        <v>14.175800000000001</v>
      </c>
      <c r="O1234" s="36">
        <f>+IFERROR(VLOOKUP(Table_6[[#This Row],[ID_Municipio]],Table_4[[CodigoMuni]:[Long_2]],4,0),"")</f>
        <v>-87.251099999999994</v>
      </c>
      <c r="P1234" s="34" t="s">
        <v>21</v>
      </c>
    </row>
    <row r="1235" spans="1:16" ht="14.25" customHeight="1">
      <c r="A1235" s="31" t="str">
        <f t="shared" si="89"/>
        <v>Distrito Central439261224</v>
      </c>
      <c r="B1235" s="31" t="str">
        <f>+Table_6[[#This Row],[ID_Municipio]]&amp;Table_6[[#This Row],[Fecha]]</f>
        <v>080143926</v>
      </c>
      <c r="C1235" s="31" t="str">
        <f t="shared" si="90"/>
        <v>Francisco Morazan43926</v>
      </c>
      <c r="D1235" s="32">
        <f t="shared" si="91"/>
        <v>1224</v>
      </c>
      <c r="E1235" s="24">
        <v>43926</v>
      </c>
      <c r="F1235" s="32">
        <f>+VLOOKUP(Table_6[[#This Row],[Departamento]],Table_5[],2,0)</f>
        <v>8</v>
      </c>
      <c r="G1235" s="3" t="s">
        <v>31</v>
      </c>
      <c r="H1235" s="9" t="s">
        <v>32</v>
      </c>
      <c r="I1235" s="32" t="str">
        <f>+IFERROR(VLOOKUP(Table_6[[#This Row],[Municipio]],'LOCALIZA HN'!$B$9:$O$306,8,0),99999)</f>
        <v>0801</v>
      </c>
      <c r="J1235" s="5" t="s">
        <v>26</v>
      </c>
      <c r="K1235" s="5">
        <v>28</v>
      </c>
      <c r="L1235" s="8" t="s">
        <v>19</v>
      </c>
      <c r="M1235" s="34" t="s">
        <v>20</v>
      </c>
      <c r="N1235" s="36">
        <f>+IFERROR(VLOOKUP(Table_6[[#This Row],[ID_Municipio]],Table_4[[CodigoMuni]:[Long_2]],3,0),"")</f>
        <v>14.175800000000001</v>
      </c>
      <c r="O1235" s="36">
        <f>+IFERROR(VLOOKUP(Table_6[[#This Row],[ID_Municipio]],Table_4[[CodigoMuni]:[Long_2]],4,0),"")</f>
        <v>-87.251099999999994</v>
      </c>
      <c r="P1235" s="34" t="s">
        <v>21</v>
      </c>
    </row>
    <row r="1236" spans="1:16" ht="14.25" customHeight="1">
      <c r="A1236" s="31" t="str">
        <f t="shared" si="89"/>
        <v>Distrito Central439261225</v>
      </c>
      <c r="B1236" s="31" t="str">
        <f>+Table_6[[#This Row],[ID_Municipio]]&amp;Table_6[[#This Row],[Fecha]]</f>
        <v>080143926</v>
      </c>
      <c r="C1236" s="31" t="str">
        <f t="shared" si="90"/>
        <v>Francisco Morazan43926</v>
      </c>
      <c r="D1236" s="32">
        <f t="shared" si="91"/>
        <v>1225</v>
      </c>
      <c r="E1236" s="24">
        <v>43926</v>
      </c>
      <c r="F1236" s="32">
        <f>+VLOOKUP(Table_6[[#This Row],[Departamento]],Table_5[],2,0)</f>
        <v>8</v>
      </c>
      <c r="G1236" s="3" t="s">
        <v>31</v>
      </c>
      <c r="H1236" s="9" t="s">
        <v>32</v>
      </c>
      <c r="I1236" s="32" t="str">
        <f>+IFERROR(VLOOKUP(Table_6[[#This Row],[Municipio]],'LOCALIZA HN'!$B$9:$O$306,8,0),99999)</f>
        <v>0801</v>
      </c>
      <c r="J1236" s="5" t="s">
        <v>18</v>
      </c>
      <c r="K1236" s="5">
        <v>6</v>
      </c>
      <c r="L1236" s="8" t="s">
        <v>19</v>
      </c>
      <c r="M1236" s="34" t="s">
        <v>20</v>
      </c>
      <c r="N1236" s="36">
        <f>+IFERROR(VLOOKUP(Table_6[[#This Row],[ID_Municipio]],Table_4[[CodigoMuni]:[Long_2]],3,0),"")</f>
        <v>14.175800000000001</v>
      </c>
      <c r="O1236" s="36">
        <f>+IFERROR(VLOOKUP(Table_6[[#This Row],[ID_Municipio]],Table_4[[CodigoMuni]:[Long_2]],4,0),"")</f>
        <v>-87.251099999999994</v>
      </c>
      <c r="P1236" s="34" t="s">
        <v>21</v>
      </c>
    </row>
    <row r="1237" spans="1:16" ht="14.25" customHeight="1">
      <c r="A1237" s="31" t="str">
        <f t="shared" si="89"/>
        <v>Distrito Central439261226</v>
      </c>
      <c r="B1237" s="31" t="str">
        <f>+Table_6[[#This Row],[ID_Municipio]]&amp;Table_6[[#This Row],[Fecha]]</f>
        <v>080143926</v>
      </c>
      <c r="C1237" s="31" t="str">
        <f t="shared" si="90"/>
        <v>Francisco Morazan43926</v>
      </c>
      <c r="D1237" s="32">
        <f t="shared" si="91"/>
        <v>1226</v>
      </c>
      <c r="E1237" s="24">
        <v>43926</v>
      </c>
      <c r="F1237" s="32">
        <f>+VLOOKUP(Table_6[[#This Row],[Departamento]],Table_5[],2,0)</f>
        <v>8</v>
      </c>
      <c r="G1237" s="3" t="s">
        <v>31</v>
      </c>
      <c r="H1237" s="9" t="s">
        <v>32</v>
      </c>
      <c r="I1237" s="32" t="str">
        <f>+IFERROR(VLOOKUP(Table_6[[#This Row],[Municipio]],'LOCALIZA HN'!$B$9:$O$306,8,0),99999)</f>
        <v>0801</v>
      </c>
      <c r="J1237" s="5" t="s">
        <v>26</v>
      </c>
      <c r="K1237" s="5">
        <v>4</v>
      </c>
      <c r="L1237" s="8" t="s">
        <v>19</v>
      </c>
      <c r="M1237" s="34" t="s">
        <v>20</v>
      </c>
      <c r="N1237" s="36">
        <f>+IFERROR(VLOOKUP(Table_6[[#This Row],[ID_Municipio]],Table_4[[CodigoMuni]:[Long_2]],3,0),"")</f>
        <v>14.175800000000001</v>
      </c>
      <c r="O1237" s="36">
        <f>+IFERROR(VLOOKUP(Table_6[[#This Row],[ID_Municipio]],Table_4[[CodigoMuni]:[Long_2]],4,0),"")</f>
        <v>-87.251099999999994</v>
      </c>
      <c r="P1237" s="34" t="s">
        <v>21</v>
      </c>
    </row>
    <row r="1238" spans="1:16" ht="14.25" customHeight="1">
      <c r="A1238" s="31" t="str">
        <f t="shared" si="89"/>
        <v>Distrito Central439261227</v>
      </c>
      <c r="B1238" s="31" t="str">
        <f>+Table_6[[#This Row],[ID_Municipio]]&amp;Table_6[[#This Row],[Fecha]]</f>
        <v>080143926</v>
      </c>
      <c r="C1238" s="31" t="str">
        <f t="shared" si="90"/>
        <v>Francisco Morazan43926</v>
      </c>
      <c r="D1238" s="32">
        <f t="shared" si="91"/>
        <v>1227</v>
      </c>
      <c r="E1238" s="24">
        <v>43926</v>
      </c>
      <c r="F1238" s="32">
        <f>+VLOOKUP(Table_6[[#This Row],[Departamento]],Table_5[],2,0)</f>
        <v>8</v>
      </c>
      <c r="G1238" s="3" t="s">
        <v>31</v>
      </c>
      <c r="H1238" s="9" t="s">
        <v>32</v>
      </c>
      <c r="I1238" s="32" t="str">
        <f>+IFERROR(VLOOKUP(Table_6[[#This Row],[Municipio]],'LOCALIZA HN'!$B$9:$O$306,8,0),99999)</f>
        <v>0801</v>
      </c>
      <c r="J1238" s="5" t="s">
        <v>26</v>
      </c>
      <c r="K1238" s="5">
        <v>60</v>
      </c>
      <c r="L1238" s="8" t="s">
        <v>19</v>
      </c>
      <c r="M1238" s="34" t="s">
        <v>20</v>
      </c>
      <c r="N1238" s="36">
        <f>+IFERROR(VLOOKUP(Table_6[[#This Row],[ID_Municipio]],Table_4[[CodigoMuni]:[Long_2]],3,0),"")</f>
        <v>14.175800000000001</v>
      </c>
      <c r="O1238" s="36">
        <f>+IFERROR(VLOOKUP(Table_6[[#This Row],[ID_Municipio]],Table_4[[CodigoMuni]:[Long_2]],4,0),"")</f>
        <v>-87.251099999999994</v>
      </c>
      <c r="P1238" s="34" t="s">
        <v>21</v>
      </c>
    </row>
    <row r="1239" spans="1:16" ht="14.25" customHeight="1">
      <c r="A1239" s="31" t="str">
        <f t="shared" si="89"/>
        <v>Langue439261228</v>
      </c>
      <c r="B1239" s="31" t="str">
        <f>+Table_6[[#This Row],[ID_Municipio]]&amp;Table_6[[#This Row],[Fecha]]</f>
        <v>170743926</v>
      </c>
      <c r="C1239" s="31" t="str">
        <f t="shared" si="90"/>
        <v>Valle43926</v>
      </c>
      <c r="D1239" s="32">
        <f t="shared" si="91"/>
        <v>1228</v>
      </c>
      <c r="E1239" s="24">
        <v>43926</v>
      </c>
      <c r="F1239" s="32">
        <f>+VLOOKUP(Table_6[[#This Row],[Departamento]],Table_5[],2,0)</f>
        <v>17</v>
      </c>
      <c r="G1239" s="3" t="s">
        <v>16</v>
      </c>
      <c r="H1239" s="9" t="s">
        <v>50</v>
      </c>
      <c r="I1239" s="32" t="str">
        <f>+IFERROR(VLOOKUP(Table_6[[#This Row],[Municipio]],'LOCALIZA HN'!$B$9:$O$306,8,0),99999)</f>
        <v>1707</v>
      </c>
      <c r="J1239" s="5" t="s">
        <v>26</v>
      </c>
      <c r="K1239" s="5">
        <v>11</v>
      </c>
      <c r="L1239" s="8" t="s">
        <v>19</v>
      </c>
      <c r="M1239" s="34" t="s">
        <v>20</v>
      </c>
      <c r="N1239" s="36">
        <f>+IFERROR(VLOOKUP(Table_6[[#This Row],[ID_Municipio]],Table_4[[CodigoMuni]:[Long_2]],3,0),"")</f>
        <v>13.6571</v>
      </c>
      <c r="O1239" s="36">
        <f>+IFERROR(VLOOKUP(Table_6[[#This Row],[ID_Municipio]],Table_4[[CodigoMuni]:[Long_2]],4,0),"")</f>
        <v>-87.629099999999994</v>
      </c>
      <c r="P1239" s="34" t="s">
        <v>21</v>
      </c>
    </row>
    <row r="1240" spans="1:16" ht="14.25" customHeight="1">
      <c r="A1240" s="31" t="str">
        <f t="shared" si="89"/>
        <v>Langue439261229</v>
      </c>
      <c r="B1240" s="31" t="str">
        <f>+Table_6[[#This Row],[ID_Municipio]]&amp;Table_6[[#This Row],[Fecha]]</f>
        <v>170743926</v>
      </c>
      <c r="C1240" s="31" t="str">
        <f t="shared" si="90"/>
        <v>Valle43926</v>
      </c>
      <c r="D1240" s="32">
        <f t="shared" si="91"/>
        <v>1229</v>
      </c>
      <c r="E1240" s="24">
        <v>43926</v>
      </c>
      <c r="F1240" s="32">
        <f>+VLOOKUP(Table_6[[#This Row],[Departamento]],Table_5[],2,0)</f>
        <v>17</v>
      </c>
      <c r="G1240" s="3" t="s">
        <v>16</v>
      </c>
      <c r="H1240" s="9" t="s">
        <v>50</v>
      </c>
      <c r="I1240" s="32" t="str">
        <f>+IFERROR(VLOOKUP(Table_6[[#This Row],[Municipio]],'LOCALIZA HN'!$B$9:$O$306,8,0),99999)</f>
        <v>1707</v>
      </c>
      <c r="J1240" s="5" t="s">
        <v>18</v>
      </c>
      <c r="K1240" s="5">
        <v>48</v>
      </c>
      <c r="L1240" s="8" t="s">
        <v>19</v>
      </c>
      <c r="M1240" s="34" t="s">
        <v>20</v>
      </c>
      <c r="N1240" s="36">
        <f>+IFERROR(VLOOKUP(Table_6[[#This Row],[ID_Municipio]],Table_4[[CodigoMuni]:[Long_2]],3,0),"")</f>
        <v>13.6571</v>
      </c>
      <c r="O1240" s="36">
        <f>+IFERROR(VLOOKUP(Table_6[[#This Row],[ID_Municipio]],Table_4[[CodigoMuni]:[Long_2]],4,0),"")</f>
        <v>-87.629099999999994</v>
      </c>
      <c r="P1240" s="34" t="s">
        <v>21</v>
      </c>
    </row>
    <row r="1241" spans="1:16" ht="14.25" customHeight="1">
      <c r="A1241" s="31" t="str">
        <f t="shared" si="89"/>
        <v>Langue439261230</v>
      </c>
      <c r="B1241" s="31" t="str">
        <f>+Table_6[[#This Row],[ID_Municipio]]&amp;Table_6[[#This Row],[Fecha]]</f>
        <v>170743926</v>
      </c>
      <c r="C1241" s="31" t="str">
        <f t="shared" si="90"/>
        <v>Valle43926</v>
      </c>
      <c r="D1241" s="32">
        <f t="shared" si="91"/>
        <v>1230</v>
      </c>
      <c r="E1241" s="24">
        <v>43926</v>
      </c>
      <c r="F1241" s="32">
        <f>+VLOOKUP(Table_6[[#This Row],[Departamento]],Table_5[],2,0)</f>
        <v>17</v>
      </c>
      <c r="G1241" s="3" t="s">
        <v>16</v>
      </c>
      <c r="H1241" s="9" t="s">
        <v>50</v>
      </c>
      <c r="I1241" s="32" t="str">
        <f>+IFERROR(VLOOKUP(Table_6[[#This Row],[Municipio]],'LOCALIZA HN'!$B$9:$O$306,8,0),99999)</f>
        <v>1707</v>
      </c>
      <c r="J1241" s="5" t="s">
        <v>26</v>
      </c>
      <c r="K1241" s="5">
        <v>78</v>
      </c>
      <c r="L1241" s="8" t="s">
        <v>19</v>
      </c>
      <c r="M1241" s="34" t="s">
        <v>20</v>
      </c>
      <c r="N1241" s="36">
        <f>+IFERROR(VLOOKUP(Table_6[[#This Row],[ID_Municipio]],Table_4[[CodigoMuni]:[Long_2]],3,0),"")</f>
        <v>13.6571</v>
      </c>
      <c r="O1241" s="36">
        <f>+IFERROR(VLOOKUP(Table_6[[#This Row],[ID_Municipio]],Table_4[[CodigoMuni]:[Long_2]],4,0),"")</f>
        <v>-87.629099999999994</v>
      </c>
      <c r="P1241" s="34" t="s">
        <v>21</v>
      </c>
    </row>
    <row r="1242" spans="1:16" ht="14.25" customHeight="1">
      <c r="A1242" s="31" t="str">
        <f t="shared" si="89"/>
        <v>Langue439261231</v>
      </c>
      <c r="B1242" s="31" t="str">
        <f>+Table_6[[#This Row],[ID_Municipio]]&amp;Table_6[[#This Row],[Fecha]]</f>
        <v>170743926</v>
      </c>
      <c r="C1242" s="31" t="str">
        <f t="shared" si="90"/>
        <v>Valle43926</v>
      </c>
      <c r="D1242" s="32">
        <f t="shared" si="91"/>
        <v>1231</v>
      </c>
      <c r="E1242" s="24">
        <v>43926</v>
      </c>
      <c r="F1242" s="32">
        <f>+VLOOKUP(Table_6[[#This Row],[Departamento]],Table_5[],2,0)</f>
        <v>17</v>
      </c>
      <c r="G1242" s="3" t="s">
        <v>16</v>
      </c>
      <c r="H1242" s="9" t="s">
        <v>50</v>
      </c>
      <c r="I1242" s="32" t="str">
        <f>+IFERROR(VLOOKUP(Table_6[[#This Row],[Municipio]],'LOCALIZA HN'!$B$9:$O$306,8,0),99999)</f>
        <v>1707</v>
      </c>
      <c r="J1242" s="5" t="s">
        <v>26</v>
      </c>
      <c r="K1242" s="5">
        <v>61</v>
      </c>
      <c r="L1242" s="8" t="s">
        <v>19</v>
      </c>
      <c r="M1242" s="34" t="s">
        <v>20</v>
      </c>
      <c r="N1242" s="36">
        <f>+IFERROR(VLOOKUP(Table_6[[#This Row],[ID_Municipio]],Table_4[[CodigoMuni]:[Long_2]],3,0),"")</f>
        <v>13.6571</v>
      </c>
      <c r="O1242" s="36">
        <f>+IFERROR(VLOOKUP(Table_6[[#This Row],[ID_Municipio]],Table_4[[CodigoMuni]:[Long_2]],4,0),"")</f>
        <v>-87.629099999999994</v>
      </c>
      <c r="P1242" s="34" t="s">
        <v>21</v>
      </c>
    </row>
    <row r="1243" spans="1:16" ht="14.25" customHeight="1">
      <c r="A1243" s="31" t="str">
        <f t="shared" si="89"/>
        <v>Distrito Central439261232</v>
      </c>
      <c r="B1243" s="31" t="str">
        <f>+Table_6[[#This Row],[ID_Municipio]]&amp;Table_6[[#This Row],[Fecha]]</f>
        <v>080143926</v>
      </c>
      <c r="C1243" s="31" t="str">
        <f t="shared" si="90"/>
        <v>Francisco Morazan43926</v>
      </c>
      <c r="D1243" s="32">
        <f t="shared" si="91"/>
        <v>1232</v>
      </c>
      <c r="E1243" s="24">
        <v>43926</v>
      </c>
      <c r="F1243" s="32">
        <f>+VLOOKUP(Table_6[[#This Row],[Departamento]],Table_5[],2,0)</f>
        <v>8</v>
      </c>
      <c r="G1243" s="3" t="s">
        <v>31</v>
      </c>
      <c r="H1243" s="9" t="s">
        <v>32</v>
      </c>
      <c r="I1243" s="32" t="str">
        <f>+IFERROR(VLOOKUP(Table_6[[#This Row],[Municipio]],'LOCALIZA HN'!$B$9:$O$306,8,0),99999)</f>
        <v>0801</v>
      </c>
      <c r="J1243" s="5" t="s">
        <v>26</v>
      </c>
      <c r="K1243" s="5">
        <v>3</v>
      </c>
      <c r="L1243" s="8" t="s">
        <v>19</v>
      </c>
      <c r="M1243" s="34" t="s">
        <v>20</v>
      </c>
      <c r="N1243" s="36">
        <f>+IFERROR(VLOOKUP(Table_6[[#This Row],[ID_Municipio]],Table_4[[CodigoMuni]:[Long_2]],3,0),"")</f>
        <v>14.175800000000001</v>
      </c>
      <c r="O1243" s="36">
        <f>+IFERROR(VLOOKUP(Table_6[[#This Row],[ID_Municipio]],Table_4[[CodigoMuni]:[Long_2]],4,0),"")</f>
        <v>-87.251099999999994</v>
      </c>
      <c r="P1243" s="34" t="s">
        <v>21</v>
      </c>
    </row>
    <row r="1244" spans="1:16" ht="14.25" customHeight="1">
      <c r="A1244" s="31" t="str">
        <f t="shared" si="89"/>
        <v>Distrito Central439261233</v>
      </c>
      <c r="B1244" s="31" t="str">
        <f>+Table_6[[#This Row],[ID_Municipio]]&amp;Table_6[[#This Row],[Fecha]]</f>
        <v>080143926</v>
      </c>
      <c r="C1244" s="31" t="str">
        <f t="shared" si="90"/>
        <v>Francisco Morazan43926</v>
      </c>
      <c r="D1244" s="32">
        <f t="shared" si="91"/>
        <v>1233</v>
      </c>
      <c r="E1244" s="24">
        <v>43926</v>
      </c>
      <c r="F1244" s="32">
        <f>+VLOOKUP(Table_6[[#This Row],[Departamento]],Table_5[],2,0)</f>
        <v>8</v>
      </c>
      <c r="G1244" s="3" t="s">
        <v>31</v>
      </c>
      <c r="H1244" s="9" t="s">
        <v>32</v>
      </c>
      <c r="I1244" s="32" t="str">
        <f>+IFERROR(VLOOKUP(Table_6[[#This Row],[Municipio]],'LOCALIZA HN'!$B$9:$O$306,8,0),99999)</f>
        <v>0801</v>
      </c>
      <c r="J1244" s="5" t="s">
        <v>26</v>
      </c>
      <c r="K1244" s="5">
        <v>30</v>
      </c>
      <c r="L1244" s="8" t="s">
        <v>19</v>
      </c>
      <c r="M1244" s="34" t="s">
        <v>20</v>
      </c>
      <c r="N1244" s="36">
        <f>+IFERROR(VLOOKUP(Table_6[[#This Row],[ID_Municipio]],Table_4[[CodigoMuni]:[Long_2]],3,0),"")</f>
        <v>14.175800000000001</v>
      </c>
      <c r="O1244" s="36">
        <f>+IFERROR(VLOOKUP(Table_6[[#This Row],[ID_Municipio]],Table_4[[CodigoMuni]:[Long_2]],4,0),"")</f>
        <v>-87.251099999999994</v>
      </c>
      <c r="P1244" s="34" t="s">
        <v>21</v>
      </c>
    </row>
    <row r="1245" spans="1:16" ht="14.25" customHeight="1">
      <c r="A1245" s="31" t="str">
        <f t="shared" si="89"/>
        <v>Distrito Central439261234</v>
      </c>
      <c r="B1245" s="31" t="str">
        <f>+Table_6[[#This Row],[ID_Municipio]]&amp;Table_6[[#This Row],[Fecha]]</f>
        <v>080143926</v>
      </c>
      <c r="C1245" s="31" t="str">
        <f t="shared" si="90"/>
        <v>Francisco Morazan43926</v>
      </c>
      <c r="D1245" s="32">
        <f t="shared" si="91"/>
        <v>1234</v>
      </c>
      <c r="E1245" s="24">
        <v>43926</v>
      </c>
      <c r="F1245" s="32">
        <f>+VLOOKUP(Table_6[[#This Row],[Departamento]],Table_5[],2,0)</f>
        <v>8</v>
      </c>
      <c r="G1245" s="3" t="s">
        <v>31</v>
      </c>
      <c r="H1245" s="9" t="s">
        <v>32</v>
      </c>
      <c r="I1245" s="32" t="str">
        <f>+IFERROR(VLOOKUP(Table_6[[#This Row],[Municipio]],'LOCALIZA HN'!$B$9:$O$306,8,0),99999)</f>
        <v>0801</v>
      </c>
      <c r="J1245" s="5" t="s">
        <v>26</v>
      </c>
      <c r="K1245" s="5">
        <v>3</v>
      </c>
      <c r="L1245" s="8" t="s">
        <v>19</v>
      </c>
      <c r="M1245" s="34" t="s">
        <v>20</v>
      </c>
      <c r="N1245" s="36">
        <f>+IFERROR(VLOOKUP(Table_6[[#This Row],[ID_Municipio]],Table_4[[CodigoMuni]:[Long_2]],3,0),"")</f>
        <v>14.175800000000001</v>
      </c>
      <c r="O1245" s="36">
        <f>+IFERROR(VLOOKUP(Table_6[[#This Row],[ID_Municipio]],Table_4[[CodigoMuni]:[Long_2]],4,0),"")</f>
        <v>-87.251099999999994</v>
      </c>
      <c r="P1245" s="34" t="s">
        <v>21</v>
      </c>
    </row>
    <row r="1246" spans="1:16" ht="14.25" customHeight="1">
      <c r="A1246" s="31" t="str">
        <f t="shared" si="89"/>
        <v>Distrito Central439261235</v>
      </c>
      <c r="B1246" s="31" t="str">
        <f>+Table_6[[#This Row],[ID_Municipio]]&amp;Table_6[[#This Row],[Fecha]]</f>
        <v>080143926</v>
      </c>
      <c r="C1246" s="31" t="str">
        <f t="shared" si="90"/>
        <v>Francisco Morazan43926</v>
      </c>
      <c r="D1246" s="32">
        <f t="shared" si="91"/>
        <v>1235</v>
      </c>
      <c r="E1246" s="24">
        <v>43926</v>
      </c>
      <c r="F1246" s="32">
        <f>+VLOOKUP(Table_6[[#This Row],[Departamento]],Table_5[],2,0)</f>
        <v>8</v>
      </c>
      <c r="G1246" s="3" t="s">
        <v>31</v>
      </c>
      <c r="H1246" s="9" t="s">
        <v>32</v>
      </c>
      <c r="I1246" s="32" t="str">
        <f>+IFERROR(VLOOKUP(Table_6[[#This Row],[Municipio]],'LOCALIZA HN'!$B$9:$O$306,8,0),99999)</f>
        <v>0801</v>
      </c>
      <c r="J1246" s="5" t="s">
        <v>26</v>
      </c>
      <c r="K1246" s="5">
        <v>10</v>
      </c>
      <c r="L1246" s="8" t="s">
        <v>19</v>
      </c>
      <c r="M1246" s="34" t="s">
        <v>20</v>
      </c>
      <c r="N1246" s="36">
        <f>+IFERROR(VLOOKUP(Table_6[[#This Row],[ID_Municipio]],Table_4[[CodigoMuni]:[Long_2]],3,0),"")</f>
        <v>14.175800000000001</v>
      </c>
      <c r="O1246" s="36">
        <f>+IFERROR(VLOOKUP(Table_6[[#This Row],[ID_Municipio]],Table_4[[CodigoMuni]:[Long_2]],4,0),"")</f>
        <v>-87.251099999999994</v>
      </c>
      <c r="P1246" s="34" t="s">
        <v>21</v>
      </c>
    </row>
    <row r="1247" spans="1:16" ht="14.25" customHeight="1">
      <c r="A1247" s="31" t="str">
        <f t="shared" si="89"/>
        <v>Distrito Central439261236</v>
      </c>
      <c r="B1247" s="31" t="str">
        <f>+Table_6[[#This Row],[ID_Municipio]]&amp;Table_6[[#This Row],[Fecha]]</f>
        <v>080143926</v>
      </c>
      <c r="C1247" s="31" t="str">
        <f t="shared" si="90"/>
        <v>Francisco Morazan43926</v>
      </c>
      <c r="D1247" s="32">
        <f t="shared" si="91"/>
        <v>1236</v>
      </c>
      <c r="E1247" s="24">
        <v>43926</v>
      </c>
      <c r="F1247" s="32">
        <f>+VLOOKUP(Table_6[[#This Row],[Departamento]],Table_5[],2,0)</f>
        <v>8</v>
      </c>
      <c r="G1247" s="3" t="s">
        <v>31</v>
      </c>
      <c r="H1247" s="9" t="s">
        <v>32</v>
      </c>
      <c r="I1247" s="32" t="str">
        <f>+IFERROR(VLOOKUP(Table_6[[#This Row],[Municipio]],'LOCALIZA HN'!$B$9:$O$306,8,0),99999)</f>
        <v>0801</v>
      </c>
      <c r="J1247" s="5" t="s">
        <v>26</v>
      </c>
      <c r="K1247" s="5">
        <v>13</v>
      </c>
      <c r="L1247" s="8" t="s">
        <v>19</v>
      </c>
      <c r="M1247" s="34" t="s">
        <v>20</v>
      </c>
      <c r="N1247" s="36">
        <f>+IFERROR(VLOOKUP(Table_6[[#This Row],[ID_Municipio]],Table_4[[CodigoMuni]:[Long_2]],3,0),"")</f>
        <v>14.175800000000001</v>
      </c>
      <c r="O1247" s="36">
        <f>+IFERROR(VLOOKUP(Table_6[[#This Row],[ID_Municipio]],Table_4[[CodigoMuni]:[Long_2]],4,0),"")</f>
        <v>-87.251099999999994</v>
      </c>
      <c r="P1247" s="34" t="s">
        <v>21</v>
      </c>
    </row>
    <row r="1248" spans="1:16" ht="14.25" customHeight="1">
      <c r="A1248" s="31" t="str">
        <f t="shared" si="89"/>
        <v>Distrito Central439261237</v>
      </c>
      <c r="B1248" s="31" t="str">
        <f>+Table_6[[#This Row],[ID_Municipio]]&amp;Table_6[[#This Row],[Fecha]]</f>
        <v>080143926</v>
      </c>
      <c r="C1248" s="31" t="str">
        <f t="shared" si="90"/>
        <v>Francisco Morazan43926</v>
      </c>
      <c r="D1248" s="32">
        <f t="shared" si="91"/>
        <v>1237</v>
      </c>
      <c r="E1248" s="24">
        <v>43926</v>
      </c>
      <c r="F1248" s="32">
        <f>+VLOOKUP(Table_6[[#This Row],[Departamento]],Table_5[],2,0)</f>
        <v>8</v>
      </c>
      <c r="G1248" s="3" t="s">
        <v>31</v>
      </c>
      <c r="H1248" s="9" t="s">
        <v>32</v>
      </c>
      <c r="I1248" s="32" t="str">
        <f>+IFERROR(VLOOKUP(Table_6[[#This Row],[Municipio]],'LOCALIZA HN'!$B$9:$O$306,8,0),99999)</f>
        <v>0801</v>
      </c>
      <c r="J1248" s="5" t="s">
        <v>26</v>
      </c>
      <c r="K1248" s="5">
        <v>37</v>
      </c>
      <c r="L1248" s="8" t="s">
        <v>19</v>
      </c>
      <c r="M1248" s="34" t="s">
        <v>20</v>
      </c>
      <c r="N1248" s="36">
        <f>+IFERROR(VLOOKUP(Table_6[[#This Row],[ID_Municipio]],Table_4[[CodigoMuni]:[Long_2]],3,0),"")</f>
        <v>14.175800000000001</v>
      </c>
      <c r="O1248" s="36">
        <f>+IFERROR(VLOOKUP(Table_6[[#This Row],[ID_Municipio]],Table_4[[CodigoMuni]:[Long_2]],4,0),"")</f>
        <v>-87.251099999999994</v>
      </c>
      <c r="P1248" s="34" t="s">
        <v>21</v>
      </c>
    </row>
    <row r="1249" spans="1:16" ht="14.25" customHeight="1">
      <c r="A1249" s="31" t="str">
        <f t="shared" si="89"/>
        <v>San Pedro Sula439261238</v>
      </c>
      <c r="B1249" s="31" t="str">
        <f>+Table_6[[#This Row],[ID_Municipio]]&amp;Table_6[[#This Row],[Fecha]]</f>
        <v>050143926</v>
      </c>
      <c r="C1249" s="31" t="str">
        <f t="shared" si="90"/>
        <v>Cortes43926</v>
      </c>
      <c r="D1249" s="32">
        <f t="shared" si="91"/>
        <v>1238</v>
      </c>
      <c r="E1249" s="24">
        <v>43926</v>
      </c>
      <c r="F1249" s="32">
        <f>+VLOOKUP(Table_6[[#This Row],[Departamento]],Table_5[],2,0)</f>
        <v>5</v>
      </c>
      <c r="G1249" s="3" t="s">
        <v>22</v>
      </c>
      <c r="H1249" s="9" t="s">
        <v>23</v>
      </c>
      <c r="I1249" s="32" t="str">
        <f>+IFERROR(VLOOKUP(Table_6[[#This Row],[Municipio]],'LOCALIZA HN'!$B$9:$O$306,8,0),99999)</f>
        <v>0501</v>
      </c>
      <c r="J1249" s="5" t="s">
        <v>18</v>
      </c>
      <c r="K1249" s="5">
        <v>35</v>
      </c>
      <c r="L1249" s="8" t="s">
        <v>19</v>
      </c>
      <c r="M1249" s="34" t="s">
        <v>20</v>
      </c>
      <c r="N1249" s="36">
        <f>+IFERROR(VLOOKUP(Table_6[[#This Row],[ID_Municipio]],Table_4[[CodigoMuni]:[Long_2]],3,0),"")</f>
        <v>15.5151</v>
      </c>
      <c r="O1249" s="36">
        <f>+IFERROR(VLOOKUP(Table_6[[#This Row],[ID_Municipio]],Table_4[[CodigoMuni]:[Long_2]],4,0),"")</f>
        <v>-88.114599999999996</v>
      </c>
      <c r="P1249" s="34" t="s">
        <v>21</v>
      </c>
    </row>
    <row r="1250" spans="1:16" ht="14.25" customHeight="1">
      <c r="A1250" s="31" t="str">
        <f t="shared" si="89"/>
        <v>Distrito Central439261239</v>
      </c>
      <c r="B1250" s="31" t="str">
        <f>+Table_6[[#This Row],[ID_Municipio]]&amp;Table_6[[#This Row],[Fecha]]</f>
        <v>080143926</v>
      </c>
      <c r="C1250" s="31" t="str">
        <f t="shared" si="90"/>
        <v>Francisco Morazan43926</v>
      </c>
      <c r="D1250" s="32">
        <f t="shared" si="91"/>
        <v>1239</v>
      </c>
      <c r="E1250" s="24">
        <v>43926</v>
      </c>
      <c r="F1250" s="32">
        <f>+VLOOKUP(Table_6[[#This Row],[Departamento]],Table_5[],2,0)</f>
        <v>8</v>
      </c>
      <c r="G1250" s="3" t="s">
        <v>31</v>
      </c>
      <c r="H1250" s="9" t="s">
        <v>32</v>
      </c>
      <c r="I1250" s="32" t="str">
        <f>+IFERROR(VLOOKUP(Table_6[[#This Row],[Municipio]],'LOCALIZA HN'!$B$9:$O$306,8,0),99999)</f>
        <v>0801</v>
      </c>
      <c r="J1250" s="5" t="s">
        <v>18</v>
      </c>
      <c r="K1250" s="5">
        <v>35</v>
      </c>
      <c r="L1250" s="8" t="s">
        <v>19</v>
      </c>
      <c r="M1250" s="34" t="s">
        <v>20</v>
      </c>
      <c r="N1250" s="36">
        <f>+IFERROR(VLOOKUP(Table_6[[#This Row],[ID_Municipio]],Table_4[[CodigoMuni]:[Long_2]],3,0),"")</f>
        <v>14.175800000000001</v>
      </c>
      <c r="O1250" s="36">
        <f>+IFERROR(VLOOKUP(Table_6[[#This Row],[ID_Municipio]],Table_4[[CodigoMuni]:[Long_2]],4,0),"")</f>
        <v>-87.251099999999994</v>
      </c>
      <c r="P1250" s="34" t="s">
        <v>21</v>
      </c>
    </row>
    <row r="1251" spans="1:16" ht="14.25" customHeight="1">
      <c r="A1251" s="31" t="str">
        <f t="shared" si="89"/>
        <v>Distrito Central439261240</v>
      </c>
      <c r="B1251" s="31" t="str">
        <f>+Table_6[[#This Row],[ID_Municipio]]&amp;Table_6[[#This Row],[Fecha]]</f>
        <v>080143926</v>
      </c>
      <c r="C1251" s="31" t="str">
        <f t="shared" si="90"/>
        <v>Francisco Morazan43926</v>
      </c>
      <c r="D1251" s="32">
        <f t="shared" si="91"/>
        <v>1240</v>
      </c>
      <c r="E1251" s="24">
        <v>43926</v>
      </c>
      <c r="F1251" s="32">
        <f>+VLOOKUP(Table_6[[#This Row],[Departamento]],Table_5[],2,0)</f>
        <v>8</v>
      </c>
      <c r="G1251" s="3" t="s">
        <v>31</v>
      </c>
      <c r="H1251" s="9" t="s">
        <v>32</v>
      </c>
      <c r="I1251" s="32" t="str">
        <f>+IFERROR(VLOOKUP(Table_6[[#This Row],[Municipio]],'LOCALIZA HN'!$B$9:$O$306,8,0),99999)</f>
        <v>0801</v>
      </c>
      <c r="J1251" s="5" t="s">
        <v>26</v>
      </c>
      <c r="K1251" s="5">
        <v>26</v>
      </c>
      <c r="L1251" s="8" t="s">
        <v>19</v>
      </c>
      <c r="M1251" s="34" t="s">
        <v>20</v>
      </c>
      <c r="N1251" s="36">
        <f>+IFERROR(VLOOKUP(Table_6[[#This Row],[ID_Municipio]],Table_4[[CodigoMuni]:[Long_2]],3,0),"")</f>
        <v>14.175800000000001</v>
      </c>
      <c r="O1251" s="36">
        <f>+IFERROR(VLOOKUP(Table_6[[#This Row],[ID_Municipio]],Table_4[[CodigoMuni]:[Long_2]],4,0),"")</f>
        <v>-87.251099999999994</v>
      </c>
      <c r="P1251" s="34" t="s">
        <v>21</v>
      </c>
    </row>
    <row r="1252" spans="1:16" ht="14.25" customHeight="1">
      <c r="A1252" s="31" t="str">
        <f t="shared" si="89"/>
        <v>Choloma439261241</v>
      </c>
      <c r="B1252" s="31" t="str">
        <f>+Table_6[[#This Row],[ID_Municipio]]&amp;Table_6[[#This Row],[Fecha]]</f>
        <v>050243926</v>
      </c>
      <c r="C1252" s="31" t="str">
        <f t="shared" si="90"/>
        <v>Cortes43926</v>
      </c>
      <c r="D1252" s="32">
        <f t="shared" si="91"/>
        <v>1241</v>
      </c>
      <c r="E1252" s="24">
        <v>43926</v>
      </c>
      <c r="F1252" s="32">
        <f>+VLOOKUP(Table_6[[#This Row],[Departamento]],Table_5[],2,0)</f>
        <v>5</v>
      </c>
      <c r="G1252" s="3" t="s">
        <v>22</v>
      </c>
      <c r="H1252" s="9" t="s">
        <v>25</v>
      </c>
      <c r="I1252" s="32" t="str">
        <f>+IFERROR(VLOOKUP(Table_6[[#This Row],[Municipio]],'LOCALIZA HN'!$B$9:$O$306,8,0),99999)</f>
        <v>0502</v>
      </c>
      <c r="J1252" s="5" t="s">
        <v>18</v>
      </c>
      <c r="K1252" s="5">
        <v>38</v>
      </c>
      <c r="L1252" s="8" t="s">
        <v>19</v>
      </c>
      <c r="M1252" s="34" t="s">
        <v>20</v>
      </c>
      <c r="N1252" s="36">
        <f>+IFERROR(VLOOKUP(Table_6[[#This Row],[ID_Municipio]],Table_4[[CodigoMuni]:[Long_2]],3,0),"")</f>
        <v>15.6435</v>
      </c>
      <c r="O1252" s="36">
        <f>+IFERROR(VLOOKUP(Table_6[[#This Row],[ID_Municipio]],Table_4[[CodigoMuni]:[Long_2]],4,0),"")</f>
        <v>-87.933999999999997</v>
      </c>
      <c r="P1252" s="34" t="s">
        <v>21</v>
      </c>
    </row>
    <row r="1253" spans="1:16" ht="14.25" customHeight="1">
      <c r="A1253" s="31" t="str">
        <f t="shared" si="89"/>
        <v>Villanueva439261242</v>
      </c>
      <c r="B1253" s="31" t="str">
        <f>+Table_6[[#This Row],[ID_Municipio]]&amp;Table_6[[#This Row],[Fecha]]</f>
        <v>051143926</v>
      </c>
      <c r="C1253" s="31" t="str">
        <f t="shared" si="90"/>
        <v>Cortes43926</v>
      </c>
      <c r="D1253" s="32">
        <f t="shared" si="91"/>
        <v>1242</v>
      </c>
      <c r="E1253" s="24">
        <v>43926</v>
      </c>
      <c r="F1253" s="32">
        <f>+VLOOKUP(Table_6[[#This Row],[Departamento]],Table_5[],2,0)</f>
        <v>5</v>
      </c>
      <c r="G1253" s="3" t="s">
        <v>22</v>
      </c>
      <c r="H1253" s="9" t="s">
        <v>83</v>
      </c>
      <c r="I1253" s="32" t="str">
        <f>+IFERROR(VLOOKUP(Table_6[[#This Row],[Municipio]],'LOCALIZA HN'!$B$9:$O$306,8,0),99999)</f>
        <v>0511</v>
      </c>
      <c r="J1253" s="5" t="s">
        <v>26</v>
      </c>
      <c r="K1253" s="5">
        <v>45</v>
      </c>
      <c r="L1253" s="8" t="s">
        <v>19</v>
      </c>
      <c r="M1253" s="34" t="s">
        <v>20</v>
      </c>
      <c r="N1253" s="36">
        <f>+IFERROR(VLOOKUP(Table_6[[#This Row],[ID_Municipio]],Table_4[[CodigoMuni]:[Long_2]],3,0),"")</f>
        <v>15.3307</v>
      </c>
      <c r="O1253" s="36">
        <f>+IFERROR(VLOOKUP(Table_6[[#This Row],[ID_Municipio]],Table_4[[CodigoMuni]:[Long_2]],4,0),"")</f>
        <v>-88.047399999999996</v>
      </c>
      <c r="P1253" s="34" t="s">
        <v>21</v>
      </c>
    </row>
    <row r="1254" spans="1:16" ht="14.25" customHeight="1">
      <c r="A1254" s="31" t="str">
        <f t="shared" si="89"/>
        <v>Choloma439261243</v>
      </c>
      <c r="B1254" s="31" t="str">
        <f>+Table_6[[#This Row],[ID_Municipio]]&amp;Table_6[[#This Row],[Fecha]]</f>
        <v>050243926</v>
      </c>
      <c r="C1254" s="31" t="str">
        <f t="shared" si="90"/>
        <v>Cortes43926</v>
      </c>
      <c r="D1254" s="32">
        <f t="shared" si="91"/>
        <v>1243</v>
      </c>
      <c r="E1254" s="24">
        <v>43926</v>
      </c>
      <c r="F1254" s="32">
        <f>+VLOOKUP(Table_6[[#This Row],[Departamento]],Table_5[],2,0)</f>
        <v>5</v>
      </c>
      <c r="G1254" s="3" t="s">
        <v>22</v>
      </c>
      <c r="H1254" s="9" t="s">
        <v>25</v>
      </c>
      <c r="I1254" s="32" t="str">
        <f>+IFERROR(VLOOKUP(Table_6[[#This Row],[Municipio]],'LOCALIZA HN'!$B$9:$O$306,8,0),99999)</f>
        <v>0502</v>
      </c>
      <c r="J1254" s="5" t="s">
        <v>26</v>
      </c>
      <c r="K1254" s="5">
        <v>28</v>
      </c>
      <c r="L1254" s="8" t="s">
        <v>19</v>
      </c>
      <c r="M1254" s="34" t="s">
        <v>20</v>
      </c>
      <c r="N1254" s="36">
        <f>+IFERROR(VLOOKUP(Table_6[[#This Row],[ID_Municipio]],Table_4[[CodigoMuni]:[Long_2]],3,0),"")</f>
        <v>15.6435</v>
      </c>
      <c r="O1254" s="36">
        <f>+IFERROR(VLOOKUP(Table_6[[#This Row],[ID_Municipio]],Table_4[[CodigoMuni]:[Long_2]],4,0),"")</f>
        <v>-87.933999999999997</v>
      </c>
      <c r="P1254" s="34" t="s">
        <v>21</v>
      </c>
    </row>
    <row r="1255" spans="1:16" ht="14.25" customHeight="1">
      <c r="A1255" s="31" t="str">
        <f t="shared" si="89"/>
        <v>San Pedro Sula439261244</v>
      </c>
      <c r="B1255" s="31" t="str">
        <f>+Table_6[[#This Row],[ID_Municipio]]&amp;Table_6[[#This Row],[Fecha]]</f>
        <v>050143926</v>
      </c>
      <c r="C1255" s="31" t="str">
        <f t="shared" si="90"/>
        <v>Cortes43926</v>
      </c>
      <c r="D1255" s="32">
        <f t="shared" si="91"/>
        <v>1244</v>
      </c>
      <c r="E1255" s="24">
        <v>43926</v>
      </c>
      <c r="F1255" s="32">
        <f>+VLOOKUP(Table_6[[#This Row],[Departamento]],Table_5[],2,0)</f>
        <v>5</v>
      </c>
      <c r="G1255" s="3" t="s">
        <v>22</v>
      </c>
      <c r="H1255" s="9" t="s">
        <v>23</v>
      </c>
      <c r="I1255" s="32" t="str">
        <f>+IFERROR(VLOOKUP(Table_6[[#This Row],[Municipio]],'LOCALIZA HN'!$B$9:$O$306,8,0),99999)</f>
        <v>0501</v>
      </c>
      <c r="J1255" s="5" t="s">
        <v>26</v>
      </c>
      <c r="K1255" s="5">
        <v>55</v>
      </c>
      <c r="L1255" s="8" t="s">
        <v>19</v>
      </c>
      <c r="M1255" s="34" t="s">
        <v>20</v>
      </c>
      <c r="N1255" s="36">
        <f>+IFERROR(VLOOKUP(Table_6[[#This Row],[ID_Municipio]],Table_4[[CodigoMuni]:[Long_2]],3,0),"")</f>
        <v>15.5151</v>
      </c>
      <c r="O1255" s="36">
        <f>+IFERROR(VLOOKUP(Table_6[[#This Row],[ID_Municipio]],Table_4[[CodigoMuni]:[Long_2]],4,0),"")</f>
        <v>-88.114599999999996</v>
      </c>
      <c r="P1255" s="34" t="s">
        <v>21</v>
      </c>
    </row>
    <row r="1256" spans="1:16" ht="14.25" customHeight="1">
      <c r="A1256" s="31" t="str">
        <f t="shared" si="89"/>
        <v>San Pedro Sula439261245</v>
      </c>
      <c r="B1256" s="31" t="str">
        <f>+Table_6[[#This Row],[ID_Municipio]]&amp;Table_6[[#This Row],[Fecha]]</f>
        <v>050143926</v>
      </c>
      <c r="C1256" s="31" t="str">
        <f t="shared" si="90"/>
        <v>Cortes43926</v>
      </c>
      <c r="D1256" s="32">
        <f t="shared" si="91"/>
        <v>1245</v>
      </c>
      <c r="E1256" s="24">
        <v>43926</v>
      </c>
      <c r="F1256" s="32">
        <f>+VLOOKUP(Table_6[[#This Row],[Departamento]],Table_5[],2,0)</f>
        <v>5</v>
      </c>
      <c r="G1256" s="3" t="s">
        <v>22</v>
      </c>
      <c r="H1256" s="9" t="s">
        <v>23</v>
      </c>
      <c r="I1256" s="32" t="str">
        <f>+IFERROR(VLOOKUP(Table_6[[#This Row],[Municipio]],'LOCALIZA HN'!$B$9:$O$306,8,0),99999)</f>
        <v>0501</v>
      </c>
      <c r="J1256" s="5" t="s">
        <v>26</v>
      </c>
      <c r="K1256" s="5">
        <v>49</v>
      </c>
      <c r="L1256" s="8" t="s">
        <v>19</v>
      </c>
      <c r="M1256" s="34" t="s">
        <v>20</v>
      </c>
      <c r="N1256" s="36">
        <f>+IFERROR(VLOOKUP(Table_6[[#This Row],[ID_Municipio]],Table_4[[CodigoMuni]:[Long_2]],3,0),"")</f>
        <v>15.5151</v>
      </c>
      <c r="O1256" s="36">
        <f>+IFERROR(VLOOKUP(Table_6[[#This Row],[ID_Municipio]],Table_4[[CodigoMuni]:[Long_2]],4,0),"")</f>
        <v>-88.114599999999996</v>
      </c>
      <c r="P1256" s="34" t="s">
        <v>21</v>
      </c>
    </row>
    <row r="1257" spans="1:16" ht="14.25" customHeight="1">
      <c r="A1257" s="31" t="str">
        <f t="shared" si="89"/>
        <v>Distrito Central439261246</v>
      </c>
      <c r="B1257" s="31" t="str">
        <f>+Table_6[[#This Row],[ID_Municipio]]&amp;Table_6[[#This Row],[Fecha]]</f>
        <v>080143926</v>
      </c>
      <c r="C1257" s="31" t="str">
        <f t="shared" si="90"/>
        <v>Francisco Morazan43926</v>
      </c>
      <c r="D1257" s="32">
        <f t="shared" si="91"/>
        <v>1246</v>
      </c>
      <c r="E1257" s="24">
        <v>43926</v>
      </c>
      <c r="F1257" s="32">
        <f>+VLOOKUP(Table_6[[#This Row],[Departamento]],Table_5[],2,0)</f>
        <v>8</v>
      </c>
      <c r="G1257" s="3" t="s">
        <v>31</v>
      </c>
      <c r="H1257" s="9" t="s">
        <v>32</v>
      </c>
      <c r="I1257" s="32" t="str">
        <f>+IFERROR(VLOOKUP(Table_6[[#This Row],[Municipio]],'LOCALIZA HN'!$B$9:$O$306,8,0),99999)</f>
        <v>0801</v>
      </c>
      <c r="J1257" s="5" t="s">
        <v>26</v>
      </c>
      <c r="K1257" s="5">
        <v>38</v>
      </c>
      <c r="L1257" s="8" t="s">
        <v>19</v>
      </c>
      <c r="M1257" s="34" t="s">
        <v>20</v>
      </c>
      <c r="N1257" s="36">
        <f>+IFERROR(VLOOKUP(Table_6[[#This Row],[ID_Municipio]],Table_4[[CodigoMuni]:[Long_2]],3,0),"")</f>
        <v>14.175800000000001</v>
      </c>
      <c r="O1257" s="36">
        <f>+IFERROR(VLOOKUP(Table_6[[#This Row],[ID_Municipio]],Table_4[[CodigoMuni]:[Long_2]],4,0),"")</f>
        <v>-87.251099999999994</v>
      </c>
      <c r="P1257" s="34" t="s">
        <v>21</v>
      </c>
    </row>
    <row r="1258" spans="1:16" ht="14.25" customHeight="1">
      <c r="A1258" s="31" t="str">
        <f t="shared" si="89"/>
        <v>Distrito Central439261247</v>
      </c>
      <c r="B1258" s="31" t="str">
        <f>+Table_6[[#This Row],[ID_Municipio]]&amp;Table_6[[#This Row],[Fecha]]</f>
        <v>080143926</v>
      </c>
      <c r="C1258" s="31" t="str">
        <f t="shared" si="90"/>
        <v>Francisco Morazan43926</v>
      </c>
      <c r="D1258" s="32">
        <f t="shared" si="91"/>
        <v>1247</v>
      </c>
      <c r="E1258" s="24">
        <v>43926</v>
      </c>
      <c r="F1258" s="32">
        <f>+VLOOKUP(Table_6[[#This Row],[Departamento]],Table_5[],2,0)</f>
        <v>8</v>
      </c>
      <c r="G1258" s="3" t="s">
        <v>31</v>
      </c>
      <c r="H1258" s="9" t="s">
        <v>32</v>
      </c>
      <c r="I1258" s="32" t="str">
        <f>+IFERROR(VLOOKUP(Table_6[[#This Row],[Municipio]],'LOCALIZA HN'!$B$9:$O$306,8,0),99999)</f>
        <v>0801</v>
      </c>
      <c r="J1258" s="5" t="s">
        <v>26</v>
      </c>
      <c r="K1258" s="5">
        <v>37</v>
      </c>
      <c r="L1258" s="8" t="s">
        <v>19</v>
      </c>
      <c r="M1258" s="34" t="s">
        <v>20</v>
      </c>
      <c r="N1258" s="36">
        <f>+IFERROR(VLOOKUP(Table_6[[#This Row],[ID_Municipio]],Table_4[[CodigoMuni]:[Long_2]],3,0),"")</f>
        <v>14.175800000000001</v>
      </c>
      <c r="O1258" s="36">
        <f>+IFERROR(VLOOKUP(Table_6[[#This Row],[ID_Municipio]],Table_4[[CodigoMuni]:[Long_2]],4,0),"")</f>
        <v>-87.251099999999994</v>
      </c>
      <c r="P1258" s="34" t="s">
        <v>21</v>
      </c>
    </row>
    <row r="1259" spans="1:16" ht="14.25" customHeight="1">
      <c r="A1259" s="31" t="str">
        <f t="shared" si="89"/>
        <v>Distrito Central439261248</v>
      </c>
      <c r="B1259" s="31" t="str">
        <f>+Table_6[[#This Row],[ID_Municipio]]&amp;Table_6[[#This Row],[Fecha]]</f>
        <v>080143926</v>
      </c>
      <c r="C1259" s="31" t="str">
        <f t="shared" si="90"/>
        <v>Francisco Morazan43926</v>
      </c>
      <c r="D1259" s="32">
        <f t="shared" si="91"/>
        <v>1248</v>
      </c>
      <c r="E1259" s="24">
        <v>43926</v>
      </c>
      <c r="F1259" s="32">
        <f>+VLOOKUP(Table_6[[#This Row],[Departamento]],Table_5[],2,0)</f>
        <v>8</v>
      </c>
      <c r="G1259" s="3" t="s">
        <v>31</v>
      </c>
      <c r="H1259" s="9" t="s">
        <v>32</v>
      </c>
      <c r="I1259" s="32" t="str">
        <f>+IFERROR(VLOOKUP(Table_6[[#This Row],[Municipio]],'LOCALIZA HN'!$B$9:$O$306,8,0),99999)</f>
        <v>0801</v>
      </c>
      <c r="J1259" s="5" t="s">
        <v>26</v>
      </c>
      <c r="K1259" s="5">
        <v>32</v>
      </c>
      <c r="L1259" s="8" t="s">
        <v>19</v>
      </c>
      <c r="M1259" s="34" t="s">
        <v>20</v>
      </c>
      <c r="N1259" s="36">
        <f>+IFERROR(VLOOKUP(Table_6[[#This Row],[ID_Municipio]],Table_4[[CodigoMuni]:[Long_2]],3,0),"")</f>
        <v>14.175800000000001</v>
      </c>
      <c r="O1259" s="36">
        <f>+IFERROR(VLOOKUP(Table_6[[#This Row],[ID_Municipio]],Table_4[[CodigoMuni]:[Long_2]],4,0),"")</f>
        <v>-87.251099999999994</v>
      </c>
      <c r="P1259" s="34" t="s">
        <v>21</v>
      </c>
    </row>
    <row r="1260" spans="1:16" ht="14.25" customHeight="1">
      <c r="A1260" s="31" t="str">
        <f t="shared" si="89"/>
        <v>Distrito Central439261249</v>
      </c>
      <c r="B1260" s="31" t="str">
        <f>+Table_6[[#This Row],[ID_Municipio]]&amp;Table_6[[#This Row],[Fecha]]</f>
        <v>080143926</v>
      </c>
      <c r="C1260" s="31" t="str">
        <f t="shared" si="90"/>
        <v>Francisco Morazan43926</v>
      </c>
      <c r="D1260" s="32">
        <f t="shared" si="91"/>
        <v>1249</v>
      </c>
      <c r="E1260" s="24">
        <v>43926</v>
      </c>
      <c r="F1260" s="32">
        <f>+VLOOKUP(Table_6[[#This Row],[Departamento]],Table_5[],2,0)</f>
        <v>8</v>
      </c>
      <c r="G1260" s="3" t="s">
        <v>31</v>
      </c>
      <c r="H1260" s="9" t="s">
        <v>32</v>
      </c>
      <c r="I1260" s="32" t="str">
        <f>+IFERROR(VLOOKUP(Table_6[[#This Row],[Municipio]],'LOCALIZA HN'!$B$9:$O$306,8,0),99999)</f>
        <v>0801</v>
      </c>
      <c r="J1260" s="5" t="s">
        <v>26</v>
      </c>
      <c r="K1260" s="5">
        <v>32</v>
      </c>
      <c r="L1260" s="8" t="s">
        <v>19</v>
      </c>
      <c r="M1260" s="34" t="s">
        <v>20</v>
      </c>
      <c r="N1260" s="36">
        <f>+IFERROR(VLOOKUP(Table_6[[#This Row],[ID_Municipio]],Table_4[[CodigoMuni]:[Long_2]],3,0),"")</f>
        <v>14.175800000000001</v>
      </c>
      <c r="O1260" s="36">
        <f>+IFERROR(VLOOKUP(Table_6[[#This Row],[ID_Municipio]],Table_4[[CodigoMuni]:[Long_2]],4,0),"")</f>
        <v>-87.251099999999994</v>
      </c>
      <c r="P1260" s="34" t="s">
        <v>21</v>
      </c>
    </row>
    <row r="1261" spans="1:16" ht="14.25" customHeight="1">
      <c r="A1261" s="31" t="str">
        <f t="shared" si="89"/>
        <v>Distrito Central439261250</v>
      </c>
      <c r="B1261" s="31" t="str">
        <f>+Table_6[[#This Row],[ID_Municipio]]&amp;Table_6[[#This Row],[Fecha]]</f>
        <v>080143926</v>
      </c>
      <c r="C1261" s="31" t="str">
        <f t="shared" si="90"/>
        <v>Francisco Morazan43926</v>
      </c>
      <c r="D1261" s="32">
        <f t="shared" si="91"/>
        <v>1250</v>
      </c>
      <c r="E1261" s="24">
        <v>43926</v>
      </c>
      <c r="F1261" s="32">
        <f>+VLOOKUP(Table_6[[#This Row],[Departamento]],Table_5[],2,0)</f>
        <v>8</v>
      </c>
      <c r="G1261" s="3" t="s">
        <v>31</v>
      </c>
      <c r="H1261" s="9" t="s">
        <v>32</v>
      </c>
      <c r="I1261" s="32" t="str">
        <f>+IFERROR(VLOOKUP(Table_6[[#This Row],[Municipio]],'LOCALIZA HN'!$B$9:$O$306,8,0),99999)</f>
        <v>0801</v>
      </c>
      <c r="J1261" s="5" t="s">
        <v>26</v>
      </c>
      <c r="K1261" s="5">
        <v>29</v>
      </c>
      <c r="L1261" s="8" t="s">
        <v>19</v>
      </c>
      <c r="M1261" s="34" t="s">
        <v>20</v>
      </c>
      <c r="N1261" s="36">
        <f>+IFERROR(VLOOKUP(Table_6[[#This Row],[ID_Municipio]],Table_4[[CodigoMuni]:[Long_2]],3,0),"")</f>
        <v>14.175800000000001</v>
      </c>
      <c r="O1261" s="36">
        <f>+IFERROR(VLOOKUP(Table_6[[#This Row],[ID_Municipio]],Table_4[[CodigoMuni]:[Long_2]],4,0),"")</f>
        <v>-87.251099999999994</v>
      </c>
      <c r="P1261" s="34" t="s">
        <v>21</v>
      </c>
    </row>
    <row r="1262" spans="1:16" ht="14.25" customHeight="1">
      <c r="A1262" s="31" t="str">
        <f t="shared" si="89"/>
        <v>Distrito Central439261251</v>
      </c>
      <c r="B1262" s="31" t="str">
        <f>+Table_6[[#This Row],[ID_Municipio]]&amp;Table_6[[#This Row],[Fecha]]</f>
        <v>080143926</v>
      </c>
      <c r="C1262" s="31" t="str">
        <f t="shared" si="90"/>
        <v>Francisco Morazan43926</v>
      </c>
      <c r="D1262" s="32">
        <f t="shared" si="91"/>
        <v>1251</v>
      </c>
      <c r="E1262" s="24">
        <v>43926</v>
      </c>
      <c r="F1262" s="32">
        <f>+VLOOKUP(Table_6[[#This Row],[Departamento]],Table_5[],2,0)</f>
        <v>8</v>
      </c>
      <c r="G1262" s="3" t="s">
        <v>31</v>
      </c>
      <c r="H1262" s="9" t="s">
        <v>32</v>
      </c>
      <c r="I1262" s="32" t="str">
        <f>+IFERROR(VLOOKUP(Table_6[[#This Row],[Municipio]],'LOCALIZA HN'!$B$9:$O$306,8,0),99999)</f>
        <v>0801</v>
      </c>
      <c r="J1262" s="5" t="s">
        <v>26</v>
      </c>
      <c r="K1262" s="5">
        <v>29</v>
      </c>
      <c r="L1262" s="8" t="s">
        <v>19</v>
      </c>
      <c r="M1262" s="34" t="s">
        <v>20</v>
      </c>
      <c r="N1262" s="36">
        <f>+IFERROR(VLOOKUP(Table_6[[#This Row],[ID_Municipio]],Table_4[[CodigoMuni]:[Long_2]],3,0),"")</f>
        <v>14.175800000000001</v>
      </c>
      <c r="O1262" s="36">
        <f>+IFERROR(VLOOKUP(Table_6[[#This Row],[ID_Municipio]],Table_4[[CodigoMuni]:[Long_2]],4,0),"")</f>
        <v>-87.251099999999994</v>
      </c>
      <c r="P1262" s="34" t="s">
        <v>21</v>
      </c>
    </row>
    <row r="1263" spans="1:16" ht="14.25" customHeight="1">
      <c r="A1263" s="31" t="str">
        <f t="shared" si="89"/>
        <v>Distrito Central439261252</v>
      </c>
      <c r="B1263" s="31" t="str">
        <f>+Table_6[[#This Row],[ID_Municipio]]&amp;Table_6[[#This Row],[Fecha]]</f>
        <v>080143926</v>
      </c>
      <c r="C1263" s="31" t="str">
        <f t="shared" si="90"/>
        <v>Francisco Morazan43926</v>
      </c>
      <c r="D1263" s="32">
        <f t="shared" si="91"/>
        <v>1252</v>
      </c>
      <c r="E1263" s="24">
        <v>43926</v>
      </c>
      <c r="F1263" s="32">
        <f>+VLOOKUP(Table_6[[#This Row],[Departamento]],Table_5[],2,0)</f>
        <v>8</v>
      </c>
      <c r="G1263" s="3" t="s">
        <v>31</v>
      </c>
      <c r="H1263" s="9" t="s">
        <v>32</v>
      </c>
      <c r="I1263" s="32" t="str">
        <f>+IFERROR(VLOOKUP(Table_6[[#This Row],[Municipio]],'LOCALIZA HN'!$B$9:$O$306,8,0),99999)</f>
        <v>0801</v>
      </c>
      <c r="J1263" s="5" t="s">
        <v>26</v>
      </c>
      <c r="K1263" s="5">
        <v>37</v>
      </c>
      <c r="L1263" s="8" t="s">
        <v>19</v>
      </c>
      <c r="M1263" s="34" t="s">
        <v>20</v>
      </c>
      <c r="N1263" s="36">
        <f>+IFERROR(VLOOKUP(Table_6[[#This Row],[ID_Municipio]],Table_4[[CodigoMuni]:[Long_2]],3,0),"")</f>
        <v>14.175800000000001</v>
      </c>
      <c r="O1263" s="36">
        <f>+IFERROR(VLOOKUP(Table_6[[#This Row],[ID_Municipio]],Table_4[[CodigoMuni]:[Long_2]],4,0),"")</f>
        <v>-87.251099999999994</v>
      </c>
      <c r="P1263" s="34" t="s">
        <v>21</v>
      </c>
    </row>
    <row r="1264" spans="1:16" ht="14.25" customHeight="1">
      <c r="A1264" s="31" t="str">
        <f t="shared" si="89"/>
        <v>Distrito Central439261253</v>
      </c>
      <c r="B1264" s="31" t="str">
        <f>+Table_6[[#This Row],[ID_Municipio]]&amp;Table_6[[#This Row],[Fecha]]</f>
        <v>080143926</v>
      </c>
      <c r="C1264" s="31" t="str">
        <f t="shared" si="90"/>
        <v>Francisco Morazan43926</v>
      </c>
      <c r="D1264" s="32">
        <f t="shared" si="91"/>
        <v>1253</v>
      </c>
      <c r="E1264" s="24">
        <v>43926</v>
      </c>
      <c r="F1264" s="32">
        <f>+VLOOKUP(Table_6[[#This Row],[Departamento]],Table_5[],2,0)</f>
        <v>8</v>
      </c>
      <c r="G1264" s="3" t="s">
        <v>31</v>
      </c>
      <c r="H1264" s="9" t="s">
        <v>32</v>
      </c>
      <c r="I1264" s="32" t="str">
        <f>+IFERROR(VLOOKUP(Table_6[[#This Row],[Municipio]],'LOCALIZA HN'!$B$9:$O$306,8,0),99999)</f>
        <v>0801</v>
      </c>
      <c r="J1264" s="5" t="s">
        <v>26</v>
      </c>
      <c r="K1264" s="5">
        <v>32</v>
      </c>
      <c r="L1264" s="8" t="s">
        <v>19</v>
      </c>
      <c r="M1264" s="34" t="s">
        <v>20</v>
      </c>
      <c r="N1264" s="36">
        <f>+IFERROR(VLOOKUP(Table_6[[#This Row],[ID_Municipio]],Table_4[[CodigoMuni]:[Long_2]],3,0),"")</f>
        <v>14.175800000000001</v>
      </c>
      <c r="O1264" s="36">
        <f>+IFERROR(VLOOKUP(Table_6[[#This Row],[ID_Municipio]],Table_4[[CodigoMuni]:[Long_2]],4,0),"")</f>
        <v>-87.251099999999994</v>
      </c>
      <c r="P1264" s="34" t="s">
        <v>21</v>
      </c>
    </row>
    <row r="1265" spans="1:16" ht="14.25" customHeight="1">
      <c r="A1265" s="31" t="str">
        <f t="shared" si="89"/>
        <v>Distrito Central439261254</v>
      </c>
      <c r="B1265" s="31" t="str">
        <f>+Table_6[[#This Row],[ID_Municipio]]&amp;Table_6[[#This Row],[Fecha]]</f>
        <v>080143926</v>
      </c>
      <c r="C1265" s="31" t="str">
        <f t="shared" si="90"/>
        <v>Francisco Morazan43926</v>
      </c>
      <c r="D1265" s="32">
        <f t="shared" si="91"/>
        <v>1254</v>
      </c>
      <c r="E1265" s="24">
        <v>43926</v>
      </c>
      <c r="F1265" s="32">
        <f>+VLOOKUP(Table_6[[#This Row],[Departamento]],Table_5[],2,0)</f>
        <v>8</v>
      </c>
      <c r="G1265" s="3" t="s">
        <v>31</v>
      </c>
      <c r="H1265" s="9" t="s">
        <v>32</v>
      </c>
      <c r="I1265" s="32" t="str">
        <f>+IFERROR(VLOOKUP(Table_6[[#This Row],[Municipio]],'LOCALIZA HN'!$B$9:$O$306,8,0),99999)</f>
        <v>0801</v>
      </c>
      <c r="J1265" s="5" t="s">
        <v>26</v>
      </c>
      <c r="K1265" s="5">
        <v>47</v>
      </c>
      <c r="L1265" s="8" t="s">
        <v>19</v>
      </c>
      <c r="M1265" s="34" t="s">
        <v>20</v>
      </c>
      <c r="N1265" s="36">
        <f>+IFERROR(VLOOKUP(Table_6[[#This Row],[ID_Municipio]],Table_4[[CodigoMuni]:[Long_2]],3,0),"")</f>
        <v>14.175800000000001</v>
      </c>
      <c r="O1265" s="36">
        <f>+IFERROR(VLOOKUP(Table_6[[#This Row],[ID_Municipio]],Table_4[[CodigoMuni]:[Long_2]],4,0),"")</f>
        <v>-87.251099999999994</v>
      </c>
      <c r="P1265" s="34" t="s">
        <v>21</v>
      </c>
    </row>
    <row r="1266" spans="1:16" ht="14.25" customHeight="1">
      <c r="A1266" s="31" t="str">
        <f t="shared" si="89"/>
        <v>Distrito Central439261255</v>
      </c>
      <c r="B1266" s="31" t="str">
        <f>+Table_6[[#This Row],[ID_Municipio]]&amp;Table_6[[#This Row],[Fecha]]</f>
        <v>080143926</v>
      </c>
      <c r="C1266" s="31" t="str">
        <f t="shared" si="90"/>
        <v>Francisco Morazan43926</v>
      </c>
      <c r="D1266" s="32">
        <f t="shared" si="91"/>
        <v>1255</v>
      </c>
      <c r="E1266" s="24">
        <v>43926</v>
      </c>
      <c r="F1266" s="32">
        <f>+VLOOKUP(Table_6[[#This Row],[Departamento]],Table_5[],2,0)</f>
        <v>8</v>
      </c>
      <c r="G1266" s="3" t="s">
        <v>31</v>
      </c>
      <c r="H1266" s="9" t="s">
        <v>32</v>
      </c>
      <c r="I1266" s="32" t="str">
        <f>+IFERROR(VLOOKUP(Table_6[[#This Row],[Municipio]],'LOCALIZA HN'!$B$9:$O$306,8,0),99999)</f>
        <v>0801</v>
      </c>
      <c r="J1266" s="5" t="s">
        <v>26</v>
      </c>
      <c r="K1266" s="5">
        <v>40</v>
      </c>
      <c r="L1266" s="8" t="s">
        <v>19</v>
      </c>
      <c r="M1266" s="34" t="s">
        <v>20</v>
      </c>
      <c r="N1266" s="36">
        <f>+IFERROR(VLOOKUP(Table_6[[#This Row],[ID_Municipio]],Table_4[[CodigoMuni]:[Long_2]],3,0),"")</f>
        <v>14.175800000000001</v>
      </c>
      <c r="O1266" s="36">
        <f>+IFERROR(VLOOKUP(Table_6[[#This Row],[ID_Municipio]],Table_4[[CodigoMuni]:[Long_2]],4,0),"")</f>
        <v>-87.251099999999994</v>
      </c>
      <c r="P1266" s="34" t="s">
        <v>21</v>
      </c>
    </row>
    <row r="1267" spans="1:16" ht="14.25" customHeight="1">
      <c r="A1267" s="31" t="str">
        <f t="shared" si="89"/>
        <v>Distrito Central439261256</v>
      </c>
      <c r="B1267" s="31" t="str">
        <f>+Table_6[[#This Row],[ID_Municipio]]&amp;Table_6[[#This Row],[Fecha]]</f>
        <v>080143926</v>
      </c>
      <c r="C1267" s="31" t="str">
        <f t="shared" si="90"/>
        <v>Francisco Morazan43926</v>
      </c>
      <c r="D1267" s="32">
        <f t="shared" si="91"/>
        <v>1256</v>
      </c>
      <c r="E1267" s="24">
        <v>43926</v>
      </c>
      <c r="F1267" s="32">
        <f>+VLOOKUP(Table_6[[#This Row],[Departamento]],Table_5[],2,0)</f>
        <v>8</v>
      </c>
      <c r="G1267" s="3" t="s">
        <v>31</v>
      </c>
      <c r="H1267" s="9" t="s">
        <v>32</v>
      </c>
      <c r="I1267" s="32" t="str">
        <f>+IFERROR(VLOOKUP(Table_6[[#This Row],[Municipio]],'LOCALIZA HN'!$B$9:$O$306,8,0),99999)</f>
        <v>0801</v>
      </c>
      <c r="J1267" s="5" t="s">
        <v>26</v>
      </c>
      <c r="K1267" s="5">
        <v>25</v>
      </c>
      <c r="L1267" s="8" t="s">
        <v>19</v>
      </c>
      <c r="M1267" s="34" t="s">
        <v>20</v>
      </c>
      <c r="N1267" s="36">
        <f>+IFERROR(VLOOKUP(Table_6[[#This Row],[ID_Municipio]],Table_4[[CodigoMuni]:[Long_2]],3,0),"")</f>
        <v>14.175800000000001</v>
      </c>
      <c r="O1267" s="36">
        <f>+IFERROR(VLOOKUP(Table_6[[#This Row],[ID_Municipio]],Table_4[[CodigoMuni]:[Long_2]],4,0),"")</f>
        <v>-87.251099999999994</v>
      </c>
      <c r="P1267" s="34" t="s">
        <v>21</v>
      </c>
    </row>
    <row r="1268" spans="1:16" ht="14.25" customHeight="1">
      <c r="A1268" s="31" t="str">
        <f t="shared" si="89"/>
        <v>Distrito Central439261257</v>
      </c>
      <c r="B1268" s="31" t="str">
        <f>+Table_6[[#This Row],[ID_Municipio]]&amp;Table_6[[#This Row],[Fecha]]</f>
        <v>080143926</v>
      </c>
      <c r="C1268" s="31" t="str">
        <f t="shared" si="90"/>
        <v>Francisco Morazan43926</v>
      </c>
      <c r="D1268" s="32">
        <f t="shared" si="91"/>
        <v>1257</v>
      </c>
      <c r="E1268" s="24">
        <v>43926</v>
      </c>
      <c r="F1268" s="32">
        <f>+VLOOKUP(Table_6[[#This Row],[Departamento]],Table_5[],2,0)</f>
        <v>8</v>
      </c>
      <c r="G1268" s="3" t="s">
        <v>31</v>
      </c>
      <c r="H1268" s="9" t="s">
        <v>32</v>
      </c>
      <c r="I1268" s="32" t="str">
        <f>+IFERROR(VLOOKUP(Table_6[[#This Row],[Municipio]],'LOCALIZA HN'!$B$9:$O$306,8,0),99999)</f>
        <v>0801</v>
      </c>
      <c r="J1268" s="5" t="s">
        <v>26</v>
      </c>
      <c r="K1268" s="5">
        <v>29</v>
      </c>
      <c r="L1268" s="8" t="s">
        <v>19</v>
      </c>
      <c r="M1268" s="34" t="s">
        <v>20</v>
      </c>
      <c r="N1268" s="36">
        <f>+IFERROR(VLOOKUP(Table_6[[#This Row],[ID_Municipio]],Table_4[[CodigoMuni]:[Long_2]],3,0),"")</f>
        <v>14.175800000000001</v>
      </c>
      <c r="O1268" s="36">
        <f>+IFERROR(VLOOKUP(Table_6[[#This Row],[ID_Municipio]],Table_4[[CodigoMuni]:[Long_2]],4,0),"")</f>
        <v>-87.251099999999994</v>
      </c>
      <c r="P1268" s="34" t="s">
        <v>21</v>
      </c>
    </row>
    <row r="1269" spans="1:16" ht="14.25" customHeight="1">
      <c r="A1269" s="31" t="str">
        <f t="shared" si="89"/>
        <v>Distrito Central439261258</v>
      </c>
      <c r="B1269" s="31" t="str">
        <f>+Table_6[[#This Row],[ID_Municipio]]&amp;Table_6[[#This Row],[Fecha]]</f>
        <v>080143926</v>
      </c>
      <c r="C1269" s="31" t="str">
        <f t="shared" si="90"/>
        <v>Francisco Morazan43926</v>
      </c>
      <c r="D1269" s="32">
        <f t="shared" si="91"/>
        <v>1258</v>
      </c>
      <c r="E1269" s="24">
        <v>43926</v>
      </c>
      <c r="F1269" s="32">
        <f>+VLOOKUP(Table_6[[#This Row],[Departamento]],Table_5[],2,0)</f>
        <v>8</v>
      </c>
      <c r="G1269" s="3" t="s">
        <v>31</v>
      </c>
      <c r="H1269" s="9" t="s">
        <v>32</v>
      </c>
      <c r="I1269" s="32" t="str">
        <f>+IFERROR(VLOOKUP(Table_6[[#This Row],[Municipio]],'LOCALIZA HN'!$B$9:$O$306,8,0),99999)</f>
        <v>0801</v>
      </c>
      <c r="J1269" s="5" t="s">
        <v>26</v>
      </c>
      <c r="K1269" s="5">
        <v>38</v>
      </c>
      <c r="L1269" s="8" t="s">
        <v>19</v>
      </c>
      <c r="M1269" s="34" t="s">
        <v>20</v>
      </c>
      <c r="N1269" s="36">
        <f>+IFERROR(VLOOKUP(Table_6[[#This Row],[ID_Municipio]],Table_4[[CodigoMuni]:[Long_2]],3,0),"")</f>
        <v>14.175800000000001</v>
      </c>
      <c r="O1269" s="36">
        <f>+IFERROR(VLOOKUP(Table_6[[#This Row],[ID_Municipio]],Table_4[[CodigoMuni]:[Long_2]],4,0),"")</f>
        <v>-87.251099999999994</v>
      </c>
      <c r="P1269" s="34" t="s">
        <v>21</v>
      </c>
    </row>
    <row r="1270" spans="1:16" ht="14.25" customHeight="1">
      <c r="A1270" s="31" t="str">
        <f t="shared" si="89"/>
        <v>Distrito Central439261259</v>
      </c>
      <c r="B1270" s="31" t="str">
        <f>+Table_6[[#This Row],[ID_Municipio]]&amp;Table_6[[#This Row],[Fecha]]</f>
        <v>080143926</v>
      </c>
      <c r="C1270" s="31" t="str">
        <f t="shared" si="90"/>
        <v>Francisco Morazan43926</v>
      </c>
      <c r="D1270" s="32">
        <f t="shared" si="91"/>
        <v>1259</v>
      </c>
      <c r="E1270" s="24">
        <v>43926</v>
      </c>
      <c r="F1270" s="32">
        <f>+VLOOKUP(Table_6[[#This Row],[Departamento]],Table_5[],2,0)</f>
        <v>8</v>
      </c>
      <c r="G1270" s="3" t="s">
        <v>31</v>
      </c>
      <c r="H1270" s="9" t="s">
        <v>32</v>
      </c>
      <c r="I1270" s="32" t="str">
        <f>+IFERROR(VLOOKUP(Table_6[[#This Row],[Municipio]],'LOCALIZA HN'!$B$9:$O$306,8,0),99999)</f>
        <v>0801</v>
      </c>
      <c r="J1270" s="5" t="s">
        <v>26</v>
      </c>
      <c r="K1270" s="5">
        <v>28</v>
      </c>
      <c r="L1270" s="8" t="s">
        <v>19</v>
      </c>
      <c r="M1270" s="34" t="s">
        <v>20</v>
      </c>
      <c r="N1270" s="36">
        <f>+IFERROR(VLOOKUP(Table_6[[#This Row],[ID_Municipio]],Table_4[[CodigoMuni]:[Long_2]],3,0),"")</f>
        <v>14.175800000000001</v>
      </c>
      <c r="O1270" s="36">
        <f>+IFERROR(VLOOKUP(Table_6[[#This Row],[ID_Municipio]],Table_4[[CodigoMuni]:[Long_2]],4,0),"")</f>
        <v>-87.251099999999994</v>
      </c>
      <c r="P1270" s="34" t="s">
        <v>21</v>
      </c>
    </row>
    <row r="1271" spans="1:16" ht="14.25" customHeight="1">
      <c r="A1271" s="31" t="str">
        <f t="shared" si="89"/>
        <v>Distrito Central439261260</v>
      </c>
      <c r="B1271" s="31" t="str">
        <f>+Table_6[[#This Row],[ID_Municipio]]&amp;Table_6[[#This Row],[Fecha]]</f>
        <v>080143926</v>
      </c>
      <c r="C1271" s="31" t="str">
        <f t="shared" si="90"/>
        <v>Francisco Morazan43926</v>
      </c>
      <c r="D1271" s="32">
        <f t="shared" si="91"/>
        <v>1260</v>
      </c>
      <c r="E1271" s="24">
        <v>43926</v>
      </c>
      <c r="F1271" s="32">
        <f>+VLOOKUP(Table_6[[#This Row],[Departamento]],Table_5[],2,0)</f>
        <v>8</v>
      </c>
      <c r="G1271" s="3" t="s">
        <v>31</v>
      </c>
      <c r="H1271" s="9" t="s">
        <v>32</v>
      </c>
      <c r="I1271" s="32" t="str">
        <f>+IFERROR(VLOOKUP(Table_6[[#This Row],[Municipio]],'LOCALIZA HN'!$B$9:$O$306,8,0),99999)</f>
        <v>0801</v>
      </c>
      <c r="J1271" s="5" t="s">
        <v>26</v>
      </c>
      <c r="K1271" s="5">
        <v>33</v>
      </c>
      <c r="L1271" s="8" t="s">
        <v>19</v>
      </c>
      <c r="M1271" s="34" t="s">
        <v>20</v>
      </c>
      <c r="N1271" s="36">
        <f>+IFERROR(VLOOKUP(Table_6[[#This Row],[ID_Municipio]],Table_4[[CodigoMuni]:[Long_2]],3,0),"")</f>
        <v>14.175800000000001</v>
      </c>
      <c r="O1271" s="36">
        <f>+IFERROR(VLOOKUP(Table_6[[#This Row],[ID_Municipio]],Table_4[[CodigoMuni]:[Long_2]],4,0),"")</f>
        <v>-87.251099999999994</v>
      </c>
      <c r="P1271" s="34" t="s">
        <v>21</v>
      </c>
    </row>
    <row r="1272" spans="1:16" ht="14.25" customHeight="1">
      <c r="A1272" s="31" t="str">
        <f t="shared" si="89"/>
        <v>Distrito Central439261261</v>
      </c>
      <c r="B1272" s="31" t="str">
        <f>+Table_6[[#This Row],[ID_Municipio]]&amp;Table_6[[#This Row],[Fecha]]</f>
        <v>080143926</v>
      </c>
      <c r="C1272" s="31" t="str">
        <f t="shared" si="90"/>
        <v>Francisco Morazan43926</v>
      </c>
      <c r="D1272" s="32">
        <f t="shared" si="91"/>
        <v>1261</v>
      </c>
      <c r="E1272" s="24">
        <v>43926</v>
      </c>
      <c r="F1272" s="32">
        <f>+VLOOKUP(Table_6[[#This Row],[Departamento]],Table_5[],2,0)</f>
        <v>8</v>
      </c>
      <c r="G1272" s="3" t="s">
        <v>31</v>
      </c>
      <c r="H1272" s="9" t="s">
        <v>32</v>
      </c>
      <c r="I1272" s="32" t="str">
        <f>+IFERROR(VLOOKUP(Table_6[[#This Row],[Municipio]],'LOCALIZA HN'!$B$9:$O$306,8,0),99999)</f>
        <v>0801</v>
      </c>
      <c r="J1272" s="5" t="s">
        <v>26</v>
      </c>
      <c r="K1272" s="5">
        <v>34</v>
      </c>
      <c r="L1272" s="8" t="s">
        <v>19</v>
      </c>
      <c r="M1272" s="34" t="s">
        <v>20</v>
      </c>
      <c r="N1272" s="36">
        <f>+IFERROR(VLOOKUP(Table_6[[#This Row],[ID_Municipio]],Table_4[[CodigoMuni]:[Long_2]],3,0),"")</f>
        <v>14.175800000000001</v>
      </c>
      <c r="O1272" s="36">
        <f>+IFERROR(VLOOKUP(Table_6[[#This Row],[ID_Municipio]],Table_4[[CodigoMuni]:[Long_2]],4,0),"")</f>
        <v>-87.251099999999994</v>
      </c>
      <c r="P1272" s="34" t="s">
        <v>21</v>
      </c>
    </row>
    <row r="1273" spans="1:16" ht="14.25" customHeight="1">
      <c r="A1273" s="31" t="str">
        <f t="shared" ref="A1273:A1281" si="92">+H1273&amp;E1273&amp;D1273</f>
        <v>Distrito Central439261262</v>
      </c>
      <c r="B1273" s="31" t="str">
        <f>+Table_6[[#This Row],[ID_Municipio]]&amp;Table_6[[#This Row],[Fecha]]</f>
        <v>080143926</v>
      </c>
      <c r="C1273" s="31" t="str">
        <f t="shared" ref="C1273:C1281" si="93">+G1273&amp;E1273</f>
        <v>Francisco Morazan43926</v>
      </c>
      <c r="D1273" s="32">
        <f t="shared" si="91"/>
        <v>1262</v>
      </c>
      <c r="E1273" s="24">
        <v>43926</v>
      </c>
      <c r="F1273" s="32">
        <f>+VLOOKUP(Table_6[[#This Row],[Departamento]],Table_5[],2,0)</f>
        <v>8</v>
      </c>
      <c r="G1273" s="3" t="s">
        <v>31</v>
      </c>
      <c r="H1273" s="9" t="s">
        <v>32</v>
      </c>
      <c r="I1273" s="32" t="str">
        <f>+IFERROR(VLOOKUP(Table_6[[#This Row],[Municipio]],'LOCALIZA HN'!$B$9:$O$306,8,0),99999)</f>
        <v>0801</v>
      </c>
      <c r="J1273" s="5" t="s">
        <v>26</v>
      </c>
      <c r="K1273" s="5">
        <v>28</v>
      </c>
      <c r="L1273" s="8" t="s">
        <v>19</v>
      </c>
      <c r="M1273" s="34" t="s">
        <v>20</v>
      </c>
      <c r="N1273" s="36">
        <f>+IFERROR(VLOOKUP(Table_6[[#This Row],[ID_Municipio]],Table_4[[CodigoMuni]:[Long_2]],3,0),"")</f>
        <v>14.175800000000001</v>
      </c>
      <c r="O1273" s="36">
        <f>+IFERROR(VLOOKUP(Table_6[[#This Row],[ID_Municipio]],Table_4[[CodigoMuni]:[Long_2]],4,0),"")</f>
        <v>-87.251099999999994</v>
      </c>
      <c r="P1273" s="34" t="s">
        <v>21</v>
      </c>
    </row>
    <row r="1274" spans="1:16" ht="14.25" customHeight="1">
      <c r="A1274" s="31" t="str">
        <f t="shared" si="92"/>
        <v>Distrito Central439261263</v>
      </c>
      <c r="B1274" s="31" t="str">
        <f>+Table_6[[#This Row],[ID_Municipio]]&amp;Table_6[[#This Row],[Fecha]]</f>
        <v>080143926</v>
      </c>
      <c r="C1274" s="31" t="str">
        <f t="shared" si="93"/>
        <v>Francisco Morazan43926</v>
      </c>
      <c r="D1274" s="32">
        <f t="shared" si="91"/>
        <v>1263</v>
      </c>
      <c r="E1274" s="24">
        <v>43926</v>
      </c>
      <c r="F1274" s="32">
        <f>+VLOOKUP(Table_6[[#This Row],[Departamento]],Table_5[],2,0)</f>
        <v>8</v>
      </c>
      <c r="G1274" s="3" t="s">
        <v>31</v>
      </c>
      <c r="H1274" s="9" t="s">
        <v>32</v>
      </c>
      <c r="I1274" s="32" t="str">
        <f>+IFERROR(VLOOKUP(Table_6[[#This Row],[Municipio]],'LOCALIZA HN'!$B$9:$O$306,8,0),99999)</f>
        <v>0801</v>
      </c>
      <c r="J1274" s="5" t="s">
        <v>26</v>
      </c>
      <c r="K1274" s="5"/>
      <c r="L1274" s="8" t="s">
        <v>19</v>
      </c>
      <c r="M1274" s="34" t="s">
        <v>20</v>
      </c>
      <c r="N1274" s="36">
        <f>+IFERROR(VLOOKUP(Table_6[[#This Row],[ID_Municipio]],Table_4[[CodigoMuni]:[Long_2]],3,0),"")</f>
        <v>14.175800000000001</v>
      </c>
      <c r="O1274" s="36">
        <f>+IFERROR(VLOOKUP(Table_6[[#This Row],[ID_Municipio]],Table_4[[CodigoMuni]:[Long_2]],4,0),"")</f>
        <v>-87.251099999999994</v>
      </c>
      <c r="P1274" s="34" t="s">
        <v>21</v>
      </c>
    </row>
    <row r="1275" spans="1:16" ht="14.25" customHeight="1">
      <c r="A1275" s="31" t="str">
        <f t="shared" si="92"/>
        <v>Distrito Central439261264</v>
      </c>
      <c r="B1275" s="31" t="str">
        <f>+Table_6[[#This Row],[ID_Municipio]]&amp;Table_6[[#This Row],[Fecha]]</f>
        <v>080143926</v>
      </c>
      <c r="C1275" s="31" t="str">
        <f t="shared" si="93"/>
        <v>Francisco Morazan43926</v>
      </c>
      <c r="D1275" s="32">
        <f t="shared" si="91"/>
        <v>1264</v>
      </c>
      <c r="E1275" s="24">
        <v>43926</v>
      </c>
      <c r="F1275" s="32">
        <f>+VLOOKUP(Table_6[[#This Row],[Departamento]],Table_5[],2,0)</f>
        <v>8</v>
      </c>
      <c r="G1275" s="3" t="s">
        <v>31</v>
      </c>
      <c r="H1275" s="9" t="s">
        <v>32</v>
      </c>
      <c r="I1275" s="32" t="str">
        <f>+IFERROR(VLOOKUP(Table_6[[#This Row],[Municipio]],'LOCALIZA HN'!$B$9:$O$306,8,0),99999)</f>
        <v>0801</v>
      </c>
      <c r="J1275" s="5" t="s">
        <v>26</v>
      </c>
      <c r="K1275" s="5"/>
      <c r="L1275" s="8" t="s">
        <v>19</v>
      </c>
      <c r="M1275" s="34" t="s">
        <v>20</v>
      </c>
      <c r="N1275" s="36">
        <f>+IFERROR(VLOOKUP(Table_6[[#This Row],[ID_Municipio]],Table_4[[CodigoMuni]:[Long_2]],3,0),"")</f>
        <v>14.175800000000001</v>
      </c>
      <c r="O1275" s="36">
        <f>+IFERROR(VLOOKUP(Table_6[[#This Row],[ID_Municipio]],Table_4[[CodigoMuni]:[Long_2]],4,0),"")</f>
        <v>-87.251099999999994</v>
      </c>
      <c r="P1275" s="34" t="s">
        <v>21</v>
      </c>
    </row>
    <row r="1276" spans="1:16" ht="14.25" customHeight="1">
      <c r="A1276" s="31" t="str">
        <f t="shared" si="92"/>
        <v>San Pedro Sula439261265</v>
      </c>
      <c r="B1276" s="31" t="str">
        <f>+Table_6[[#This Row],[ID_Municipio]]&amp;Table_6[[#This Row],[Fecha]]</f>
        <v>050143926</v>
      </c>
      <c r="C1276" s="31" t="str">
        <f t="shared" si="93"/>
        <v>Cortes43926</v>
      </c>
      <c r="D1276" s="32">
        <f t="shared" si="91"/>
        <v>1265</v>
      </c>
      <c r="E1276" s="24">
        <v>43926</v>
      </c>
      <c r="F1276" s="32">
        <f>+VLOOKUP(Table_6[[#This Row],[Departamento]],Table_5[],2,0)</f>
        <v>5</v>
      </c>
      <c r="G1276" s="3" t="s">
        <v>22</v>
      </c>
      <c r="H1276" s="9" t="s">
        <v>23</v>
      </c>
      <c r="I1276" s="32" t="str">
        <f>+IFERROR(VLOOKUP(Table_6[[#This Row],[Municipio]],'LOCALIZA HN'!$B$9:$O$306,8,0),99999)</f>
        <v>0501</v>
      </c>
      <c r="J1276" s="5" t="s">
        <v>18</v>
      </c>
      <c r="K1276" s="5">
        <v>22</v>
      </c>
      <c r="L1276" s="8" t="s">
        <v>19</v>
      </c>
      <c r="M1276" s="34" t="s">
        <v>20</v>
      </c>
      <c r="N1276" s="36">
        <f>+IFERROR(VLOOKUP(Table_6[[#This Row],[ID_Municipio]],Table_4[[CodigoMuni]:[Long_2]],3,0),"")</f>
        <v>15.5151</v>
      </c>
      <c r="O1276" s="36">
        <f>+IFERROR(VLOOKUP(Table_6[[#This Row],[ID_Municipio]],Table_4[[CodigoMuni]:[Long_2]],4,0),"")</f>
        <v>-88.114599999999996</v>
      </c>
      <c r="P1276" s="34" t="s">
        <v>21</v>
      </c>
    </row>
    <row r="1277" spans="1:16" ht="14.25" customHeight="1">
      <c r="A1277" s="31" t="str">
        <f t="shared" si="92"/>
        <v>San Pedro Sula439261266</v>
      </c>
      <c r="B1277" s="31" t="str">
        <f>+Table_6[[#This Row],[ID_Municipio]]&amp;Table_6[[#This Row],[Fecha]]</f>
        <v>050143926</v>
      </c>
      <c r="C1277" s="31" t="str">
        <f t="shared" si="93"/>
        <v>Cortes43926</v>
      </c>
      <c r="D1277" s="32">
        <f t="shared" si="91"/>
        <v>1266</v>
      </c>
      <c r="E1277" s="24">
        <v>43926</v>
      </c>
      <c r="F1277" s="32">
        <f>+VLOOKUP(Table_6[[#This Row],[Departamento]],Table_5[],2,0)</f>
        <v>5</v>
      </c>
      <c r="G1277" s="3" t="s">
        <v>22</v>
      </c>
      <c r="H1277" s="9" t="s">
        <v>23</v>
      </c>
      <c r="I1277" s="32" t="str">
        <f>+IFERROR(VLOOKUP(Table_6[[#This Row],[Municipio]],'LOCALIZA HN'!$B$9:$O$306,8,0),99999)</f>
        <v>0501</v>
      </c>
      <c r="J1277" s="5" t="s">
        <v>26</v>
      </c>
      <c r="K1277" s="5">
        <v>28</v>
      </c>
      <c r="L1277" s="8" t="s">
        <v>19</v>
      </c>
      <c r="M1277" s="34" t="s">
        <v>20</v>
      </c>
      <c r="N1277" s="36">
        <f>+IFERROR(VLOOKUP(Table_6[[#This Row],[ID_Municipio]],Table_4[[CodigoMuni]:[Long_2]],3,0),"")</f>
        <v>15.5151</v>
      </c>
      <c r="O1277" s="36">
        <f>+IFERROR(VLOOKUP(Table_6[[#This Row],[ID_Municipio]],Table_4[[CodigoMuni]:[Long_2]],4,0),"")</f>
        <v>-88.114599999999996</v>
      </c>
      <c r="P1277" s="34" t="s">
        <v>21</v>
      </c>
    </row>
    <row r="1278" spans="1:16" ht="14.25" customHeight="1">
      <c r="A1278" s="31" t="str">
        <f t="shared" si="92"/>
        <v>San Pedro Sula439261267</v>
      </c>
      <c r="B1278" s="31" t="str">
        <f>+Table_6[[#This Row],[ID_Municipio]]&amp;Table_6[[#This Row],[Fecha]]</f>
        <v>050143926</v>
      </c>
      <c r="C1278" s="31" t="str">
        <f t="shared" si="93"/>
        <v>Cortes43926</v>
      </c>
      <c r="D1278" s="32">
        <f t="shared" si="91"/>
        <v>1267</v>
      </c>
      <c r="E1278" s="24">
        <v>43926</v>
      </c>
      <c r="F1278" s="32">
        <f>+VLOOKUP(Table_6[[#This Row],[Departamento]],Table_5[],2,0)</f>
        <v>5</v>
      </c>
      <c r="G1278" s="3" t="s">
        <v>22</v>
      </c>
      <c r="H1278" s="9" t="s">
        <v>23</v>
      </c>
      <c r="I1278" s="32" t="str">
        <f>+IFERROR(VLOOKUP(Table_6[[#This Row],[Municipio]],'LOCALIZA HN'!$B$9:$O$306,8,0),99999)</f>
        <v>0501</v>
      </c>
      <c r="J1278" s="5" t="s">
        <v>18</v>
      </c>
      <c r="K1278" s="5">
        <v>37</v>
      </c>
      <c r="L1278" s="8" t="s">
        <v>19</v>
      </c>
      <c r="M1278" s="34" t="s">
        <v>20</v>
      </c>
      <c r="N1278" s="36">
        <f>+IFERROR(VLOOKUP(Table_6[[#This Row],[ID_Municipio]],Table_4[[CodigoMuni]:[Long_2]],3,0),"")</f>
        <v>15.5151</v>
      </c>
      <c r="O1278" s="36">
        <f>+IFERROR(VLOOKUP(Table_6[[#This Row],[ID_Municipio]],Table_4[[CodigoMuni]:[Long_2]],4,0),"")</f>
        <v>-88.114599999999996</v>
      </c>
      <c r="P1278" s="34" t="s">
        <v>21</v>
      </c>
    </row>
    <row r="1279" spans="1:16" ht="14.25" customHeight="1">
      <c r="A1279" s="31" t="str">
        <f t="shared" si="92"/>
        <v>San Pedro Sula439261268</v>
      </c>
      <c r="B1279" s="31" t="str">
        <f>+Table_6[[#This Row],[ID_Municipio]]&amp;Table_6[[#This Row],[Fecha]]</f>
        <v>050143926</v>
      </c>
      <c r="C1279" s="31" t="str">
        <f t="shared" si="93"/>
        <v>Cortes43926</v>
      </c>
      <c r="D1279" s="32">
        <f t="shared" si="91"/>
        <v>1268</v>
      </c>
      <c r="E1279" s="24">
        <v>43926</v>
      </c>
      <c r="F1279" s="32">
        <f>+VLOOKUP(Table_6[[#This Row],[Departamento]],Table_5[],2,0)</f>
        <v>5</v>
      </c>
      <c r="G1279" s="3" t="s">
        <v>22</v>
      </c>
      <c r="H1279" s="9" t="s">
        <v>23</v>
      </c>
      <c r="I1279" s="32" t="str">
        <f>+IFERROR(VLOOKUP(Table_6[[#This Row],[Municipio]],'LOCALIZA HN'!$B$9:$O$306,8,0),99999)</f>
        <v>0501</v>
      </c>
      <c r="J1279" s="5" t="s">
        <v>18</v>
      </c>
      <c r="K1279" s="5">
        <v>72</v>
      </c>
      <c r="L1279" s="8" t="s">
        <v>19</v>
      </c>
      <c r="M1279" s="34" t="s">
        <v>20</v>
      </c>
      <c r="N1279" s="36">
        <f>+IFERROR(VLOOKUP(Table_6[[#This Row],[ID_Municipio]],Table_4[[CodigoMuni]:[Long_2]],3,0),"")</f>
        <v>15.5151</v>
      </c>
      <c r="O1279" s="36">
        <f>+IFERROR(VLOOKUP(Table_6[[#This Row],[ID_Municipio]],Table_4[[CodigoMuni]:[Long_2]],4,0),"")</f>
        <v>-88.114599999999996</v>
      </c>
      <c r="P1279" s="34" t="s">
        <v>21</v>
      </c>
    </row>
    <row r="1280" spans="1:16" ht="14.25" customHeight="1">
      <c r="A1280" s="31" t="str">
        <f t="shared" si="92"/>
        <v>San Pedro Sula439261269</v>
      </c>
      <c r="B1280" s="31" t="str">
        <f>+Table_6[[#This Row],[ID_Municipio]]&amp;Table_6[[#This Row],[Fecha]]</f>
        <v>050143926</v>
      </c>
      <c r="C1280" s="31" t="str">
        <f t="shared" si="93"/>
        <v>Cortes43926</v>
      </c>
      <c r="D1280" s="32">
        <f t="shared" si="91"/>
        <v>1269</v>
      </c>
      <c r="E1280" s="24">
        <v>43926</v>
      </c>
      <c r="F1280" s="32">
        <f>+VLOOKUP(Table_6[[#This Row],[Departamento]],Table_5[],2,0)</f>
        <v>5</v>
      </c>
      <c r="G1280" s="3" t="s">
        <v>22</v>
      </c>
      <c r="H1280" s="9" t="s">
        <v>23</v>
      </c>
      <c r="I1280" s="32" t="str">
        <f>+IFERROR(VLOOKUP(Table_6[[#This Row],[Municipio]],'LOCALIZA HN'!$B$9:$O$306,8,0),99999)</f>
        <v>0501</v>
      </c>
      <c r="J1280" s="5" t="s">
        <v>18</v>
      </c>
      <c r="K1280" s="5">
        <v>44</v>
      </c>
      <c r="L1280" s="8" t="s">
        <v>19</v>
      </c>
      <c r="M1280" s="34" t="s">
        <v>20</v>
      </c>
      <c r="N1280" s="36">
        <f>+IFERROR(VLOOKUP(Table_6[[#This Row],[ID_Municipio]],Table_4[[CodigoMuni]:[Long_2]],3,0),"")</f>
        <v>15.5151</v>
      </c>
      <c r="O1280" s="36">
        <f>+IFERROR(VLOOKUP(Table_6[[#This Row],[ID_Municipio]],Table_4[[CodigoMuni]:[Long_2]],4,0),"")</f>
        <v>-88.114599999999996</v>
      </c>
      <c r="P1280" s="34" t="s">
        <v>21</v>
      </c>
    </row>
    <row r="1281" spans="1:16" ht="14.25" customHeight="1">
      <c r="A1281" s="31" t="str">
        <f t="shared" si="92"/>
        <v>San Pedro Sula439261270</v>
      </c>
      <c r="B1281" s="31" t="str">
        <f>+Table_6[[#This Row],[ID_Municipio]]&amp;Table_6[[#This Row],[Fecha]]</f>
        <v>050143926</v>
      </c>
      <c r="C1281" s="31" t="str">
        <f t="shared" si="93"/>
        <v>Cortes43926</v>
      </c>
      <c r="D1281" s="32">
        <f t="shared" si="91"/>
        <v>1270</v>
      </c>
      <c r="E1281" s="24">
        <v>43926</v>
      </c>
      <c r="F1281" s="32">
        <f>+VLOOKUP(Table_6[[#This Row],[Departamento]],Table_5[],2,0)</f>
        <v>5</v>
      </c>
      <c r="G1281" s="3" t="s">
        <v>22</v>
      </c>
      <c r="H1281" s="9" t="s">
        <v>23</v>
      </c>
      <c r="I1281" s="32" t="str">
        <f>+IFERROR(VLOOKUP(Table_6[[#This Row],[Municipio]],'LOCALIZA HN'!$B$9:$O$306,8,0),99999)</f>
        <v>0501</v>
      </c>
      <c r="J1281" s="5" t="s">
        <v>18</v>
      </c>
      <c r="K1281" s="5">
        <v>33</v>
      </c>
      <c r="L1281" s="8" t="s">
        <v>19</v>
      </c>
      <c r="M1281" s="34" t="s">
        <v>20</v>
      </c>
      <c r="N1281" s="36">
        <f>+IFERROR(VLOOKUP(Table_6[[#This Row],[ID_Municipio]],Table_4[[CodigoMuni]:[Long_2]],3,0),"")</f>
        <v>15.5151</v>
      </c>
      <c r="O1281" s="36">
        <f>+IFERROR(VLOOKUP(Table_6[[#This Row],[ID_Municipio]],Table_4[[CodigoMuni]:[Long_2]],4,0),"")</f>
        <v>-88.114599999999996</v>
      </c>
      <c r="P1281" s="34" t="s">
        <v>21</v>
      </c>
    </row>
    <row r="1282" spans="1:16" ht="14.25" customHeight="1">
      <c r="A1282" s="31"/>
      <c r="B1282" s="31"/>
      <c r="C1282" s="31"/>
      <c r="D1282" s="32"/>
      <c r="E1282" s="24"/>
      <c r="F1282" s="32"/>
      <c r="G1282" s="3"/>
      <c r="H1282" s="9"/>
      <c r="I1282" s="32"/>
      <c r="J1282" s="5"/>
      <c r="K1282" s="5"/>
      <c r="L1282" s="25"/>
      <c r="M1282" s="34"/>
      <c r="P1282" s="34"/>
    </row>
    <row r="1283" spans="1:16" ht="14.25" customHeight="1">
      <c r="A1283" s="31"/>
      <c r="B1283" s="31"/>
      <c r="C1283" s="31"/>
      <c r="D1283" s="32"/>
      <c r="E1283" s="24"/>
      <c r="F1283" s="32"/>
      <c r="G1283" s="3"/>
      <c r="H1283" s="9"/>
      <c r="I1283" s="32"/>
      <c r="J1283" s="5"/>
      <c r="K1283" s="5"/>
      <c r="L1283" s="25"/>
      <c r="M1283" s="34"/>
      <c r="P1283" s="34"/>
    </row>
    <row r="1284" spans="1:16" ht="14.25" customHeight="1">
      <c r="A1284" s="31"/>
      <c r="B1284" s="31"/>
      <c r="C1284" s="31"/>
      <c r="D1284" s="32"/>
      <c r="E1284" s="24"/>
      <c r="F1284" s="32"/>
      <c r="G1284" s="3"/>
      <c r="H1284" s="9"/>
      <c r="I1284" s="32"/>
      <c r="J1284" s="5"/>
      <c r="K1284" s="5"/>
      <c r="L1284" s="25"/>
      <c r="M1284" s="34"/>
      <c r="P1284" s="34"/>
    </row>
    <row r="1285" spans="1:16" ht="14.25" customHeight="1">
      <c r="A1285" s="31"/>
      <c r="B1285" s="31"/>
      <c r="C1285" s="31"/>
      <c r="D1285" s="32"/>
      <c r="E1285" s="24"/>
      <c r="F1285" s="32"/>
      <c r="G1285" s="3"/>
      <c r="H1285" s="9"/>
      <c r="I1285" s="32"/>
      <c r="J1285" s="5"/>
      <c r="K1285" s="5"/>
      <c r="L1285" s="25"/>
      <c r="M1285" s="34"/>
      <c r="P1285" s="34"/>
    </row>
    <row r="1286" spans="1:16" ht="14.25" customHeight="1">
      <c r="A1286" s="31"/>
      <c r="B1286" s="31"/>
      <c r="C1286" s="31"/>
      <c r="D1286" s="32"/>
      <c r="E1286" s="24"/>
      <c r="F1286" s="32"/>
      <c r="G1286" s="3"/>
      <c r="H1286" s="9"/>
      <c r="I1286" s="32"/>
      <c r="J1286" s="5"/>
      <c r="K1286" s="5"/>
      <c r="L1286" s="25"/>
      <c r="M1286" s="34"/>
      <c r="P1286" s="34"/>
    </row>
    <row r="1287" spans="1:16" ht="14.25" customHeight="1">
      <c r="A1287" s="31"/>
      <c r="B1287" s="31"/>
      <c r="C1287" s="31"/>
      <c r="D1287" s="32"/>
      <c r="E1287" s="24"/>
      <c r="F1287" s="32"/>
      <c r="G1287" s="3"/>
      <c r="H1287" s="9"/>
      <c r="I1287" s="32"/>
      <c r="J1287" s="5"/>
      <c r="K1287" s="5"/>
      <c r="L1287" s="25"/>
      <c r="M1287" s="34"/>
      <c r="P1287" s="34"/>
    </row>
    <row r="1288" spans="1:16" ht="14.25" customHeight="1">
      <c r="A1288" s="31"/>
      <c r="B1288" s="31"/>
      <c r="C1288" s="31"/>
      <c r="D1288" s="32"/>
      <c r="E1288" s="24"/>
      <c r="F1288" s="32"/>
      <c r="G1288" s="3"/>
      <c r="H1288" s="9"/>
      <c r="I1288" s="32"/>
      <c r="J1288" s="5"/>
      <c r="K1288" s="5"/>
      <c r="L1288" s="25"/>
      <c r="M1288" s="34"/>
      <c r="P1288" s="34"/>
    </row>
    <row r="1289" spans="1:16" ht="14.25" customHeight="1">
      <c r="A1289" s="31"/>
      <c r="B1289" s="31"/>
      <c r="C1289" s="31"/>
      <c r="D1289" s="32"/>
      <c r="E1289" s="24"/>
      <c r="F1289" s="32"/>
      <c r="G1289" s="3"/>
      <c r="H1289" s="9"/>
      <c r="I1289" s="32"/>
      <c r="J1289" s="5"/>
      <c r="K1289" s="5"/>
      <c r="L1289" s="25"/>
      <c r="M1289" s="34"/>
      <c r="P1289" s="34"/>
    </row>
    <row r="1290" spans="1:16" ht="14.25" customHeight="1">
      <c r="A1290" s="31"/>
      <c r="B1290" s="31"/>
      <c r="C1290" s="31"/>
      <c r="D1290" s="32"/>
      <c r="E1290" s="24"/>
      <c r="F1290" s="32"/>
      <c r="G1290" s="3"/>
      <c r="H1290" s="9"/>
      <c r="I1290" s="32"/>
      <c r="J1290" s="5"/>
      <c r="K1290" s="5"/>
      <c r="L1290" s="25"/>
      <c r="M1290" s="34"/>
      <c r="P1290" s="34"/>
    </row>
    <row r="1291" spans="1:16" ht="14.25" customHeight="1">
      <c r="A1291" s="31"/>
      <c r="B1291" s="31"/>
      <c r="C1291" s="31"/>
      <c r="D1291" s="32"/>
      <c r="E1291" s="24"/>
      <c r="F1291" s="32"/>
      <c r="G1291" s="3"/>
      <c r="H1291" s="9"/>
      <c r="I1291" s="32"/>
      <c r="J1291" s="5"/>
      <c r="K1291" s="5"/>
      <c r="L1291" s="25"/>
      <c r="M1291" s="34"/>
      <c r="P1291" s="34"/>
    </row>
    <row r="1292" spans="1:16" ht="14.25" customHeight="1">
      <c r="A1292" s="31"/>
      <c r="B1292" s="31"/>
      <c r="C1292" s="31"/>
      <c r="D1292" s="32"/>
      <c r="E1292" s="24"/>
      <c r="F1292" s="32"/>
      <c r="G1292" s="3"/>
      <c r="H1292" s="9"/>
      <c r="I1292" s="32"/>
      <c r="J1292" s="5"/>
      <c r="K1292" s="5"/>
      <c r="L1292" s="25"/>
      <c r="M1292" s="34"/>
      <c r="P1292" s="34"/>
    </row>
    <row r="1293" spans="1:16" ht="14.25" customHeight="1">
      <c r="A1293" s="31"/>
      <c r="B1293" s="31"/>
      <c r="C1293" s="31"/>
      <c r="D1293" s="32"/>
      <c r="E1293" s="24"/>
      <c r="F1293" s="32"/>
      <c r="G1293" s="3"/>
      <c r="H1293" s="9"/>
      <c r="I1293" s="32"/>
      <c r="J1293" s="5"/>
      <c r="K1293" s="5"/>
      <c r="L1293" s="25"/>
      <c r="M1293" s="34"/>
      <c r="P1293" s="34"/>
    </row>
    <row r="1294" spans="1:16" ht="14.25" customHeight="1">
      <c r="A1294" s="31"/>
      <c r="B1294" s="31"/>
      <c r="C1294" s="31"/>
      <c r="D1294" s="32"/>
      <c r="E1294" s="24"/>
      <c r="F1294" s="32"/>
      <c r="G1294" s="3"/>
      <c r="H1294" s="9"/>
      <c r="I1294" s="32"/>
      <c r="J1294" s="5"/>
      <c r="K1294" s="5"/>
      <c r="L1294" s="25"/>
      <c r="M1294" s="34"/>
      <c r="P1294" s="34"/>
    </row>
    <row r="1295" spans="1:16" ht="14.25" customHeight="1"/>
    <row r="1296" spans="1:1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294">
    <cfRule type="cellIs" dxfId="13" priority="1" operator="equal">
      <formula>"Error"</formula>
    </cfRule>
  </conditionalFormatting>
  <conditionalFormatting sqref="I12:I1294">
    <cfRule type="cellIs" dxfId="12" priority="2" operator="equal">
      <formula>99999</formula>
    </cfRule>
  </conditionalFormatting>
  <conditionalFormatting sqref="F12:F1294">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J12:J1294</xm:sqref>
        </x14:dataValidation>
        <x14:dataValidation type="list" allowBlank="1" showErrorMessage="1" xr:uid="{00000000-0002-0000-0000-000000000000}">
          <x14:formula1>
            <xm:f>'LOCALIZA HN'!$Q$9:$Q$26</xm:f>
          </x14:formula1>
          <xm:sqref>G12:G1294</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95" activePane="bottomLeft" state="frozen"/>
      <selection pane="bottomLeft" activeCell="H100" sqref="H100:H102"/>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38" t="str">
        <f t="shared" ref="A12:A75" si="0">+H12&amp;E12&amp;D12</f>
        <v>Villanueva439161</v>
      </c>
      <c r="B12" s="38" t="str">
        <f>+Table_2[[#This Row],[ID_Municipio]]&amp;Table_2[[#This Row],[Fecha]]</f>
        <v>051143916</v>
      </c>
      <c r="C12" s="38" t="str">
        <f>+G12&amp;E12</f>
        <v>Cortes43916</v>
      </c>
      <c r="D12" s="64">
        <f t="shared" ref="D12:D43" si="1">+ROW()-11</f>
        <v>1</v>
      </c>
      <c r="E12" s="33">
        <v>43916</v>
      </c>
      <c r="F12" s="64">
        <f>+IFERROR(VLOOKUP(COVID_CL_MUERTE!$G12,'LOCALIZA HN'!$Q$9:$R$26,2,0),99)</f>
        <v>5</v>
      </c>
      <c r="G12" s="3" t="s">
        <v>22</v>
      </c>
      <c r="H12" s="54" t="s">
        <v>83</v>
      </c>
      <c r="I12" s="39" t="str">
        <f>+IFERROR(VLOOKUP(Table_2[[#This Row],[Municipio]],'LOCALIZA HN'!$B$9:$J$306,8,0),99999)</f>
        <v>0511</v>
      </c>
      <c r="J12" s="5" t="s">
        <v>18</v>
      </c>
      <c r="K12" s="5">
        <v>60</v>
      </c>
      <c r="L12" s="6" t="s">
        <v>91</v>
      </c>
      <c r="M12" s="40" t="s">
        <v>92</v>
      </c>
      <c r="N12" s="40">
        <f>+IFERROR(VLOOKUP(Table_2[[#This Row],[ID_Municipio]],Table_4[[CodigoMuni]:[Long_2]],3,0),"")</f>
        <v>15.3307</v>
      </c>
      <c r="O12" s="40">
        <f>+IFERROR(VLOOKUP(Table_2[[#This Row],[ID_Municipio]],Table_4[[CodigoMuni]:[Long_2]],4,0),"")</f>
        <v>-88.047399999999996</v>
      </c>
      <c r="P12" s="40" t="s">
        <v>21</v>
      </c>
      <c r="S12" s="11">
        <f>+VALUE(MID(COVID_CL_MUERTE!$I12,2,1))</f>
        <v>5</v>
      </c>
      <c r="T12" s="11">
        <f>+VALUE(S12)</f>
        <v>5</v>
      </c>
    </row>
    <row r="13" spans="1:20" ht="14.25" customHeight="1">
      <c r="A13" s="38" t="str">
        <f t="shared" si="0"/>
        <v>Villanueva439182</v>
      </c>
      <c r="B13" s="38" t="str">
        <f>+Table_2[[#This Row],[ID_Municipio]]&amp;Table_2[[#This Row],[Fecha]]</f>
        <v>051143918</v>
      </c>
      <c r="C13" s="38" t="str">
        <f t="shared" ref="C13:C76" si="2">+G13&amp;E13</f>
        <v>Cortes43918</v>
      </c>
      <c r="D13" s="64">
        <f t="shared" si="1"/>
        <v>2</v>
      </c>
      <c r="E13" s="33">
        <v>43918</v>
      </c>
      <c r="F13" s="64">
        <f>+IFERROR(VLOOKUP(COVID_CL_MUERTE!$G13,'LOCALIZA HN'!$Q$9:$R$26,2,0),99)</f>
        <v>5</v>
      </c>
      <c r="G13" s="3" t="s">
        <v>22</v>
      </c>
      <c r="H13" s="11" t="s">
        <v>83</v>
      </c>
      <c r="I13" s="39" t="str">
        <f>+IFERROR(VLOOKUP(Table_2[[#This Row],[Municipio]],'LOCALIZA HN'!$B$9:$J$306,8,0),99999)</f>
        <v>0511</v>
      </c>
      <c r="J13" s="5" t="s">
        <v>18</v>
      </c>
      <c r="K13" s="5">
        <v>49</v>
      </c>
      <c r="L13" s="6" t="s">
        <v>91</v>
      </c>
      <c r="M13" s="40" t="str">
        <f>+M12</f>
        <v>Muerte</v>
      </c>
      <c r="N13" s="40">
        <f>+IFERROR(VLOOKUP(Table_2[[#This Row],[ID_Municipio]],Table_4[[CodigoMuni]:[Long_2]],3,0),"")</f>
        <v>15.3307</v>
      </c>
      <c r="O13" s="40">
        <f>+IFERROR(VLOOKUP(Table_2[[#This Row],[ID_Municipio]],Table_4[[CodigoMuni]:[Long_2]],4,0),"")</f>
        <v>-88.047399999999996</v>
      </c>
      <c r="P13" s="40" t="str">
        <f>+P12</f>
        <v>HONDURAS</v>
      </c>
    </row>
    <row r="14" spans="1:20" ht="14.25" customHeight="1">
      <c r="A14" s="38" t="str">
        <f t="shared" si="0"/>
        <v>Villanueva439193</v>
      </c>
      <c r="B14" s="38" t="str">
        <f>+Table_2[[#This Row],[ID_Municipio]]&amp;Table_2[[#This Row],[Fecha]]</f>
        <v>051143919</v>
      </c>
      <c r="C14" s="38" t="str">
        <f t="shared" si="2"/>
        <v>Cortes43919</v>
      </c>
      <c r="D14" s="64">
        <f t="shared" si="1"/>
        <v>3</v>
      </c>
      <c r="E14" s="33">
        <v>43919</v>
      </c>
      <c r="F14" s="64">
        <f>+IFERROR(VLOOKUP(COVID_CL_MUERTE!$G14,'LOCALIZA HN'!$Q$9:$R$26,2,0),99)</f>
        <v>5</v>
      </c>
      <c r="G14" s="3" t="s">
        <v>22</v>
      </c>
      <c r="H14" s="11" t="s">
        <v>83</v>
      </c>
      <c r="I14" s="39" t="str">
        <f>+IFERROR(VLOOKUP(Table_2[[#This Row],[Municipio]],'LOCALIZA HN'!$B$9:$J$306,8,0),99999)</f>
        <v>0511</v>
      </c>
      <c r="J14" s="5"/>
      <c r="K14" s="5"/>
      <c r="L14" s="6" t="s">
        <v>91</v>
      </c>
      <c r="M14" s="40" t="str">
        <f>+M13</f>
        <v>Muerte</v>
      </c>
      <c r="N14" s="40">
        <f>+IFERROR(VLOOKUP(Table_2[[#This Row],[ID_Municipio]],Table_4[[CodigoMuni]:[Long_2]],3,0),"")</f>
        <v>15.3307</v>
      </c>
      <c r="O14" s="40">
        <f>+IFERROR(VLOOKUP(Table_2[[#This Row],[ID_Municipio]],Table_4[[CodigoMuni]:[Long_2]],4,0),"")</f>
        <v>-88.047399999999996</v>
      </c>
      <c r="P14" s="40" t="str">
        <f>+P13</f>
        <v>HONDURAS</v>
      </c>
    </row>
    <row r="15" spans="1:20" ht="14.25" customHeight="1">
      <c r="A15" s="38" t="str">
        <f t="shared" si="0"/>
        <v>La Lima439194</v>
      </c>
      <c r="B15" s="38" t="str">
        <f>+Table_2[[#This Row],[ID_Municipio]]&amp;Table_2[[#This Row],[Fecha]]</f>
        <v>051243919</v>
      </c>
      <c r="C15" s="38" t="str">
        <f t="shared" si="2"/>
        <v>Cortes43919</v>
      </c>
      <c r="D15" s="64">
        <f t="shared" si="1"/>
        <v>4</v>
      </c>
      <c r="E15" s="33">
        <v>43919</v>
      </c>
      <c r="F15" s="64">
        <f>+IFERROR(VLOOKUP(COVID_CL_MUERTE!$G15,'LOCALIZA HN'!$Q$9:$R$26,2,0),99)</f>
        <v>5</v>
      </c>
      <c r="G15" s="3" t="s">
        <v>22</v>
      </c>
      <c r="H15" s="37" t="s">
        <v>47</v>
      </c>
      <c r="I15" s="39" t="str">
        <f>+IFERROR(VLOOKUP(Table_2[[#This Row],[Municipio]],'LOCALIZA HN'!$B$9:$J$306,8,0),99999)</f>
        <v>0512</v>
      </c>
      <c r="J15" s="5" t="s">
        <v>18</v>
      </c>
      <c r="K15" s="5">
        <v>72</v>
      </c>
      <c r="L15" s="6" t="s">
        <v>91</v>
      </c>
      <c r="M15" s="40" t="str">
        <f>+M13</f>
        <v>Muerte</v>
      </c>
      <c r="N15" s="40">
        <f>+IFERROR(VLOOKUP(Table_2[[#This Row],[ID_Municipio]],Table_4[[CodigoMuni]:[Long_2]],3,0),"")</f>
        <v>15.484500000000001</v>
      </c>
      <c r="O15" s="40">
        <f>+IFERROR(VLOOKUP(Table_2[[#This Row],[ID_Municipio]],Table_4[[CodigoMuni]:[Long_2]],4,0),"")</f>
        <v>-87.869299999999996</v>
      </c>
      <c r="P15" s="40" t="str">
        <f>+P13</f>
        <v>HONDURAS</v>
      </c>
    </row>
    <row r="16" spans="1:20" ht="14.25" customHeight="1">
      <c r="A16" s="38" t="str">
        <f t="shared" si="0"/>
        <v>San Pedro Sula439195</v>
      </c>
      <c r="B16" s="38" t="str">
        <f>+Table_2[[#This Row],[ID_Municipio]]&amp;Table_2[[#This Row],[Fecha]]</f>
        <v>050143919</v>
      </c>
      <c r="C16" s="38" t="str">
        <f t="shared" si="2"/>
        <v>Cortes43919</v>
      </c>
      <c r="D16" s="64">
        <f t="shared" si="1"/>
        <v>5</v>
      </c>
      <c r="E16" s="33">
        <v>43919</v>
      </c>
      <c r="F16" s="64">
        <f>+IFERROR(VLOOKUP(COVID_CL_MUERTE!$G16,'LOCALIZA HN'!$Q$9:$R$26,2,0),99)</f>
        <v>5</v>
      </c>
      <c r="G16" s="3" t="s">
        <v>22</v>
      </c>
      <c r="H16" s="37" t="s">
        <v>23</v>
      </c>
      <c r="I16" s="39" t="str">
        <f>+IFERROR(VLOOKUP(Table_2[[#This Row],[Municipio]],'LOCALIZA HN'!$B$9:$J$306,8,0),99999)</f>
        <v>0501</v>
      </c>
      <c r="J16" s="5" t="s">
        <v>26</v>
      </c>
      <c r="K16" s="5">
        <v>49</v>
      </c>
      <c r="L16" s="6" t="s">
        <v>93</v>
      </c>
      <c r="M16" s="40" t="s">
        <v>92</v>
      </c>
      <c r="N16" s="40">
        <f>+IFERROR(VLOOKUP(Table_2[[#This Row],[ID_Municipio]],Table_4[[CodigoMuni]:[Long_2]],3,0),"")</f>
        <v>15.5151</v>
      </c>
      <c r="O16" s="40">
        <f>+IFERROR(VLOOKUP(Table_2[[#This Row],[ID_Municipio]],Table_4[[CodigoMuni]:[Long_2]],4,0),"")</f>
        <v>-88.114599999999996</v>
      </c>
      <c r="P16" s="40" t="s">
        <v>21</v>
      </c>
    </row>
    <row r="17" spans="1:16" ht="14.25" customHeight="1">
      <c r="A17" s="38" t="str">
        <f t="shared" si="0"/>
        <v>San Pedro Sula439196</v>
      </c>
      <c r="B17" s="38" t="str">
        <f>+Table_2[[#This Row],[ID_Municipio]]&amp;Table_2[[#This Row],[Fecha]]</f>
        <v>050143919</v>
      </c>
      <c r="C17" s="38" t="str">
        <f t="shared" si="2"/>
        <v>Cortes43919</v>
      </c>
      <c r="D17" s="64">
        <f t="shared" si="1"/>
        <v>6</v>
      </c>
      <c r="E17" s="33">
        <v>43919</v>
      </c>
      <c r="F17" s="64">
        <f>+IFERROR(VLOOKUP(COVID_CL_MUERTE!$G17,'LOCALIZA HN'!$Q$9:$R$26,2,0),99)</f>
        <v>5</v>
      </c>
      <c r="G17" s="3" t="s">
        <v>22</v>
      </c>
      <c r="H17" s="11" t="s">
        <v>23</v>
      </c>
      <c r="I17" s="39" t="str">
        <f>+IFERROR(VLOOKUP(Table_2[[#This Row],[Municipio]],'LOCALIZA HN'!$B$9:$J$306,8,0),99999)</f>
        <v>0501</v>
      </c>
      <c r="J17" s="5" t="s">
        <v>18</v>
      </c>
      <c r="K17" s="5">
        <v>61</v>
      </c>
      <c r="L17" s="6" t="s">
        <v>94</v>
      </c>
      <c r="M17" s="40" t="str">
        <f t="shared" ref="M17:M48" si="3">+M16</f>
        <v>Muerte</v>
      </c>
      <c r="N17" s="40">
        <f>+IFERROR(VLOOKUP(Table_2[[#This Row],[ID_Municipio]],Table_4[[CodigoMuni]:[Long_2]],3,0),"")</f>
        <v>15.5151</v>
      </c>
      <c r="O17" s="40">
        <f>+IFERROR(VLOOKUP(Table_2[[#This Row],[ID_Municipio]],Table_4[[CodigoMuni]:[Long_2]],4,0),"")</f>
        <v>-88.114599999999996</v>
      </c>
      <c r="P17" s="40" t="str">
        <f t="shared" ref="P17:P48" si="4">+P16</f>
        <v>HONDURAS</v>
      </c>
    </row>
    <row r="18" spans="1:16" ht="14.25" customHeight="1">
      <c r="A18" s="38" t="str">
        <f t="shared" si="0"/>
        <v>San Pedro Sula439207</v>
      </c>
      <c r="B18" s="38" t="str">
        <f>+Table_2[[#This Row],[ID_Municipio]]&amp;Table_2[[#This Row],[Fecha]]</f>
        <v>050143920</v>
      </c>
      <c r="C18" s="38" t="str">
        <f t="shared" si="2"/>
        <v>Cortes43920</v>
      </c>
      <c r="D18" s="64">
        <f t="shared" si="1"/>
        <v>7</v>
      </c>
      <c r="E18" s="33">
        <v>43920</v>
      </c>
      <c r="F18" s="64">
        <f>+IFERROR(VLOOKUP(COVID_CL_MUERTE!$G18,'LOCALIZA HN'!$Q$9:$R$26,2,0),99)</f>
        <v>5</v>
      </c>
      <c r="G18" s="3" t="s">
        <v>22</v>
      </c>
      <c r="H18" s="41" t="s">
        <v>23</v>
      </c>
      <c r="I18" s="39" t="str">
        <f>+IFERROR(VLOOKUP(Table_2[[#This Row],[Municipio]],'LOCALIZA HN'!$B$9:$J$306,8,0),99999)</f>
        <v>0501</v>
      </c>
      <c r="J18" s="5" t="s">
        <v>18</v>
      </c>
      <c r="K18" s="5">
        <v>46</v>
      </c>
      <c r="L18" s="6" t="s">
        <v>95</v>
      </c>
      <c r="M18" s="40" t="str">
        <f t="shared" si="3"/>
        <v>Muerte</v>
      </c>
      <c r="N18" s="40">
        <f>+IFERROR(VLOOKUP(Table_2[[#This Row],[ID_Municipio]],Table_4[[CodigoMuni]:[Long_2]],3,0),"")</f>
        <v>15.5151</v>
      </c>
      <c r="O18" s="40">
        <f>+IFERROR(VLOOKUP(Table_2[[#This Row],[ID_Municipio]],Table_4[[CodigoMuni]:[Long_2]],4,0),"")</f>
        <v>-88.114599999999996</v>
      </c>
      <c r="P18" s="40" t="str">
        <f t="shared" si="4"/>
        <v>HONDURAS</v>
      </c>
    </row>
    <row r="19" spans="1:16" ht="14.25" customHeight="1">
      <c r="A19" s="38" t="str">
        <f t="shared" si="0"/>
        <v>La Union439208</v>
      </c>
      <c r="B19" s="38" t="str">
        <f>+Table_2[[#This Row],[ID_Municipio]]&amp;Table_2[[#This Row],[Fecha]]</f>
        <v>041243920</v>
      </c>
      <c r="C19" s="38" t="str">
        <f t="shared" si="2"/>
        <v>Lempira43920</v>
      </c>
      <c r="D19" s="64">
        <f t="shared" si="1"/>
        <v>8</v>
      </c>
      <c r="E19" s="33">
        <v>43920</v>
      </c>
      <c r="F19" s="64">
        <f>+IFERROR(VLOOKUP(COVID_CL_MUERTE!$G19,'LOCALIZA HN'!$Q$9:$R$26,2,0),99)</f>
        <v>13</v>
      </c>
      <c r="G19" s="3" t="s">
        <v>41</v>
      </c>
      <c r="H19" s="37" t="s">
        <v>49</v>
      </c>
      <c r="I19" s="39" t="str">
        <f>+IFERROR(VLOOKUP(Table_2[[#This Row],[Municipio]],'LOCALIZA HN'!$B$9:$J$306,8,0),99999)</f>
        <v>0412</v>
      </c>
      <c r="J19" s="5" t="s">
        <v>18</v>
      </c>
      <c r="K19" s="5">
        <v>46</v>
      </c>
      <c r="L19" s="8" t="s">
        <v>91</v>
      </c>
      <c r="M19" s="40" t="str">
        <f t="shared" si="3"/>
        <v>Muerte</v>
      </c>
      <c r="N19" s="40">
        <f>+IFERROR(VLOOKUP(Table_2[[#This Row],[ID_Municipio]],Table_4[[CodigoMuni]:[Long_2]],3,0),"")</f>
        <v>14.698700000000001</v>
      </c>
      <c r="O19" s="40">
        <f>+IFERROR(VLOOKUP(Table_2[[#This Row],[ID_Municipio]],Table_4[[CodigoMuni]:[Long_2]],4,0),"")</f>
        <v>-88.948499999999996</v>
      </c>
      <c r="P19" s="40" t="str">
        <f t="shared" si="4"/>
        <v>HONDURAS</v>
      </c>
    </row>
    <row r="20" spans="1:16" ht="14.25" customHeight="1">
      <c r="A20" s="38" t="str">
        <f t="shared" si="0"/>
        <v>Distrito Central439219</v>
      </c>
      <c r="B20" s="38" t="str">
        <f>+Table_2[[#This Row],[ID_Municipio]]&amp;Table_2[[#This Row],[Fecha]]</f>
        <v>080143921</v>
      </c>
      <c r="C20" s="38" t="str">
        <f t="shared" si="2"/>
        <v>Francisco Morazan43921</v>
      </c>
      <c r="D20" s="64">
        <f t="shared" si="1"/>
        <v>9</v>
      </c>
      <c r="E20" s="33">
        <v>43921</v>
      </c>
      <c r="F20" s="64">
        <f>+IFERROR(VLOOKUP(COVID_CL_MUERTE!$G20,'LOCALIZA HN'!$Q$9:$R$26,2,0),99)</f>
        <v>8</v>
      </c>
      <c r="G20" s="3" t="s">
        <v>31</v>
      </c>
      <c r="H20" s="37" t="s">
        <v>32</v>
      </c>
      <c r="I20" s="39" t="str">
        <f>+IFERROR(VLOOKUP(Table_2[[#This Row],[Municipio]],'LOCALIZA HN'!$B$9:$J$306,8,0),99999)</f>
        <v>0801</v>
      </c>
      <c r="J20" s="5" t="s">
        <v>18</v>
      </c>
      <c r="K20" s="5">
        <v>40</v>
      </c>
      <c r="L20" s="6" t="s">
        <v>96</v>
      </c>
      <c r="M20" s="40" t="str">
        <f t="shared" si="3"/>
        <v>Muerte</v>
      </c>
      <c r="N20" s="40">
        <f>+IFERROR(VLOOKUP(Table_2[[#This Row],[ID_Municipio]],Table_4[[CodigoMuni]:[Long_2]],3,0),"")</f>
        <v>14.175800000000001</v>
      </c>
      <c r="O20" s="40">
        <f>+IFERROR(VLOOKUP(Table_2[[#This Row],[ID_Municipio]],Table_4[[CodigoMuni]:[Long_2]],4,0),"")</f>
        <v>-87.251099999999994</v>
      </c>
      <c r="P20" s="40" t="str">
        <f t="shared" si="4"/>
        <v>HONDURAS</v>
      </c>
    </row>
    <row r="21" spans="1:16" ht="14.25" customHeight="1">
      <c r="A21" s="38" t="str">
        <f t="shared" si="0"/>
        <v>Esparta4392210</v>
      </c>
      <c r="B21" s="38" t="str">
        <f>+Table_2[[#This Row],[ID_Municipio]]&amp;Table_2[[#This Row],[Fecha]]</f>
        <v>010343922</v>
      </c>
      <c r="C21" s="38" t="str">
        <f t="shared" si="2"/>
        <v>Atlantida43922</v>
      </c>
      <c r="D21" s="64">
        <f t="shared" si="1"/>
        <v>10</v>
      </c>
      <c r="E21" s="33">
        <v>43922</v>
      </c>
      <c r="F21" s="64">
        <f>+IFERROR(VLOOKUP(COVID_CL_MUERTE!$G21,'LOCALIZA HN'!$Q$9:$R$26,2,0),99)</f>
        <v>1</v>
      </c>
      <c r="G21" s="3" t="s">
        <v>38</v>
      </c>
      <c r="H21" s="37" t="s">
        <v>39</v>
      </c>
      <c r="I21" s="39" t="str">
        <f>+IFERROR(VLOOKUP(Table_2[[#This Row],[Municipio]],'LOCALIZA HN'!$B$9:$J$306,8,0),99999)</f>
        <v>0103</v>
      </c>
      <c r="J21" s="5" t="s">
        <v>18</v>
      </c>
      <c r="K21" s="5">
        <v>77</v>
      </c>
      <c r="L21" s="6" t="s">
        <v>97</v>
      </c>
      <c r="M21" s="40" t="str">
        <f t="shared" si="3"/>
        <v>Muerte</v>
      </c>
      <c r="N21" s="40">
        <f>+IFERROR(VLOOKUP(Table_2[[#This Row],[ID_Municipio]],Table_4[[CodigoMuni]:[Long_2]],3,0),"")</f>
        <v>15.731</v>
      </c>
      <c r="O21" s="40">
        <f>+IFERROR(VLOOKUP(Table_2[[#This Row],[ID_Municipio]],Table_4[[CodigoMuni]:[Long_2]],4,0),"")</f>
        <v>-87.176699999999997</v>
      </c>
      <c r="P21" s="40" t="str">
        <f t="shared" si="4"/>
        <v>HONDURAS</v>
      </c>
    </row>
    <row r="22" spans="1:16" ht="14.25" customHeight="1">
      <c r="A22" s="38" t="str">
        <f t="shared" si="0"/>
        <v>San Pedro Sula4392211</v>
      </c>
      <c r="B22" s="38" t="str">
        <f>+Table_2[[#This Row],[ID_Municipio]]&amp;Table_2[[#This Row],[Fecha]]</f>
        <v>050143922</v>
      </c>
      <c r="C22" s="38" t="str">
        <f t="shared" si="2"/>
        <v>Cortes43922</v>
      </c>
      <c r="D22" s="64">
        <f t="shared" si="1"/>
        <v>11</v>
      </c>
      <c r="E22" s="24">
        <v>43922</v>
      </c>
      <c r="F22" s="64">
        <f>+IFERROR(VLOOKUP(COVID_CL_MUERTE!$G22,'LOCALIZA HN'!$Q$9:$R$26,2,0),99)</f>
        <v>5</v>
      </c>
      <c r="G22" s="3" t="s">
        <v>22</v>
      </c>
      <c r="H22" s="9" t="s">
        <v>23</v>
      </c>
      <c r="I22" s="39" t="str">
        <f>+IFERROR(VLOOKUP(Table_2[[#This Row],[Municipio]],'LOCALIZA HN'!$B$9:$J$306,8,0),99999)</f>
        <v>0501</v>
      </c>
      <c r="J22" s="5" t="s">
        <v>18</v>
      </c>
      <c r="K22" s="5">
        <v>65</v>
      </c>
      <c r="L22" s="6" t="s">
        <v>97</v>
      </c>
      <c r="M22" s="40" t="str">
        <f t="shared" si="3"/>
        <v>Muerte</v>
      </c>
      <c r="N22" s="40">
        <f>+IFERROR(VLOOKUP(Table_2[[#This Row],[ID_Municipio]],Table_4[[CodigoMuni]:[Long_2]],3,0),"")</f>
        <v>15.5151</v>
      </c>
      <c r="O22" s="40">
        <f>+IFERROR(VLOOKUP(Table_2[[#This Row],[ID_Municipio]],Table_4[[CodigoMuni]:[Long_2]],4,0),"")</f>
        <v>-88.114599999999996</v>
      </c>
      <c r="P22" s="40" t="str">
        <f t="shared" si="4"/>
        <v>HONDURAS</v>
      </c>
    </row>
    <row r="23" spans="1:16" ht="14.25" customHeight="1">
      <c r="A23" s="38" t="str">
        <f t="shared" si="0"/>
        <v>4392212</v>
      </c>
      <c r="B23" s="38" t="str">
        <f>+Table_2[[#This Row],[ID_Municipio]]&amp;Table_2[[#This Row],[Fecha]]</f>
        <v>9999943922</v>
      </c>
      <c r="C23" s="38" t="str">
        <f t="shared" si="2"/>
        <v>Yoro43922</v>
      </c>
      <c r="D23" s="64">
        <f t="shared" si="1"/>
        <v>12</v>
      </c>
      <c r="E23" s="24">
        <v>43922</v>
      </c>
      <c r="F23" s="64">
        <f>+IFERROR(VLOOKUP(COVID_CL_MUERTE!$G23,'LOCALIZA HN'!$Q$9:$R$26,2,0),99)</f>
        <v>18</v>
      </c>
      <c r="G23" s="3" t="s">
        <v>35</v>
      </c>
      <c r="H23" s="12"/>
      <c r="I23" s="39">
        <f>+IFERROR(VLOOKUP(Table_2[[#This Row],[Municipio]],'LOCALIZA HN'!$B$9:$J$306,8,0),99999)</f>
        <v>99999</v>
      </c>
      <c r="J23" s="5" t="s">
        <v>18</v>
      </c>
      <c r="K23" s="5">
        <v>33</v>
      </c>
      <c r="L23" s="6" t="s">
        <v>97</v>
      </c>
      <c r="M23" s="40" t="str">
        <f t="shared" si="3"/>
        <v>Muerte</v>
      </c>
      <c r="N23" s="40" t="str">
        <f>+IFERROR(VLOOKUP(Table_2[[#This Row],[ID_Municipio]],Table_4[[CodigoMuni]:[Long_2]],3,0),"")</f>
        <v/>
      </c>
      <c r="O23" s="40" t="str">
        <f>+IFERROR(VLOOKUP(Table_2[[#This Row],[ID_Municipio]],Table_4[[CodigoMuni]:[Long_2]],4,0),"")</f>
        <v/>
      </c>
      <c r="P23" s="40" t="str">
        <f t="shared" si="4"/>
        <v>HONDURAS</v>
      </c>
    </row>
    <row r="24" spans="1:16" ht="14.25" customHeight="1">
      <c r="A24" s="38" t="str">
        <f t="shared" si="0"/>
        <v>El Progreso4392213</v>
      </c>
      <c r="B24" s="38" t="str">
        <f>+Table_2[[#This Row],[ID_Municipio]]&amp;Table_2[[#This Row],[Fecha]]</f>
        <v>180443922</v>
      </c>
      <c r="C24" s="38" t="str">
        <f t="shared" si="2"/>
        <v>Yoro43922</v>
      </c>
      <c r="D24" s="64">
        <f t="shared" si="1"/>
        <v>13</v>
      </c>
      <c r="E24" s="33">
        <v>43922</v>
      </c>
      <c r="F24" s="64">
        <f>+IFERROR(VLOOKUP(COVID_CL_MUERTE!$G24,'LOCALIZA HN'!$Q$9:$R$26,2,0),99)</f>
        <v>18</v>
      </c>
      <c r="G24" s="3" t="s">
        <v>35</v>
      </c>
      <c r="H24" s="37" t="s">
        <v>36</v>
      </c>
      <c r="I24" s="39" t="str">
        <f>+IFERROR(VLOOKUP(Table_2[[#This Row],[Municipio]],'LOCALIZA HN'!$B$9:$J$306,8,0),99999)</f>
        <v>1804</v>
      </c>
      <c r="J24" s="5" t="s">
        <v>18</v>
      </c>
      <c r="K24" s="5">
        <v>65</v>
      </c>
      <c r="L24" s="6" t="s">
        <v>97</v>
      </c>
      <c r="M24" s="40" t="str">
        <f t="shared" si="3"/>
        <v>Muerte</v>
      </c>
      <c r="N24" s="40">
        <f>+IFERROR(VLOOKUP(Table_2[[#This Row],[ID_Municipio]],Table_4[[CodigoMuni]:[Long_2]],3,0),"")</f>
        <v>15.3446</v>
      </c>
      <c r="O24" s="40">
        <f>+IFERROR(VLOOKUP(Table_2[[#This Row],[ID_Municipio]],Table_4[[CodigoMuni]:[Long_2]],4,0),"")</f>
        <v>-87.812100000000001</v>
      </c>
      <c r="P24" s="40" t="str">
        <f t="shared" si="4"/>
        <v>HONDURAS</v>
      </c>
    </row>
    <row r="25" spans="1:16" ht="14.25" customHeight="1">
      <c r="A25" s="38" t="str">
        <f t="shared" si="0"/>
        <v>Pimienta4392214</v>
      </c>
      <c r="B25" s="38" t="str">
        <f>+Table_2[[#This Row],[ID_Municipio]]&amp;Table_2[[#This Row],[Fecha]]</f>
        <v>050443922</v>
      </c>
      <c r="C25" s="38" t="str">
        <f t="shared" si="2"/>
        <v>Cortes43922</v>
      </c>
      <c r="D25" s="64">
        <f t="shared" si="1"/>
        <v>14</v>
      </c>
      <c r="E25" s="24">
        <v>43922</v>
      </c>
      <c r="F25" s="64">
        <f>+IFERROR(VLOOKUP(COVID_CL_MUERTE!$G25,'LOCALIZA HN'!$Q$9:$R$26,2,0),99)</f>
        <v>5</v>
      </c>
      <c r="G25" s="3" t="s">
        <v>22</v>
      </c>
      <c r="H25" s="9" t="s">
        <v>60</v>
      </c>
      <c r="I25" s="39" t="str">
        <f>+IFERROR(VLOOKUP(Table_2[[#This Row],[Municipio]],'LOCALIZA HN'!$B$9:$J$306,8,0),99999)</f>
        <v>0504</v>
      </c>
      <c r="J25" s="5" t="s">
        <v>18</v>
      </c>
      <c r="K25" s="5">
        <v>47</v>
      </c>
      <c r="L25" s="6" t="s">
        <v>97</v>
      </c>
      <c r="M25" s="40" t="str">
        <f t="shared" si="3"/>
        <v>Muerte</v>
      </c>
      <c r="N25" s="40">
        <f>+IFERROR(VLOOKUP(Table_2[[#This Row],[ID_Municipio]],Table_4[[CodigoMuni]:[Long_2]],3,0),"")</f>
        <v>15.2746</v>
      </c>
      <c r="O25" s="40">
        <f>+IFERROR(VLOOKUP(Table_2[[#This Row],[ID_Municipio]],Table_4[[CodigoMuni]:[Long_2]],4,0),"")</f>
        <v>-87.970200000000006</v>
      </c>
      <c r="P25" s="40" t="str">
        <f t="shared" si="4"/>
        <v>HONDURAS</v>
      </c>
    </row>
    <row r="26" spans="1:16" ht="14.25" customHeight="1">
      <c r="A26" s="38" t="str">
        <f t="shared" si="0"/>
        <v>4392215</v>
      </c>
      <c r="B26" s="38" t="str">
        <f>+Table_2[[#This Row],[ID_Municipio]]&amp;Table_2[[#This Row],[Fecha]]</f>
        <v>9999943922</v>
      </c>
      <c r="C26" s="38" t="str">
        <f t="shared" si="2"/>
        <v>Francisco Morazan43922</v>
      </c>
      <c r="D26" s="64">
        <f t="shared" si="1"/>
        <v>15</v>
      </c>
      <c r="E26" s="24">
        <v>43922</v>
      </c>
      <c r="F26" s="64">
        <f>+IFERROR(VLOOKUP(COVID_CL_MUERTE!$G26,'LOCALIZA HN'!$Q$9:$R$26,2,0),99)</f>
        <v>8</v>
      </c>
      <c r="G26" s="3" t="s">
        <v>31</v>
      </c>
      <c r="H26" s="12"/>
      <c r="I26" s="39">
        <f>+IFERROR(VLOOKUP(Table_2[[#This Row],[Municipio]],'LOCALIZA HN'!$B$9:$J$306,8,0),99999)</f>
        <v>99999</v>
      </c>
      <c r="J26" s="5" t="s">
        <v>18</v>
      </c>
      <c r="K26" s="5">
        <v>62</v>
      </c>
      <c r="L26" s="6" t="s">
        <v>97</v>
      </c>
      <c r="M26" s="40" t="str">
        <f t="shared" si="3"/>
        <v>Muerte</v>
      </c>
      <c r="N26" s="40" t="str">
        <f>+IFERROR(VLOOKUP(Table_2[[#This Row],[ID_Municipio]],Table_4[[CodigoMuni]:[Long_2]],3,0),"")</f>
        <v/>
      </c>
      <c r="O26" s="40" t="str">
        <f>+IFERROR(VLOOKUP(Table_2[[#This Row],[ID_Municipio]],Table_4[[CodigoMuni]:[Long_2]],4,0),"")</f>
        <v/>
      </c>
      <c r="P26" s="40" t="str">
        <f t="shared" si="4"/>
        <v>HONDURAS</v>
      </c>
    </row>
    <row r="27" spans="1:16" ht="14.25" customHeight="1">
      <c r="A27" s="38" t="str">
        <f t="shared" si="0"/>
        <v>Sonaguera4392516</v>
      </c>
      <c r="B27" s="38" t="str">
        <f>+Table_2[[#This Row],[ID_Municipio]]&amp;Table_2[[#This Row],[Fecha]]</f>
        <v>020843925</v>
      </c>
      <c r="C27" s="38" t="str">
        <f t="shared" si="2"/>
        <v>Colon43925</v>
      </c>
      <c r="D27" s="64">
        <f t="shared" si="1"/>
        <v>16</v>
      </c>
      <c r="E27" s="24">
        <v>43925</v>
      </c>
      <c r="F27" s="64">
        <f>+IFERROR(VLOOKUP(COVID_CL_MUERTE!$G27,'LOCALIZA HN'!$Q$9:$R$26,2,0),99)</f>
        <v>2</v>
      </c>
      <c r="G27" s="3" t="s">
        <v>73</v>
      </c>
      <c r="H27" s="9" t="s">
        <v>77</v>
      </c>
      <c r="I27" s="39" t="str">
        <f>+IFERROR(VLOOKUP(Table_2[[#This Row],[Municipio]],'LOCALIZA HN'!$B$9:$J$306,8,0),99999)</f>
        <v>0208</v>
      </c>
      <c r="J27" s="5" t="s">
        <v>26</v>
      </c>
      <c r="K27" s="5">
        <v>34</v>
      </c>
      <c r="L27" s="6" t="s">
        <v>97</v>
      </c>
      <c r="M27" s="40" t="str">
        <f t="shared" si="3"/>
        <v>Muerte</v>
      </c>
      <c r="N27" s="40">
        <f>+IFERROR(VLOOKUP(Table_2[[#This Row],[ID_Municipio]],Table_4[[CodigoMuni]:[Long_2]],3,0),"")</f>
        <v>15.6304</v>
      </c>
      <c r="O27" s="40">
        <f>+IFERROR(VLOOKUP(Table_2[[#This Row],[ID_Municipio]],Table_4[[CodigoMuni]:[Long_2]],4,0),"")</f>
        <v>-86.256699999999995</v>
      </c>
      <c r="P27" s="40" t="str">
        <f t="shared" si="4"/>
        <v>HONDURAS</v>
      </c>
    </row>
    <row r="28" spans="1:16" ht="14.25" customHeight="1">
      <c r="A28" s="38" t="str">
        <f t="shared" si="0"/>
        <v>San Pedro Sula4392517</v>
      </c>
      <c r="B28" s="38" t="str">
        <f>+Table_2[[#This Row],[ID_Municipio]]&amp;Table_2[[#This Row],[Fecha]]</f>
        <v>050143925</v>
      </c>
      <c r="C28" s="38" t="str">
        <f t="shared" si="2"/>
        <v>Cortes43925</v>
      </c>
      <c r="D28" s="64">
        <f t="shared" si="1"/>
        <v>17</v>
      </c>
      <c r="E28" s="24">
        <v>43925</v>
      </c>
      <c r="F28" s="64">
        <f>+IFERROR(VLOOKUP(COVID_CL_MUERTE!$G28,'LOCALIZA HN'!$Q$9:$R$26,2,0),99)</f>
        <v>5</v>
      </c>
      <c r="G28" s="3" t="s">
        <v>22</v>
      </c>
      <c r="H28" s="9" t="s">
        <v>23</v>
      </c>
      <c r="I28" s="39" t="str">
        <f>+IFERROR(VLOOKUP(Table_2[[#This Row],[Municipio]],'LOCALIZA HN'!$B$9:$J$306,8,0),99999)</f>
        <v>0501</v>
      </c>
      <c r="J28" s="5" t="s">
        <v>26</v>
      </c>
      <c r="K28" s="5">
        <v>62</v>
      </c>
      <c r="L28" s="6" t="s">
        <v>97</v>
      </c>
      <c r="M28" s="40" t="str">
        <f t="shared" si="3"/>
        <v>Muerte</v>
      </c>
      <c r="N28" s="40">
        <f>+IFERROR(VLOOKUP(Table_2[[#This Row],[ID_Municipio]],Table_4[[CodigoMuni]:[Long_2]],3,0),"")</f>
        <v>15.5151</v>
      </c>
      <c r="O28" s="40">
        <f>+IFERROR(VLOOKUP(Table_2[[#This Row],[ID_Municipio]],Table_4[[CodigoMuni]:[Long_2]],4,0),"")</f>
        <v>-88.114599999999996</v>
      </c>
      <c r="P28" s="40" t="str">
        <f t="shared" si="4"/>
        <v>HONDURAS</v>
      </c>
    </row>
    <row r="29" spans="1:16" ht="14.25" customHeight="1">
      <c r="A29" s="38" t="str">
        <f t="shared" si="0"/>
        <v>San Pedro Sula4392518</v>
      </c>
      <c r="B29" s="38" t="str">
        <f>+Table_2[[#This Row],[ID_Municipio]]&amp;Table_2[[#This Row],[Fecha]]</f>
        <v>050143925</v>
      </c>
      <c r="C29" s="38" t="str">
        <f t="shared" si="2"/>
        <v>Cortes43925</v>
      </c>
      <c r="D29" s="64">
        <f t="shared" si="1"/>
        <v>18</v>
      </c>
      <c r="E29" s="33">
        <v>43925</v>
      </c>
      <c r="F29" s="64">
        <f>+IFERROR(VLOOKUP(COVID_CL_MUERTE!$G29,'LOCALIZA HN'!$Q$9:$R$26,2,0),99)</f>
        <v>5</v>
      </c>
      <c r="G29" s="3" t="s">
        <v>22</v>
      </c>
      <c r="H29" s="37" t="s">
        <v>23</v>
      </c>
      <c r="I29" s="39" t="str">
        <f>+IFERROR(VLOOKUP(Table_2[[#This Row],[Municipio]],'LOCALIZA HN'!$B$9:$J$306,8,0),99999)</f>
        <v>0501</v>
      </c>
      <c r="J29" s="5" t="s">
        <v>18</v>
      </c>
      <c r="K29" s="5">
        <v>53</v>
      </c>
      <c r="L29" s="6" t="s">
        <v>97</v>
      </c>
      <c r="M29" s="40" t="str">
        <f t="shared" si="3"/>
        <v>Muerte</v>
      </c>
      <c r="N29" s="40">
        <f>+IFERROR(VLOOKUP(Table_2[[#This Row],[ID_Municipio]],Table_4[[CodigoMuni]:[Long_2]],3,0),"")</f>
        <v>15.5151</v>
      </c>
      <c r="O29" s="40">
        <f>+IFERROR(VLOOKUP(Table_2[[#This Row],[ID_Municipio]],Table_4[[CodigoMuni]:[Long_2]],4,0),"")</f>
        <v>-88.114599999999996</v>
      </c>
      <c r="P29" s="40" t="str">
        <f t="shared" si="4"/>
        <v>HONDURAS</v>
      </c>
    </row>
    <row r="30" spans="1:16" ht="14.25" customHeight="1">
      <c r="A30" s="38" t="str">
        <f t="shared" si="0"/>
        <v>San Manuel4392519</v>
      </c>
      <c r="B30" s="38" t="str">
        <f>+Table_2[[#This Row],[ID_Municipio]]&amp;Table_2[[#This Row],[Fecha]]</f>
        <v>050943925</v>
      </c>
      <c r="C30" s="38" t="str">
        <f t="shared" si="2"/>
        <v>Cortes43925</v>
      </c>
      <c r="D30" s="64">
        <f t="shared" si="1"/>
        <v>19</v>
      </c>
      <c r="E30" s="24">
        <v>43925</v>
      </c>
      <c r="F30" s="64">
        <f>+IFERROR(VLOOKUP(COVID_CL_MUERTE!$G30,'LOCALIZA HN'!$Q$9:$R$26,2,0),99)</f>
        <v>5</v>
      </c>
      <c r="G30" s="3" t="s">
        <v>22</v>
      </c>
      <c r="H30" s="9" t="s">
        <v>66</v>
      </c>
      <c r="I30" s="39" t="str">
        <f>+IFERROR(VLOOKUP(Table_2[[#This Row],[Municipio]],'LOCALIZA HN'!$B$9:$J$306,8,0),99999)</f>
        <v>0509</v>
      </c>
      <c r="J30" s="5" t="s">
        <v>26</v>
      </c>
      <c r="K30" s="5">
        <v>53</v>
      </c>
      <c r="L30" s="6" t="s">
        <v>97</v>
      </c>
      <c r="M30" s="40" t="str">
        <f t="shared" si="3"/>
        <v>Muerte</v>
      </c>
      <c r="N30" s="40">
        <f>+IFERROR(VLOOKUP(Table_2[[#This Row],[ID_Municipio]],Table_4[[CodigoMuni]:[Long_2]],3,0),"")</f>
        <v>15.3802</v>
      </c>
      <c r="O30" s="40">
        <f>+IFERROR(VLOOKUP(Table_2[[#This Row],[ID_Municipio]],Table_4[[CodigoMuni]:[Long_2]],4,0),"")</f>
        <v>-87.899699999999996</v>
      </c>
      <c r="P30" s="40" t="str">
        <f t="shared" si="4"/>
        <v>HONDURAS</v>
      </c>
    </row>
    <row r="31" spans="1:16" ht="14.25" customHeight="1">
      <c r="A31" s="38" t="str">
        <f t="shared" si="0"/>
        <v>Potrerillos4392520</v>
      </c>
      <c r="B31" s="38" t="str">
        <f>+Table_2[[#This Row],[ID_Municipio]]&amp;Table_2[[#This Row],[Fecha]]</f>
        <v>050543925</v>
      </c>
      <c r="C31" s="38" t="str">
        <f t="shared" si="2"/>
        <v>Cortes43925</v>
      </c>
      <c r="D31" s="64">
        <f t="shared" si="1"/>
        <v>20</v>
      </c>
      <c r="E31" s="24">
        <v>43925</v>
      </c>
      <c r="F31" s="64">
        <f>+IFERROR(VLOOKUP(COVID_CL_MUERTE!$G31,'LOCALIZA HN'!$Q$9:$R$26,2,0),99)</f>
        <v>5</v>
      </c>
      <c r="G31" s="3" t="s">
        <v>22</v>
      </c>
      <c r="H31" s="9" t="s">
        <v>61</v>
      </c>
      <c r="I31" s="39" t="str">
        <f>+IFERROR(VLOOKUP(Table_2[[#This Row],[Municipio]],'LOCALIZA HN'!$B$9:$J$306,8,0),99999)</f>
        <v>0505</v>
      </c>
      <c r="J31" s="5" t="s">
        <v>18</v>
      </c>
      <c r="K31" s="5">
        <v>64</v>
      </c>
      <c r="L31" s="6" t="s">
        <v>97</v>
      </c>
      <c r="M31" s="40" t="str">
        <f t="shared" si="3"/>
        <v>Muerte</v>
      </c>
      <c r="N31" s="40">
        <f>+IFERROR(VLOOKUP(Table_2[[#This Row],[ID_Municipio]],Table_4[[CodigoMuni]:[Long_2]],3,0),"")</f>
        <v>15.197699999999999</v>
      </c>
      <c r="O31" s="40">
        <f>+IFERROR(VLOOKUP(Table_2[[#This Row],[ID_Municipio]],Table_4[[CodigoMuni]:[Long_2]],4,0),"")</f>
        <v>-87.960099999999997</v>
      </c>
      <c r="P31" s="40" t="str">
        <f t="shared" si="4"/>
        <v>HONDURAS</v>
      </c>
    </row>
    <row r="32" spans="1:16" ht="14.25" customHeight="1">
      <c r="A32" s="38" t="str">
        <f t="shared" si="0"/>
        <v>San Pedro Sula4392521</v>
      </c>
      <c r="B32" s="38" t="str">
        <f>+Table_2[[#This Row],[ID_Municipio]]&amp;Table_2[[#This Row],[Fecha]]</f>
        <v>050143925</v>
      </c>
      <c r="C32" s="38" t="str">
        <f t="shared" si="2"/>
        <v>Cortes43925</v>
      </c>
      <c r="D32" s="64">
        <f t="shared" si="1"/>
        <v>21</v>
      </c>
      <c r="E32" s="24">
        <v>43925</v>
      </c>
      <c r="F32" s="64">
        <f>+IFERROR(VLOOKUP(COVID_CL_MUERTE!$G32,'LOCALIZA HN'!$Q$9:$R$26,2,0),99)</f>
        <v>5</v>
      </c>
      <c r="G32" s="3" t="s">
        <v>22</v>
      </c>
      <c r="H32" s="9" t="s">
        <v>23</v>
      </c>
      <c r="I32" s="39" t="str">
        <f>+IFERROR(VLOOKUP(Table_2[[#This Row],[Municipio]],'LOCALIZA HN'!$B$9:$J$306,8,0),99999)</f>
        <v>0501</v>
      </c>
      <c r="J32" s="5" t="s">
        <v>18</v>
      </c>
      <c r="K32" s="5">
        <v>37</v>
      </c>
      <c r="L32" s="6" t="s">
        <v>97</v>
      </c>
      <c r="M32" s="40" t="str">
        <f t="shared" si="3"/>
        <v>Muerte</v>
      </c>
      <c r="N32" s="40">
        <f>+IFERROR(VLOOKUP(Table_2[[#This Row],[ID_Municipio]],Table_4[[CodigoMuni]:[Long_2]],3,0),"")</f>
        <v>15.5151</v>
      </c>
      <c r="O32" s="40">
        <f>+IFERROR(VLOOKUP(Table_2[[#This Row],[ID_Municipio]],Table_4[[CodigoMuni]:[Long_2]],4,0),"")</f>
        <v>-88.114599999999996</v>
      </c>
      <c r="P32" s="40" t="str">
        <f t="shared" si="4"/>
        <v>HONDURAS</v>
      </c>
    </row>
    <row r="33" spans="1:16" ht="14.25" customHeight="1">
      <c r="A33" s="38" t="str">
        <f t="shared" si="0"/>
        <v>Pimienta4392522</v>
      </c>
      <c r="B33" s="38" t="str">
        <f>+Table_2[[#This Row],[ID_Municipio]]&amp;Table_2[[#This Row],[Fecha]]</f>
        <v>050443925</v>
      </c>
      <c r="C33" s="38" t="str">
        <f t="shared" si="2"/>
        <v>Cortes43925</v>
      </c>
      <c r="D33" s="64">
        <f t="shared" si="1"/>
        <v>22</v>
      </c>
      <c r="E33" s="24">
        <v>43925</v>
      </c>
      <c r="F33" s="64">
        <f>+IFERROR(VLOOKUP(COVID_CL_MUERTE!$G33,'LOCALIZA HN'!$Q$9:$R$26,2,0),99)</f>
        <v>5</v>
      </c>
      <c r="G33" s="3" t="s">
        <v>22</v>
      </c>
      <c r="H33" s="9" t="s">
        <v>60</v>
      </c>
      <c r="I33" s="39" t="str">
        <f>+IFERROR(VLOOKUP(Table_2[[#This Row],[Municipio]],'LOCALIZA HN'!$B$9:$J$306,8,0),99999)</f>
        <v>0504</v>
      </c>
      <c r="J33" s="5" t="s">
        <v>18</v>
      </c>
      <c r="K33" s="5">
        <v>57</v>
      </c>
      <c r="L33" s="6" t="s">
        <v>97</v>
      </c>
      <c r="M33" s="40" t="str">
        <f t="shared" si="3"/>
        <v>Muerte</v>
      </c>
      <c r="N33" s="40">
        <f>+IFERROR(VLOOKUP(Table_2[[#This Row],[ID_Municipio]],Table_4[[CodigoMuni]:[Long_2]],3,0),"")</f>
        <v>15.2746</v>
      </c>
      <c r="O33" s="40">
        <f>+IFERROR(VLOOKUP(Table_2[[#This Row],[ID_Municipio]],Table_4[[CodigoMuni]:[Long_2]],4,0),"")</f>
        <v>-87.970200000000006</v>
      </c>
      <c r="P33" s="40" t="str">
        <f t="shared" si="4"/>
        <v>HONDURAS</v>
      </c>
    </row>
    <row r="34" spans="1:16" ht="14.25" customHeight="1">
      <c r="A34" s="38" t="str">
        <f t="shared" si="0"/>
        <v>Villanueva4392823</v>
      </c>
      <c r="B34" s="38" t="str">
        <f>+Table_2[[#This Row],[ID_Municipio]]&amp;Table_2[[#This Row],[Fecha]]</f>
        <v>051143928</v>
      </c>
      <c r="C34" s="38" t="str">
        <f t="shared" si="2"/>
        <v>Cortes43928</v>
      </c>
      <c r="D34" s="64">
        <f t="shared" si="1"/>
        <v>23</v>
      </c>
      <c r="E34" s="24">
        <v>43928</v>
      </c>
      <c r="F34" s="64">
        <f>+IFERROR(VLOOKUP(COVID_CL_MUERTE!$G34,'LOCALIZA HN'!$Q$9:$R$26,2,0),99)</f>
        <v>5</v>
      </c>
      <c r="G34" s="3" t="s">
        <v>22</v>
      </c>
      <c r="H34" s="11" t="s">
        <v>83</v>
      </c>
      <c r="I34" s="39" t="str">
        <f>+IFERROR(VLOOKUP(Table_2[[#This Row],[Municipio]],'LOCALIZA HN'!$B$9:$J$306,8,0),99999)</f>
        <v>0511</v>
      </c>
      <c r="J34" s="5" t="s">
        <v>26</v>
      </c>
      <c r="K34" s="5">
        <v>38</v>
      </c>
      <c r="L34" s="6" t="s">
        <v>97</v>
      </c>
      <c r="M34" s="40" t="str">
        <f t="shared" si="3"/>
        <v>Muerte</v>
      </c>
      <c r="N34" s="40">
        <f>+IFERROR(VLOOKUP(Table_2[[#This Row],[ID_Municipio]],Table_4[[CodigoMuni]:[Long_2]],3,0),"")</f>
        <v>15.3307</v>
      </c>
      <c r="O34" s="40">
        <f>+IFERROR(VLOOKUP(Table_2[[#This Row],[ID_Municipio]],Table_4[[CodigoMuni]:[Long_2]],4,0),"")</f>
        <v>-88.047399999999996</v>
      </c>
      <c r="P34" s="40" t="str">
        <f t="shared" si="4"/>
        <v>HONDURAS</v>
      </c>
    </row>
    <row r="35" spans="1:16" ht="14.25" customHeight="1">
      <c r="A35" s="38" t="str">
        <f t="shared" si="0"/>
        <v>La Ceiba4393124</v>
      </c>
      <c r="B35" s="38" t="str">
        <f>+Table_2[[#This Row],[ID_Municipio]]&amp;Table_2[[#This Row],[Fecha]]</f>
        <v>010143931</v>
      </c>
      <c r="C35" s="38" t="str">
        <f t="shared" si="2"/>
        <v>Atlantida43931</v>
      </c>
      <c r="D35" s="64">
        <f t="shared" si="1"/>
        <v>24</v>
      </c>
      <c r="E35" s="24">
        <v>43931</v>
      </c>
      <c r="F35" s="64">
        <f>+IFERROR(VLOOKUP(COVID_CL_MUERTE!$G35,'LOCALIZA HN'!$Q$9:$R$26,2,0),99)</f>
        <v>1</v>
      </c>
      <c r="G35" s="3" t="s">
        <v>38</v>
      </c>
      <c r="H35" s="9" t="s">
        <v>46</v>
      </c>
      <c r="I35" s="39" t="str">
        <f>+IFERROR(VLOOKUP(Table_2[[#This Row],[Municipio]],'LOCALIZA HN'!$B$9:$J$306,8,0),99999)</f>
        <v>0101</v>
      </c>
      <c r="J35" s="5" t="s">
        <v>26</v>
      </c>
      <c r="K35" s="5">
        <v>23</v>
      </c>
      <c r="L35" s="6" t="s">
        <v>97</v>
      </c>
      <c r="M35" s="40" t="str">
        <f t="shared" si="3"/>
        <v>Muerte</v>
      </c>
      <c r="N35" s="40">
        <f>+IFERROR(VLOOKUP(Table_2[[#This Row],[ID_Municipio]],Table_4[[CodigoMuni]:[Long_2]],3,0),"")</f>
        <v>15.6782</v>
      </c>
      <c r="O35" s="40">
        <f>+IFERROR(VLOOKUP(Table_2[[#This Row],[ID_Municipio]],Table_4[[CodigoMuni]:[Long_2]],4,0),"")</f>
        <v>-86.742800000000003</v>
      </c>
      <c r="P35" s="40" t="str">
        <f t="shared" si="4"/>
        <v>HONDURAS</v>
      </c>
    </row>
    <row r="36" spans="1:16" ht="14.25" customHeight="1">
      <c r="A36" s="38" t="str">
        <f t="shared" si="0"/>
        <v>El Progreso4393225</v>
      </c>
      <c r="B36" s="38" t="str">
        <f>+Table_2[[#This Row],[ID_Municipio]]&amp;Table_2[[#This Row],[Fecha]]</f>
        <v>180443932</v>
      </c>
      <c r="C36" s="38" t="str">
        <f t="shared" si="2"/>
        <v>Yoro43932</v>
      </c>
      <c r="D36" s="64">
        <f t="shared" si="1"/>
        <v>25</v>
      </c>
      <c r="E36" s="33">
        <v>43932</v>
      </c>
      <c r="F36" s="64">
        <f>+IFERROR(VLOOKUP(COVID_CL_MUERTE!$G36,'LOCALIZA HN'!$Q$9:$R$26,2,0),99)</f>
        <v>18</v>
      </c>
      <c r="G36" s="3" t="s">
        <v>35</v>
      </c>
      <c r="H36" s="9" t="s">
        <v>36</v>
      </c>
      <c r="I36" s="39" t="str">
        <f>+IFERROR(VLOOKUP(Table_2[[#This Row],[Municipio]],'LOCALIZA HN'!$B$9:$J$306,8,0),99999)</f>
        <v>1804</v>
      </c>
      <c r="J36" s="5" t="s">
        <v>18</v>
      </c>
      <c r="K36" s="5">
        <v>36</v>
      </c>
      <c r="L36" s="6" t="s">
        <v>97</v>
      </c>
      <c r="M36" s="40" t="str">
        <f t="shared" si="3"/>
        <v>Muerte</v>
      </c>
      <c r="N36" s="40">
        <f>+IFERROR(VLOOKUP(Table_2[[#This Row],[ID_Municipio]],Table_4[[CodigoMuni]:[Long_2]],3,0),"")</f>
        <v>15.3446</v>
      </c>
      <c r="O36" s="40">
        <f>+IFERROR(VLOOKUP(Table_2[[#This Row],[ID_Municipio]],Table_4[[CodigoMuni]:[Long_2]],4,0),"")</f>
        <v>-87.812100000000001</v>
      </c>
      <c r="P36" s="40" t="str">
        <f t="shared" si="4"/>
        <v>HONDURAS</v>
      </c>
    </row>
    <row r="37" spans="1:16" ht="14.25" customHeight="1">
      <c r="A37" s="38" t="str">
        <f t="shared" si="0"/>
        <v>San Pedro Sula4393426</v>
      </c>
      <c r="B37" s="38" t="str">
        <f>+Table_2[[#This Row],[ID_Municipio]]&amp;Table_2[[#This Row],[Fecha]]</f>
        <v>050143934</v>
      </c>
      <c r="C37" s="38" t="str">
        <f t="shared" si="2"/>
        <v>Cortes43934</v>
      </c>
      <c r="D37" s="64">
        <f t="shared" si="1"/>
        <v>26</v>
      </c>
      <c r="E37" s="24">
        <v>43934</v>
      </c>
      <c r="F37" s="64">
        <f>+IFERROR(VLOOKUP(COVID_CL_MUERTE!$G37,'LOCALIZA HN'!$Q$9:$R$26,2,0),99)</f>
        <v>5</v>
      </c>
      <c r="G37" s="3" t="s">
        <v>22</v>
      </c>
      <c r="H37" s="9" t="s">
        <v>23</v>
      </c>
      <c r="I37" s="39" t="str">
        <f>+IFERROR(VLOOKUP(Table_2[[#This Row],[Municipio]],'LOCALIZA HN'!$B$9:$J$306,8,0),99999)</f>
        <v>0501</v>
      </c>
      <c r="J37" s="5" t="s">
        <v>26</v>
      </c>
      <c r="K37" s="5">
        <v>48</v>
      </c>
      <c r="L37" s="6" t="s">
        <v>97</v>
      </c>
      <c r="M37" s="40" t="str">
        <f t="shared" si="3"/>
        <v>Muerte</v>
      </c>
      <c r="N37" s="40">
        <f>+IFERROR(VLOOKUP(Table_2[[#This Row],[ID_Municipio]],Table_4[[CodigoMuni]:[Long_2]],3,0),"")</f>
        <v>15.5151</v>
      </c>
      <c r="O37" s="40">
        <f>+IFERROR(VLOOKUP(Table_2[[#This Row],[ID_Municipio]],Table_4[[CodigoMuni]:[Long_2]],4,0),"")</f>
        <v>-88.114599999999996</v>
      </c>
      <c r="P37" s="40" t="str">
        <f t="shared" si="4"/>
        <v>HONDURAS</v>
      </c>
    </row>
    <row r="38" spans="1:16" ht="14.25" customHeight="1">
      <c r="A38" s="38" t="str">
        <f t="shared" si="0"/>
        <v>San Pedro Sula4393527</v>
      </c>
      <c r="B38" s="38" t="str">
        <f>+Table_2[[#This Row],[ID_Municipio]]&amp;Table_2[[#This Row],[Fecha]]</f>
        <v>050143935</v>
      </c>
      <c r="C38" s="38" t="str">
        <f t="shared" si="2"/>
        <v>Cortes43935</v>
      </c>
      <c r="D38" s="64">
        <f t="shared" si="1"/>
        <v>27</v>
      </c>
      <c r="E38" s="24">
        <v>43935</v>
      </c>
      <c r="F38" s="64">
        <f>+IFERROR(VLOOKUP(COVID_CL_MUERTE!$G38,'LOCALIZA HN'!$Q$9:$R$26,2,0),99)</f>
        <v>5</v>
      </c>
      <c r="G38" s="3" t="s">
        <v>22</v>
      </c>
      <c r="H38" s="9" t="s">
        <v>23</v>
      </c>
      <c r="I38" s="39" t="str">
        <f>+IFERROR(VLOOKUP(Table_2[[#This Row],[Municipio]],'LOCALIZA HN'!$B$9:$J$306,8,0),99999)</f>
        <v>0501</v>
      </c>
      <c r="J38" s="5" t="s">
        <v>18</v>
      </c>
      <c r="K38" s="5">
        <v>39</v>
      </c>
      <c r="L38" s="6" t="s">
        <v>97</v>
      </c>
      <c r="M38" s="40" t="str">
        <f t="shared" si="3"/>
        <v>Muerte</v>
      </c>
      <c r="N38" s="40">
        <f>+IFERROR(VLOOKUP(Table_2[[#This Row],[ID_Municipio]],Table_4[[CodigoMuni]:[Long_2]],3,0),"")</f>
        <v>15.5151</v>
      </c>
      <c r="O38" s="40">
        <f>+IFERROR(VLOOKUP(Table_2[[#This Row],[ID_Municipio]],Table_4[[CodigoMuni]:[Long_2]],4,0),"")</f>
        <v>-88.114599999999996</v>
      </c>
      <c r="P38" s="40" t="str">
        <f t="shared" si="4"/>
        <v>HONDURAS</v>
      </c>
    </row>
    <row r="39" spans="1:16" ht="14.25" customHeight="1">
      <c r="A39" s="38" t="str">
        <f t="shared" si="0"/>
        <v>San Pedro Sula4393528</v>
      </c>
      <c r="B39" s="38" t="str">
        <f>+Table_2[[#This Row],[ID_Municipio]]&amp;Table_2[[#This Row],[Fecha]]</f>
        <v>050143935</v>
      </c>
      <c r="C39" s="38" t="str">
        <f t="shared" si="2"/>
        <v>Cortes43935</v>
      </c>
      <c r="D39" s="64">
        <f t="shared" si="1"/>
        <v>28</v>
      </c>
      <c r="E39" s="33">
        <v>43935</v>
      </c>
      <c r="F39" s="64">
        <f>+IFERROR(VLOOKUP(COVID_CL_MUERTE!$G39,'LOCALIZA HN'!$Q$9:$R$26,2,0),99)</f>
        <v>5</v>
      </c>
      <c r="G39" s="3" t="s">
        <v>22</v>
      </c>
      <c r="H39" s="37" t="s">
        <v>23</v>
      </c>
      <c r="I39" s="39" t="str">
        <f>+IFERROR(VLOOKUP(Table_2[[#This Row],[Municipio]],'LOCALIZA HN'!$B$9:$J$306,8,0),99999)</f>
        <v>0501</v>
      </c>
      <c r="J39" s="5" t="s">
        <v>26</v>
      </c>
      <c r="K39" s="5">
        <v>52</v>
      </c>
      <c r="L39" s="6" t="s">
        <v>97</v>
      </c>
      <c r="M39" s="40" t="str">
        <f t="shared" si="3"/>
        <v>Muerte</v>
      </c>
      <c r="N39" s="40">
        <f>+IFERROR(VLOOKUP(Table_2[[#This Row],[ID_Municipio]],Table_4[[CodigoMuni]:[Long_2]],3,0),"")</f>
        <v>15.5151</v>
      </c>
      <c r="O39" s="40">
        <f>+IFERROR(VLOOKUP(Table_2[[#This Row],[ID_Municipio]],Table_4[[CodigoMuni]:[Long_2]],4,0),"")</f>
        <v>-88.114599999999996</v>
      </c>
      <c r="P39" s="40" t="str">
        <f t="shared" si="4"/>
        <v>HONDURAS</v>
      </c>
    </row>
    <row r="40" spans="1:16" ht="14.25" customHeight="1">
      <c r="A40" s="38" t="str">
        <f t="shared" si="0"/>
        <v>San Pedro Sula4393529</v>
      </c>
      <c r="B40" s="38" t="str">
        <f>+Table_2[[#This Row],[ID_Municipio]]&amp;Table_2[[#This Row],[Fecha]]</f>
        <v>050143935</v>
      </c>
      <c r="C40" s="38" t="str">
        <f t="shared" si="2"/>
        <v>Cortes43935</v>
      </c>
      <c r="D40" s="64">
        <f t="shared" si="1"/>
        <v>29</v>
      </c>
      <c r="E40" s="33">
        <v>43935</v>
      </c>
      <c r="F40" s="64">
        <f>+IFERROR(VLOOKUP(COVID_CL_MUERTE!$G40,'LOCALIZA HN'!$Q$9:$R$26,2,0),99)</f>
        <v>5</v>
      </c>
      <c r="G40" s="3" t="s">
        <v>22</v>
      </c>
      <c r="H40" s="9" t="s">
        <v>23</v>
      </c>
      <c r="I40" s="39" t="str">
        <f>+IFERROR(VLOOKUP(Table_2[[#This Row],[Municipio]],'LOCALIZA HN'!$B$9:$J$306,8,0),99999)</f>
        <v>0501</v>
      </c>
      <c r="J40" s="5" t="s">
        <v>18</v>
      </c>
      <c r="K40" s="5">
        <v>69</v>
      </c>
      <c r="L40" s="6" t="s">
        <v>97</v>
      </c>
      <c r="M40" s="40" t="str">
        <f t="shared" si="3"/>
        <v>Muerte</v>
      </c>
      <c r="N40" s="40">
        <f>+IFERROR(VLOOKUP(Table_2[[#This Row],[ID_Municipio]],Table_4[[CodigoMuni]:[Long_2]],3,0),"")</f>
        <v>15.5151</v>
      </c>
      <c r="O40" s="40">
        <f>+IFERROR(VLOOKUP(Table_2[[#This Row],[ID_Municipio]],Table_4[[CodigoMuni]:[Long_2]],4,0),"")</f>
        <v>-88.114599999999996</v>
      </c>
      <c r="P40" s="40" t="str">
        <f t="shared" si="4"/>
        <v>HONDURAS</v>
      </c>
    </row>
    <row r="41" spans="1:16" ht="14.25" customHeight="1">
      <c r="A41" s="38" t="str">
        <f t="shared" si="0"/>
        <v>Villanueva4393530</v>
      </c>
      <c r="B41" s="38" t="str">
        <f>+Table_2[[#This Row],[ID_Municipio]]&amp;Table_2[[#This Row],[Fecha]]</f>
        <v>051143935</v>
      </c>
      <c r="C41" s="38" t="str">
        <f t="shared" si="2"/>
        <v>Cortes43935</v>
      </c>
      <c r="D41" s="64">
        <f t="shared" si="1"/>
        <v>30</v>
      </c>
      <c r="E41" s="24">
        <v>43935</v>
      </c>
      <c r="F41" s="64">
        <f>+IFERROR(VLOOKUP(COVID_CL_MUERTE!$G41,'LOCALIZA HN'!$Q$9:$R$26,2,0),99)</f>
        <v>5</v>
      </c>
      <c r="G41" s="3" t="s">
        <v>22</v>
      </c>
      <c r="H41" s="11" t="s">
        <v>83</v>
      </c>
      <c r="I41" s="39" t="str">
        <f>+IFERROR(VLOOKUP(Table_2[[#This Row],[Municipio]],'LOCALIZA HN'!$B$9:$J$306,8,0),99999)</f>
        <v>0511</v>
      </c>
      <c r="J41" s="5" t="s">
        <v>18</v>
      </c>
      <c r="K41" s="5">
        <v>76</v>
      </c>
      <c r="L41" s="6" t="s">
        <v>97</v>
      </c>
      <c r="M41" s="40" t="str">
        <f t="shared" si="3"/>
        <v>Muerte</v>
      </c>
      <c r="N41" s="40">
        <f>+IFERROR(VLOOKUP(Table_2[[#This Row],[ID_Municipio]],Table_4[[CodigoMuni]:[Long_2]],3,0),"")</f>
        <v>15.3307</v>
      </c>
      <c r="O41" s="40">
        <f>+IFERROR(VLOOKUP(Table_2[[#This Row],[ID_Municipio]],Table_4[[CodigoMuni]:[Long_2]],4,0),"")</f>
        <v>-88.047399999999996</v>
      </c>
      <c r="P41" s="40" t="str">
        <f t="shared" si="4"/>
        <v>HONDURAS</v>
      </c>
    </row>
    <row r="42" spans="1:16" ht="14.25" customHeight="1">
      <c r="A42" s="38" t="str">
        <f t="shared" si="0"/>
        <v>San Pedro Sula4393531</v>
      </c>
      <c r="B42" s="38" t="str">
        <f>+Table_2[[#This Row],[ID_Municipio]]&amp;Table_2[[#This Row],[Fecha]]</f>
        <v>050143935</v>
      </c>
      <c r="C42" s="38" t="str">
        <f t="shared" si="2"/>
        <v>Cortes43935</v>
      </c>
      <c r="D42" s="64">
        <f t="shared" si="1"/>
        <v>31</v>
      </c>
      <c r="E42" s="24">
        <v>43935</v>
      </c>
      <c r="F42" s="64">
        <f>+IFERROR(VLOOKUP(COVID_CL_MUERTE!$G42,'LOCALIZA HN'!$Q$9:$R$26,2,0),99)</f>
        <v>5</v>
      </c>
      <c r="G42" s="3" t="s">
        <v>22</v>
      </c>
      <c r="H42" s="9" t="s">
        <v>23</v>
      </c>
      <c r="I42" s="39" t="str">
        <f>+IFERROR(VLOOKUP(Table_2[[#This Row],[Municipio]],'LOCALIZA HN'!$B$9:$J$306,8,0),99999)</f>
        <v>0501</v>
      </c>
      <c r="J42" s="5" t="s">
        <v>26</v>
      </c>
      <c r="K42" s="5">
        <v>70</v>
      </c>
      <c r="L42" s="6" t="s">
        <v>97</v>
      </c>
      <c r="M42" s="40" t="str">
        <f t="shared" si="3"/>
        <v>Muerte</v>
      </c>
      <c r="N42" s="40">
        <f>+IFERROR(VLOOKUP(Table_2[[#This Row],[ID_Municipio]],Table_4[[CodigoMuni]:[Long_2]],3,0),"")</f>
        <v>15.5151</v>
      </c>
      <c r="O42" s="40">
        <f>+IFERROR(VLOOKUP(Table_2[[#This Row],[ID_Municipio]],Table_4[[CodigoMuni]:[Long_2]],4,0),"")</f>
        <v>-88.114599999999996</v>
      </c>
      <c r="P42" s="40" t="str">
        <f t="shared" si="4"/>
        <v>HONDURAS</v>
      </c>
    </row>
    <row r="43" spans="1:16" ht="14.25" customHeight="1">
      <c r="A43" s="38" t="str">
        <f t="shared" si="0"/>
        <v>La Lima4393732</v>
      </c>
      <c r="B43" s="38" t="str">
        <f>+Table_2[[#This Row],[ID_Municipio]]&amp;Table_2[[#This Row],[Fecha]]</f>
        <v>051243937</v>
      </c>
      <c r="C43" s="38" t="str">
        <f t="shared" si="2"/>
        <v>Cortes43937</v>
      </c>
      <c r="D43" s="64">
        <f t="shared" si="1"/>
        <v>32</v>
      </c>
      <c r="E43" s="24">
        <v>43937</v>
      </c>
      <c r="F43" s="64">
        <f>+IFERROR(VLOOKUP(COVID_CL_MUERTE!$G43,'LOCALIZA HN'!$Q$9:$R$26,2,0),99)</f>
        <v>5</v>
      </c>
      <c r="G43" s="3" t="s">
        <v>22</v>
      </c>
      <c r="H43" s="9" t="s">
        <v>47</v>
      </c>
      <c r="I43" s="39" t="str">
        <f>+IFERROR(VLOOKUP(Table_2[[#This Row],[Municipio]],'LOCALIZA HN'!$B$9:$J$306,8,0),99999)</f>
        <v>0512</v>
      </c>
      <c r="J43" s="5" t="s">
        <v>18</v>
      </c>
      <c r="K43" s="5">
        <v>49</v>
      </c>
      <c r="L43" s="6" t="s">
        <v>97</v>
      </c>
      <c r="M43" s="40" t="str">
        <f t="shared" si="3"/>
        <v>Muerte</v>
      </c>
      <c r="N43" s="40">
        <f>+IFERROR(VLOOKUP(Table_2[[#This Row],[ID_Municipio]],Table_4[[CodigoMuni]:[Long_2]],3,0),"")</f>
        <v>15.484500000000001</v>
      </c>
      <c r="O43" s="40">
        <f>+IFERROR(VLOOKUP(Table_2[[#This Row],[ID_Municipio]],Table_4[[CodigoMuni]:[Long_2]],4,0),"")</f>
        <v>-87.869299999999996</v>
      </c>
      <c r="P43" s="40" t="str">
        <f t="shared" si="4"/>
        <v>HONDURAS</v>
      </c>
    </row>
    <row r="44" spans="1:16" ht="14.25" customHeight="1">
      <c r="A44" s="38" t="str">
        <f t="shared" si="0"/>
        <v>Omoa4393733</v>
      </c>
      <c r="B44" s="38" t="str">
        <f>+Table_2[[#This Row],[ID_Municipio]]&amp;Table_2[[#This Row],[Fecha]]</f>
        <v>050343937</v>
      </c>
      <c r="C44" s="38" t="str">
        <f t="shared" si="2"/>
        <v>Cortes43937</v>
      </c>
      <c r="D44" s="64">
        <f t="shared" ref="D44:D75" si="5">+ROW()-11</f>
        <v>33</v>
      </c>
      <c r="E44" s="24">
        <v>43937</v>
      </c>
      <c r="F44" s="64">
        <f>+IFERROR(VLOOKUP(COVID_CL_MUERTE!$G44,'LOCALIZA HN'!$Q$9:$R$26,2,0),99)</f>
        <v>5</v>
      </c>
      <c r="G44" s="3" t="s">
        <v>22</v>
      </c>
      <c r="H44" s="9" t="s">
        <v>57</v>
      </c>
      <c r="I44" s="39" t="str">
        <f>+IFERROR(VLOOKUP(Table_2[[#This Row],[Municipio]],'LOCALIZA HN'!$B$9:$J$306,8,0),99999)</f>
        <v>0503</v>
      </c>
      <c r="J44" s="5" t="s">
        <v>18</v>
      </c>
      <c r="K44" s="5">
        <v>79</v>
      </c>
      <c r="L44" s="6" t="s">
        <v>97</v>
      </c>
      <c r="M44" s="40" t="str">
        <f t="shared" si="3"/>
        <v>Muerte</v>
      </c>
      <c r="N44" s="40">
        <f>+IFERROR(VLOOKUP(Table_2[[#This Row],[ID_Municipio]],Table_4[[CodigoMuni]:[Long_2]],3,0),"")</f>
        <v>15.6675</v>
      </c>
      <c r="O44" s="40">
        <f>+IFERROR(VLOOKUP(Table_2[[#This Row],[ID_Municipio]],Table_4[[CodigoMuni]:[Long_2]],4,0),"")</f>
        <v>-88.214399999999998</v>
      </c>
      <c r="P44" s="40" t="str">
        <f t="shared" si="4"/>
        <v>HONDURAS</v>
      </c>
    </row>
    <row r="45" spans="1:16" ht="14.25" customHeight="1">
      <c r="A45" s="38" t="str">
        <f t="shared" si="0"/>
        <v>San Manuel4393734</v>
      </c>
      <c r="B45" s="38" t="str">
        <f>+Table_2[[#This Row],[ID_Municipio]]&amp;Table_2[[#This Row],[Fecha]]</f>
        <v>050943937</v>
      </c>
      <c r="C45" s="38" t="str">
        <f t="shared" si="2"/>
        <v>Cortes43937</v>
      </c>
      <c r="D45" s="64">
        <f t="shared" si="5"/>
        <v>34</v>
      </c>
      <c r="E45" s="33">
        <v>43937</v>
      </c>
      <c r="F45" s="64">
        <f>+IFERROR(VLOOKUP(COVID_CL_MUERTE!$G45,'LOCALIZA HN'!$Q$9:$R$26,2,0),99)</f>
        <v>5</v>
      </c>
      <c r="G45" s="3" t="s">
        <v>22</v>
      </c>
      <c r="H45" s="37" t="s">
        <v>66</v>
      </c>
      <c r="I45" s="39" t="str">
        <f>+IFERROR(VLOOKUP(Table_2[[#This Row],[Municipio]],'LOCALIZA HN'!$B$9:$J$306,8,0),99999)</f>
        <v>0509</v>
      </c>
      <c r="J45" s="5" t="s">
        <v>18</v>
      </c>
      <c r="K45" s="5">
        <v>74</v>
      </c>
      <c r="L45" s="6" t="s">
        <v>97</v>
      </c>
      <c r="M45" s="40" t="str">
        <f t="shared" si="3"/>
        <v>Muerte</v>
      </c>
      <c r="N45" s="40">
        <f>+IFERROR(VLOOKUP(Table_2[[#This Row],[ID_Municipio]],Table_4[[CodigoMuni]:[Long_2]],3,0),"")</f>
        <v>15.3802</v>
      </c>
      <c r="O45" s="40">
        <f>+IFERROR(VLOOKUP(Table_2[[#This Row],[ID_Municipio]],Table_4[[CodigoMuni]:[Long_2]],4,0),"")</f>
        <v>-87.899699999999996</v>
      </c>
      <c r="P45" s="40" t="str">
        <f t="shared" si="4"/>
        <v>HONDURAS</v>
      </c>
    </row>
    <row r="46" spans="1:16" ht="14.25" customHeight="1">
      <c r="A46" s="38" t="str">
        <f t="shared" si="0"/>
        <v>Villanueva4393735</v>
      </c>
      <c r="B46" s="38" t="str">
        <f>+Table_2[[#This Row],[ID_Municipio]]&amp;Table_2[[#This Row],[Fecha]]</f>
        <v>051143937</v>
      </c>
      <c r="C46" s="38" t="str">
        <f t="shared" si="2"/>
        <v>Cortes43937</v>
      </c>
      <c r="D46" s="64">
        <f t="shared" si="5"/>
        <v>35</v>
      </c>
      <c r="E46" s="24">
        <v>43937</v>
      </c>
      <c r="F46" s="64">
        <f>+IFERROR(VLOOKUP(COVID_CL_MUERTE!$G46,'LOCALIZA HN'!$Q$9:$R$26,2,0),99)</f>
        <v>5</v>
      </c>
      <c r="G46" s="3" t="s">
        <v>22</v>
      </c>
      <c r="H46" s="9" t="s">
        <v>83</v>
      </c>
      <c r="I46" s="39" t="str">
        <f>+IFERROR(VLOOKUP(Table_2[[#This Row],[Municipio]],'LOCALIZA HN'!$B$9:$J$306,8,0),99999)</f>
        <v>0511</v>
      </c>
      <c r="J46" s="5" t="s">
        <v>18</v>
      </c>
      <c r="K46" s="5"/>
      <c r="L46" s="6" t="s">
        <v>97</v>
      </c>
      <c r="M46" s="40" t="str">
        <f t="shared" si="3"/>
        <v>Muerte</v>
      </c>
      <c r="N46" s="40">
        <f>+IFERROR(VLOOKUP(Table_2[[#This Row],[ID_Municipio]],Table_4[[CodigoMuni]:[Long_2]],3,0),"")</f>
        <v>15.3307</v>
      </c>
      <c r="O46" s="40">
        <f>+IFERROR(VLOOKUP(Table_2[[#This Row],[ID_Municipio]],Table_4[[CodigoMuni]:[Long_2]],4,0),"")</f>
        <v>-88.047399999999996</v>
      </c>
      <c r="P46" s="40" t="str">
        <f t="shared" si="4"/>
        <v>HONDURAS</v>
      </c>
    </row>
    <row r="47" spans="1:16" ht="14.25" customHeight="1">
      <c r="A47" s="38" t="str">
        <f t="shared" si="0"/>
        <v>Villanueva4393836</v>
      </c>
      <c r="B47" s="38" t="str">
        <f>+Table_2[[#This Row],[ID_Municipio]]&amp;Table_2[[#This Row],[Fecha]]</f>
        <v>051143938</v>
      </c>
      <c r="C47" s="38" t="str">
        <f t="shared" si="2"/>
        <v>Cortes43938</v>
      </c>
      <c r="D47" s="64">
        <f t="shared" si="5"/>
        <v>36</v>
      </c>
      <c r="E47" s="24">
        <v>43938</v>
      </c>
      <c r="F47" s="64">
        <f>+IFERROR(VLOOKUP(COVID_CL_MUERTE!$G47,'LOCALIZA HN'!$Q$9:$R$26,2,0),99)</f>
        <v>5</v>
      </c>
      <c r="G47" s="3" t="s">
        <v>22</v>
      </c>
      <c r="H47" s="9" t="s">
        <v>83</v>
      </c>
      <c r="I47" s="39" t="str">
        <f>+IFERROR(VLOOKUP(Table_2[[#This Row],[Municipio]],'LOCALIZA HN'!$B$9:$J$306,8,0),99999)</f>
        <v>0511</v>
      </c>
      <c r="J47" s="5" t="s">
        <v>18</v>
      </c>
      <c r="K47" s="5">
        <v>54</v>
      </c>
      <c r="L47" s="6" t="s">
        <v>97</v>
      </c>
      <c r="M47" s="40" t="str">
        <f t="shared" si="3"/>
        <v>Muerte</v>
      </c>
      <c r="N47" s="40">
        <f>+IFERROR(VLOOKUP(Table_2[[#This Row],[ID_Municipio]],Table_4[[CodigoMuni]:[Long_2]],3,0),"")</f>
        <v>15.3307</v>
      </c>
      <c r="O47" s="40">
        <f>+IFERROR(VLOOKUP(Table_2[[#This Row],[ID_Municipio]],Table_4[[CodigoMuni]:[Long_2]],4,0),"")</f>
        <v>-88.047399999999996</v>
      </c>
      <c r="P47" s="40" t="str">
        <f t="shared" si="4"/>
        <v>HONDURAS</v>
      </c>
    </row>
    <row r="48" spans="1:16" ht="14.25" customHeight="1">
      <c r="A48" s="38" t="str">
        <f t="shared" si="0"/>
        <v>San Pedro Sula4393837</v>
      </c>
      <c r="B48" s="38" t="str">
        <f>+Table_2[[#This Row],[ID_Municipio]]&amp;Table_2[[#This Row],[Fecha]]</f>
        <v>050143938</v>
      </c>
      <c r="C48" s="38" t="str">
        <f t="shared" si="2"/>
        <v>Cortes43938</v>
      </c>
      <c r="D48" s="64">
        <f t="shared" si="5"/>
        <v>37</v>
      </c>
      <c r="E48" s="24">
        <v>43938</v>
      </c>
      <c r="F48" s="64">
        <f>+IFERROR(VLOOKUP(COVID_CL_MUERTE!$G48,'LOCALIZA HN'!$Q$9:$R$26,2,0),99)</f>
        <v>5</v>
      </c>
      <c r="G48" s="3" t="s">
        <v>22</v>
      </c>
      <c r="H48" s="9" t="s">
        <v>23</v>
      </c>
      <c r="I48" s="39" t="str">
        <f>+IFERROR(VLOOKUP(Table_2[[#This Row],[Municipio]],'LOCALIZA HN'!$B$9:$J$306,8,0),99999)</f>
        <v>0501</v>
      </c>
      <c r="J48" s="5" t="s">
        <v>18</v>
      </c>
      <c r="K48" s="5">
        <v>59</v>
      </c>
      <c r="L48" s="6" t="s">
        <v>97</v>
      </c>
      <c r="M48" s="40" t="str">
        <f t="shared" si="3"/>
        <v>Muerte</v>
      </c>
      <c r="N48" s="40">
        <f>+IFERROR(VLOOKUP(Table_2[[#This Row],[ID_Municipio]],Table_4[[CodigoMuni]:[Long_2]],3,0),"")</f>
        <v>15.5151</v>
      </c>
      <c r="O48" s="40">
        <f>+IFERROR(VLOOKUP(Table_2[[#This Row],[ID_Municipio]],Table_4[[CodigoMuni]:[Long_2]],4,0),"")</f>
        <v>-88.114599999999996</v>
      </c>
      <c r="P48" s="40" t="str">
        <f t="shared" si="4"/>
        <v>HONDURAS</v>
      </c>
    </row>
    <row r="49" spans="1:16" ht="14.25" customHeight="1">
      <c r="A49" s="38" t="str">
        <f t="shared" si="0"/>
        <v>Villanueva4393838</v>
      </c>
      <c r="B49" s="38" t="str">
        <f>+Table_2[[#This Row],[ID_Municipio]]&amp;Table_2[[#This Row],[Fecha]]</f>
        <v>051143938</v>
      </c>
      <c r="C49" s="38" t="str">
        <f t="shared" si="2"/>
        <v>Cortes43938</v>
      </c>
      <c r="D49" s="64">
        <f t="shared" si="5"/>
        <v>38</v>
      </c>
      <c r="E49" s="24">
        <v>43938</v>
      </c>
      <c r="F49" s="64">
        <f>+IFERROR(VLOOKUP(COVID_CL_MUERTE!$G49,'LOCALIZA HN'!$Q$9:$R$26,2,0),99)</f>
        <v>5</v>
      </c>
      <c r="G49" s="3" t="s">
        <v>22</v>
      </c>
      <c r="H49" s="9" t="s">
        <v>83</v>
      </c>
      <c r="I49" s="39" t="str">
        <f>+IFERROR(VLOOKUP(Table_2[[#This Row],[Municipio]],'LOCALIZA HN'!$B$9:$J$306,8,0),99999)</f>
        <v>0511</v>
      </c>
      <c r="J49" s="5" t="s">
        <v>26</v>
      </c>
      <c r="K49" s="5">
        <v>89</v>
      </c>
      <c r="L49" s="6" t="s">
        <v>97</v>
      </c>
      <c r="M49" s="40" t="str">
        <f t="shared" ref="M49:M80" si="6">+M48</f>
        <v>Muerte</v>
      </c>
      <c r="N49" s="40">
        <f>+IFERROR(VLOOKUP(Table_2[[#This Row],[ID_Municipio]],Table_4[[CodigoMuni]:[Long_2]],3,0),"")</f>
        <v>15.3307</v>
      </c>
      <c r="O49" s="40">
        <f>+IFERROR(VLOOKUP(Table_2[[#This Row],[ID_Municipio]],Table_4[[CodigoMuni]:[Long_2]],4,0),"")</f>
        <v>-88.047399999999996</v>
      </c>
      <c r="P49" s="40" t="str">
        <f t="shared" ref="P49:P80" si="7">+P48</f>
        <v>HONDURAS</v>
      </c>
    </row>
    <row r="50" spans="1:16" ht="14.25" customHeight="1">
      <c r="A50" s="38" t="str">
        <f t="shared" si="0"/>
        <v>Villanueva4393839</v>
      </c>
      <c r="B50" s="38" t="str">
        <f>+Table_2[[#This Row],[ID_Municipio]]&amp;Table_2[[#This Row],[Fecha]]</f>
        <v>051143938</v>
      </c>
      <c r="C50" s="38" t="str">
        <f t="shared" si="2"/>
        <v>Cortes43938</v>
      </c>
      <c r="D50" s="64">
        <f t="shared" si="5"/>
        <v>39</v>
      </c>
      <c r="E50" s="24">
        <v>43938</v>
      </c>
      <c r="F50" s="64">
        <f>+IFERROR(VLOOKUP(COVID_CL_MUERTE!$G50,'LOCALIZA HN'!$Q$9:$R$26,2,0),99)</f>
        <v>5</v>
      </c>
      <c r="G50" s="3" t="s">
        <v>22</v>
      </c>
      <c r="H50" s="9" t="s">
        <v>83</v>
      </c>
      <c r="I50" s="39" t="str">
        <f>+IFERROR(VLOOKUP(Table_2[[#This Row],[Municipio]],'LOCALIZA HN'!$B$9:$J$306,8,0),99999)</f>
        <v>0511</v>
      </c>
      <c r="J50" s="5" t="s">
        <v>18</v>
      </c>
      <c r="K50" s="5">
        <v>30</v>
      </c>
      <c r="L50" s="6" t="s">
        <v>97</v>
      </c>
      <c r="M50" s="40" t="str">
        <f t="shared" si="6"/>
        <v>Muerte</v>
      </c>
      <c r="N50" s="40">
        <f>+IFERROR(VLOOKUP(Table_2[[#This Row],[ID_Municipio]],Table_4[[CodigoMuni]:[Long_2]],3,0),"")</f>
        <v>15.3307</v>
      </c>
      <c r="O50" s="40">
        <f>+IFERROR(VLOOKUP(Table_2[[#This Row],[ID_Municipio]],Table_4[[CodigoMuni]:[Long_2]],4,0),"")</f>
        <v>-88.047399999999996</v>
      </c>
      <c r="P50" s="40" t="str">
        <f t="shared" si="7"/>
        <v>HONDURAS</v>
      </c>
    </row>
    <row r="51" spans="1:16" ht="14.25" customHeight="1">
      <c r="A51" s="38" t="str">
        <f t="shared" si="0"/>
        <v>Choloma4393840</v>
      </c>
      <c r="B51" s="38" t="str">
        <f>+Table_2[[#This Row],[ID_Municipio]]&amp;Table_2[[#This Row],[Fecha]]</f>
        <v>050243938</v>
      </c>
      <c r="C51" s="38" t="str">
        <f t="shared" si="2"/>
        <v>Cortes43938</v>
      </c>
      <c r="D51" s="64">
        <f t="shared" si="5"/>
        <v>40</v>
      </c>
      <c r="E51" s="33">
        <v>43938</v>
      </c>
      <c r="F51" s="64">
        <f>+IFERROR(VLOOKUP(COVID_CL_MUERTE!$G51,'LOCALIZA HN'!$Q$9:$R$26,2,0),99)</f>
        <v>5</v>
      </c>
      <c r="G51" s="3" t="s">
        <v>22</v>
      </c>
      <c r="H51" s="9" t="s">
        <v>25</v>
      </c>
      <c r="I51" s="39" t="str">
        <f>+IFERROR(VLOOKUP(Table_2[[#This Row],[Municipio]],'LOCALIZA HN'!$B$9:$J$306,8,0),99999)</f>
        <v>0502</v>
      </c>
      <c r="J51" s="5" t="s">
        <v>26</v>
      </c>
      <c r="K51" s="5">
        <v>71</v>
      </c>
      <c r="L51" s="6" t="s">
        <v>97</v>
      </c>
      <c r="M51" s="40" t="str">
        <f t="shared" si="6"/>
        <v>Muerte</v>
      </c>
      <c r="N51" s="40">
        <f>+IFERROR(VLOOKUP(Table_2[[#This Row],[ID_Municipio]],Table_4[[CodigoMuni]:[Long_2]],3,0),"")</f>
        <v>15.6435</v>
      </c>
      <c r="O51" s="40">
        <f>+IFERROR(VLOOKUP(Table_2[[#This Row],[ID_Municipio]],Table_4[[CodigoMuni]:[Long_2]],4,0),"")</f>
        <v>-87.933999999999997</v>
      </c>
      <c r="P51" s="40" t="str">
        <f t="shared" si="7"/>
        <v>HONDURAS</v>
      </c>
    </row>
    <row r="52" spans="1:16" ht="14.25" customHeight="1">
      <c r="A52" s="38" t="str">
        <f t="shared" si="0"/>
        <v>Villanueva4393841</v>
      </c>
      <c r="B52" s="38" t="str">
        <f>+Table_2[[#This Row],[ID_Municipio]]&amp;Table_2[[#This Row],[Fecha]]</f>
        <v>051143938</v>
      </c>
      <c r="C52" s="38" t="str">
        <f t="shared" si="2"/>
        <v>Cortes43938</v>
      </c>
      <c r="D52" s="64">
        <f t="shared" si="5"/>
        <v>41</v>
      </c>
      <c r="E52" s="24">
        <v>43938</v>
      </c>
      <c r="F52" s="64">
        <f>+IFERROR(VLOOKUP(COVID_CL_MUERTE!$G52,'LOCALIZA HN'!$Q$9:$R$26,2,0),99)</f>
        <v>5</v>
      </c>
      <c r="G52" s="3" t="s">
        <v>22</v>
      </c>
      <c r="H52" s="9" t="s">
        <v>83</v>
      </c>
      <c r="I52" s="39" t="str">
        <f>+IFERROR(VLOOKUP(Table_2[[#This Row],[Municipio]],'LOCALIZA HN'!$B$9:$J$306,8,0),99999)</f>
        <v>0511</v>
      </c>
      <c r="J52" s="5" t="s">
        <v>18</v>
      </c>
      <c r="K52" s="5">
        <v>58</v>
      </c>
      <c r="L52" s="6" t="s">
        <v>97</v>
      </c>
      <c r="M52" s="40" t="str">
        <f t="shared" si="6"/>
        <v>Muerte</v>
      </c>
      <c r="N52" s="40">
        <f>+IFERROR(VLOOKUP(Table_2[[#This Row],[ID_Municipio]],Table_4[[CodigoMuni]:[Long_2]],3,0),"")</f>
        <v>15.3307</v>
      </c>
      <c r="O52" s="40">
        <f>+IFERROR(VLOOKUP(Table_2[[#This Row],[ID_Municipio]],Table_4[[CodigoMuni]:[Long_2]],4,0),"")</f>
        <v>-88.047399999999996</v>
      </c>
      <c r="P52" s="40" t="str">
        <f t="shared" si="7"/>
        <v>HONDURAS</v>
      </c>
    </row>
    <row r="53" spans="1:16" ht="14.25" customHeight="1">
      <c r="A53" s="38" t="str">
        <f t="shared" si="0"/>
        <v>Villanueva4393842</v>
      </c>
      <c r="B53" s="38" t="str">
        <f>+Table_2[[#This Row],[ID_Municipio]]&amp;Table_2[[#This Row],[Fecha]]</f>
        <v>051143938</v>
      </c>
      <c r="C53" s="38" t="str">
        <f t="shared" si="2"/>
        <v>Cortes43938</v>
      </c>
      <c r="D53" s="64">
        <f t="shared" si="5"/>
        <v>42</v>
      </c>
      <c r="E53" s="24">
        <v>43938</v>
      </c>
      <c r="F53" s="64">
        <f>+IFERROR(VLOOKUP(COVID_CL_MUERTE!$G53,'LOCALIZA HN'!$Q$9:$R$26,2,0),99)</f>
        <v>5</v>
      </c>
      <c r="G53" s="3" t="s">
        <v>22</v>
      </c>
      <c r="H53" s="9" t="s">
        <v>83</v>
      </c>
      <c r="I53" s="39" t="str">
        <f>+IFERROR(VLOOKUP(Table_2[[#This Row],[Municipio]],'LOCALIZA HN'!$B$9:$J$306,8,0),99999)</f>
        <v>0511</v>
      </c>
      <c r="J53" s="5" t="s">
        <v>18</v>
      </c>
      <c r="K53" s="5">
        <v>48</v>
      </c>
      <c r="L53" s="6" t="s">
        <v>97</v>
      </c>
      <c r="M53" s="40" t="str">
        <f t="shared" si="6"/>
        <v>Muerte</v>
      </c>
      <c r="N53" s="40">
        <f>+IFERROR(VLOOKUP(Table_2[[#This Row],[ID_Municipio]],Table_4[[CodigoMuni]:[Long_2]],3,0),"")</f>
        <v>15.3307</v>
      </c>
      <c r="O53" s="40">
        <f>+IFERROR(VLOOKUP(Table_2[[#This Row],[ID_Municipio]],Table_4[[CodigoMuni]:[Long_2]],4,0),"")</f>
        <v>-88.047399999999996</v>
      </c>
      <c r="P53" s="40" t="str">
        <f t="shared" si="7"/>
        <v>HONDURAS</v>
      </c>
    </row>
    <row r="54" spans="1:16" ht="14.25" customHeight="1">
      <c r="A54" s="38" t="str">
        <f t="shared" si="0"/>
        <v>San Pedro Sula4393843</v>
      </c>
      <c r="B54" s="38" t="str">
        <f>+Table_2[[#This Row],[ID_Municipio]]&amp;Table_2[[#This Row],[Fecha]]</f>
        <v>050143938</v>
      </c>
      <c r="C54" s="38" t="str">
        <f t="shared" si="2"/>
        <v>Cortes43938</v>
      </c>
      <c r="D54" s="64">
        <f t="shared" si="5"/>
        <v>43</v>
      </c>
      <c r="E54" s="24">
        <v>43938</v>
      </c>
      <c r="F54" s="64">
        <f>+IFERROR(VLOOKUP(COVID_CL_MUERTE!$G54,'LOCALIZA HN'!$Q$9:$R$26,2,0),99)</f>
        <v>5</v>
      </c>
      <c r="G54" s="3" t="s">
        <v>22</v>
      </c>
      <c r="H54" s="9" t="s">
        <v>23</v>
      </c>
      <c r="I54" s="39" t="str">
        <f>+IFERROR(VLOOKUP(Table_2[[#This Row],[Municipio]],'LOCALIZA HN'!$B$9:$J$306,8,0),99999)</f>
        <v>0501</v>
      </c>
      <c r="J54" s="5" t="s">
        <v>18</v>
      </c>
      <c r="K54" s="5">
        <v>25</v>
      </c>
      <c r="L54" s="6" t="s">
        <v>97</v>
      </c>
      <c r="M54" s="40" t="str">
        <f t="shared" si="6"/>
        <v>Muerte</v>
      </c>
      <c r="N54" s="40">
        <f>+IFERROR(VLOOKUP(Table_2[[#This Row],[ID_Municipio]],Table_4[[CodigoMuni]:[Long_2]],3,0),"")</f>
        <v>15.5151</v>
      </c>
      <c r="O54" s="40">
        <f>+IFERROR(VLOOKUP(Table_2[[#This Row],[ID_Municipio]],Table_4[[CodigoMuni]:[Long_2]],4,0),"")</f>
        <v>-88.114599999999996</v>
      </c>
      <c r="P54" s="40" t="str">
        <f t="shared" si="7"/>
        <v>HONDURAS</v>
      </c>
    </row>
    <row r="55" spans="1:16" ht="14.25" customHeight="1">
      <c r="A55" s="38" t="str">
        <f t="shared" si="0"/>
        <v>San Pedro Sula4393844</v>
      </c>
      <c r="B55" s="38" t="str">
        <f>+Table_2[[#This Row],[ID_Municipio]]&amp;Table_2[[#This Row],[Fecha]]</f>
        <v>050143938</v>
      </c>
      <c r="C55" s="38" t="str">
        <f t="shared" si="2"/>
        <v>Cortes43938</v>
      </c>
      <c r="D55" s="64">
        <f t="shared" si="5"/>
        <v>44</v>
      </c>
      <c r="E55" s="24">
        <v>43938</v>
      </c>
      <c r="F55" s="64">
        <f>+IFERROR(VLOOKUP(COVID_CL_MUERTE!$G55,'LOCALIZA HN'!$Q$9:$R$26,2,0),99)</f>
        <v>5</v>
      </c>
      <c r="G55" s="3" t="s">
        <v>22</v>
      </c>
      <c r="H55" s="9" t="s">
        <v>23</v>
      </c>
      <c r="I55" s="39" t="str">
        <f>+IFERROR(VLOOKUP(Table_2[[#This Row],[Municipio]],'LOCALIZA HN'!$B$9:$J$306,8,0),99999)</f>
        <v>0501</v>
      </c>
      <c r="J55" s="5" t="s">
        <v>18</v>
      </c>
      <c r="K55" s="5">
        <v>66</v>
      </c>
      <c r="L55" s="6" t="s">
        <v>97</v>
      </c>
      <c r="M55" s="40" t="str">
        <f t="shared" si="6"/>
        <v>Muerte</v>
      </c>
      <c r="N55" s="40">
        <f>+IFERROR(VLOOKUP(Table_2[[#This Row],[ID_Municipio]],Table_4[[CodigoMuni]:[Long_2]],3,0),"")</f>
        <v>15.5151</v>
      </c>
      <c r="O55" s="40">
        <f>+IFERROR(VLOOKUP(Table_2[[#This Row],[ID_Municipio]],Table_4[[CodigoMuni]:[Long_2]],4,0),"")</f>
        <v>-88.114599999999996</v>
      </c>
      <c r="P55" s="40" t="str">
        <f t="shared" si="7"/>
        <v>HONDURAS</v>
      </c>
    </row>
    <row r="56" spans="1:16" ht="14.25" customHeight="1">
      <c r="A56" s="38" t="str">
        <f t="shared" si="0"/>
        <v>San Pedro Sula4393845</v>
      </c>
      <c r="B56" s="38" t="str">
        <f>+Table_2[[#This Row],[ID_Municipio]]&amp;Table_2[[#This Row],[Fecha]]</f>
        <v>050143938</v>
      </c>
      <c r="C56" s="38" t="str">
        <f t="shared" si="2"/>
        <v>Cortes43938</v>
      </c>
      <c r="D56" s="64">
        <f t="shared" si="5"/>
        <v>45</v>
      </c>
      <c r="E56" s="24">
        <v>43938</v>
      </c>
      <c r="F56" s="64">
        <f>+IFERROR(VLOOKUP(COVID_CL_MUERTE!$G56,'LOCALIZA HN'!$Q$9:$R$26,2,0),99)</f>
        <v>5</v>
      </c>
      <c r="G56" s="3" t="s">
        <v>22</v>
      </c>
      <c r="H56" s="9" t="s">
        <v>23</v>
      </c>
      <c r="I56" s="39" t="str">
        <f>+IFERROR(VLOOKUP(Table_2[[#This Row],[Municipio]],'LOCALIZA HN'!$B$9:$J$306,8,0),99999)</f>
        <v>0501</v>
      </c>
      <c r="J56" s="5" t="s">
        <v>18</v>
      </c>
      <c r="K56" s="5">
        <v>88</v>
      </c>
      <c r="L56" s="6" t="s">
        <v>97</v>
      </c>
      <c r="M56" s="40" t="str">
        <f t="shared" si="6"/>
        <v>Muerte</v>
      </c>
      <c r="N56" s="40">
        <f>+IFERROR(VLOOKUP(Table_2[[#This Row],[ID_Municipio]],Table_4[[CodigoMuni]:[Long_2]],3,0),"")</f>
        <v>15.5151</v>
      </c>
      <c r="O56" s="40">
        <f>+IFERROR(VLOOKUP(Table_2[[#This Row],[ID_Municipio]],Table_4[[CodigoMuni]:[Long_2]],4,0),"")</f>
        <v>-88.114599999999996</v>
      </c>
      <c r="P56" s="40" t="str">
        <f t="shared" si="7"/>
        <v>HONDURAS</v>
      </c>
    </row>
    <row r="57" spans="1:16" ht="14.25" customHeight="1">
      <c r="A57" s="38" t="str">
        <f t="shared" si="0"/>
        <v>La Ceiba4393846</v>
      </c>
      <c r="B57" s="38" t="str">
        <f>+Table_2[[#This Row],[ID_Municipio]]&amp;Table_2[[#This Row],[Fecha]]</f>
        <v>010143938</v>
      </c>
      <c r="C57" s="38" t="str">
        <f t="shared" si="2"/>
        <v>Atlantida43938</v>
      </c>
      <c r="D57" s="64">
        <f t="shared" si="5"/>
        <v>46</v>
      </c>
      <c r="E57" s="24">
        <v>43938</v>
      </c>
      <c r="F57" s="64">
        <f>+IFERROR(VLOOKUP(COVID_CL_MUERTE!$G57,'LOCALIZA HN'!$Q$9:$R$26,2,0),99)</f>
        <v>1</v>
      </c>
      <c r="G57" s="3" t="s">
        <v>38</v>
      </c>
      <c r="H57" s="9" t="s">
        <v>46</v>
      </c>
      <c r="I57" s="39" t="str">
        <f>+IFERROR(VLOOKUP(Table_2[[#This Row],[Municipio]],'LOCALIZA HN'!$B$9:$J$306,8,0),99999)</f>
        <v>0101</v>
      </c>
      <c r="J57" s="5" t="s">
        <v>26</v>
      </c>
      <c r="K57" s="5">
        <v>66</v>
      </c>
      <c r="L57" s="6" t="s">
        <v>97</v>
      </c>
      <c r="M57" s="40" t="str">
        <f t="shared" si="6"/>
        <v>Muerte</v>
      </c>
      <c r="N57" s="40">
        <f>+IFERROR(VLOOKUP(Table_2[[#This Row],[ID_Municipio]],Table_4[[CodigoMuni]:[Long_2]],3,0),"")</f>
        <v>15.6782</v>
      </c>
      <c r="O57" s="40">
        <f>+IFERROR(VLOOKUP(Table_2[[#This Row],[ID_Municipio]],Table_4[[CodigoMuni]:[Long_2]],4,0),"")</f>
        <v>-86.742800000000003</v>
      </c>
      <c r="P57" s="40" t="str">
        <f t="shared" si="7"/>
        <v>HONDURAS</v>
      </c>
    </row>
    <row r="58" spans="1:16" ht="14.25" customHeight="1">
      <c r="A58" s="38" t="str">
        <f t="shared" si="0"/>
        <v>San Pedro Sula4394447</v>
      </c>
      <c r="B58" s="38" t="str">
        <f>+Table_2[[#This Row],[ID_Municipio]]&amp;Table_2[[#This Row],[Fecha]]</f>
        <v>050143944</v>
      </c>
      <c r="C58" s="38" t="str">
        <f t="shared" si="2"/>
        <v>Cortes43944</v>
      </c>
      <c r="D58" s="64">
        <f t="shared" si="5"/>
        <v>47</v>
      </c>
      <c r="E58" s="24">
        <v>43944</v>
      </c>
      <c r="F58" s="64">
        <f>+IFERROR(VLOOKUP(COVID_CL_MUERTE!$G58,'LOCALIZA HN'!$Q$9:$R$26,2,0),99)</f>
        <v>5</v>
      </c>
      <c r="G58" s="3" t="s">
        <v>22</v>
      </c>
      <c r="H58" s="9" t="s">
        <v>23</v>
      </c>
      <c r="I58" s="39" t="str">
        <f>+IFERROR(VLOOKUP(Table_2[[#This Row],[Municipio]],'LOCALIZA HN'!$B$9:$J$306,8,0),99999)</f>
        <v>0501</v>
      </c>
      <c r="J58" s="5" t="s">
        <v>26</v>
      </c>
      <c r="K58" s="5">
        <v>56</v>
      </c>
      <c r="L58" s="6" t="s">
        <v>97</v>
      </c>
      <c r="M58" s="40" t="str">
        <f t="shared" si="6"/>
        <v>Muerte</v>
      </c>
      <c r="N58" s="40">
        <f>+IFERROR(VLOOKUP(Table_2[[#This Row],[ID_Municipio]],Table_4[[CodigoMuni]:[Long_2]],3,0),"")</f>
        <v>15.5151</v>
      </c>
      <c r="O58" s="40">
        <f>+IFERROR(VLOOKUP(Table_2[[#This Row],[ID_Municipio]],Table_4[[CodigoMuni]:[Long_2]],4,0),"")</f>
        <v>-88.114599999999996</v>
      </c>
      <c r="P58" s="40" t="str">
        <f t="shared" si="7"/>
        <v>HONDURAS</v>
      </c>
    </row>
    <row r="59" spans="1:16" ht="14.25" customHeight="1">
      <c r="A59" s="38" t="str">
        <f t="shared" si="0"/>
        <v>San Pedro Sula4394548</v>
      </c>
      <c r="B59" s="38" t="str">
        <f>+Table_2[[#This Row],[ID_Municipio]]&amp;Table_2[[#This Row],[Fecha]]</f>
        <v>050143945</v>
      </c>
      <c r="C59" s="38" t="str">
        <f t="shared" si="2"/>
        <v>Cortes43945</v>
      </c>
      <c r="D59" s="64">
        <f t="shared" si="5"/>
        <v>48</v>
      </c>
      <c r="E59" s="24">
        <v>43945</v>
      </c>
      <c r="F59" s="64">
        <f>+IFERROR(VLOOKUP(COVID_CL_MUERTE!$G59,'LOCALIZA HN'!$Q$9:$R$26,2,0),99)</f>
        <v>5</v>
      </c>
      <c r="G59" s="3" t="s">
        <v>22</v>
      </c>
      <c r="H59" s="9" t="s">
        <v>23</v>
      </c>
      <c r="I59" s="39" t="str">
        <f>+IFERROR(VLOOKUP(Table_2[[#This Row],[Municipio]],'LOCALIZA HN'!$B$9:$J$306,8,0),99999)</f>
        <v>0501</v>
      </c>
      <c r="J59" s="5" t="s">
        <v>18</v>
      </c>
      <c r="K59" s="5">
        <v>52</v>
      </c>
      <c r="L59" s="6" t="s">
        <v>97</v>
      </c>
      <c r="M59" s="40" t="str">
        <f t="shared" si="6"/>
        <v>Muerte</v>
      </c>
      <c r="N59" s="40">
        <f>+IFERROR(VLOOKUP(Table_2[[#This Row],[ID_Municipio]],Table_4[[CodigoMuni]:[Long_2]],3,0),"")</f>
        <v>15.5151</v>
      </c>
      <c r="O59" s="40">
        <f>+IFERROR(VLOOKUP(Table_2[[#This Row],[ID_Municipio]],Table_4[[CodigoMuni]:[Long_2]],4,0),"")</f>
        <v>-88.114599999999996</v>
      </c>
      <c r="P59" s="40" t="str">
        <f t="shared" si="7"/>
        <v>HONDURAS</v>
      </c>
    </row>
    <row r="60" spans="1:16" ht="14.25" customHeight="1">
      <c r="A60" s="38" t="str">
        <f t="shared" si="0"/>
        <v>San Pedro Sula4394549</v>
      </c>
      <c r="B60" s="38" t="str">
        <f>+Table_2[[#This Row],[ID_Municipio]]&amp;Table_2[[#This Row],[Fecha]]</f>
        <v>050143945</v>
      </c>
      <c r="C60" s="38" t="str">
        <f t="shared" si="2"/>
        <v>Cortes43945</v>
      </c>
      <c r="D60" s="64">
        <f t="shared" si="5"/>
        <v>49</v>
      </c>
      <c r="E60" s="24">
        <v>43945</v>
      </c>
      <c r="F60" s="64">
        <f>+IFERROR(VLOOKUP(COVID_CL_MUERTE!$G60,'LOCALIZA HN'!$Q$9:$R$26,2,0),99)</f>
        <v>5</v>
      </c>
      <c r="G60" s="3" t="s">
        <v>22</v>
      </c>
      <c r="H60" s="9" t="s">
        <v>23</v>
      </c>
      <c r="I60" s="39" t="str">
        <f>+IFERROR(VLOOKUP(Table_2[[#This Row],[Municipio]],'LOCALIZA HN'!$B$9:$J$306,8,0),99999)</f>
        <v>0501</v>
      </c>
      <c r="J60" s="5" t="s">
        <v>18</v>
      </c>
      <c r="K60" s="5">
        <v>55</v>
      </c>
      <c r="L60" s="6" t="s">
        <v>97</v>
      </c>
      <c r="M60" s="40" t="str">
        <f t="shared" si="6"/>
        <v>Muerte</v>
      </c>
      <c r="N60" s="40">
        <f>+IFERROR(VLOOKUP(Table_2[[#This Row],[ID_Municipio]],Table_4[[CodigoMuni]:[Long_2]],3,0),"")</f>
        <v>15.5151</v>
      </c>
      <c r="O60" s="40">
        <f>+IFERROR(VLOOKUP(Table_2[[#This Row],[ID_Municipio]],Table_4[[CodigoMuni]:[Long_2]],4,0),"")</f>
        <v>-88.114599999999996</v>
      </c>
      <c r="P60" s="40" t="str">
        <f t="shared" si="7"/>
        <v>HONDURAS</v>
      </c>
    </row>
    <row r="61" spans="1:16" ht="14.25" customHeight="1">
      <c r="A61" s="38" t="str">
        <f t="shared" si="0"/>
        <v>Macuelizo4394550</v>
      </c>
      <c r="B61" s="38" t="str">
        <f>+Table_2[[#This Row],[ID_Municipio]]&amp;Table_2[[#This Row],[Fecha]]</f>
        <v>161243945</v>
      </c>
      <c r="C61" s="38" t="str">
        <f t="shared" si="2"/>
        <v>Santa Barbara43945</v>
      </c>
      <c r="D61" s="64">
        <f t="shared" si="5"/>
        <v>50</v>
      </c>
      <c r="E61" s="24">
        <v>43945</v>
      </c>
      <c r="F61" s="64">
        <f>+IFERROR(VLOOKUP(COVID_CL_MUERTE!$G61,'LOCALIZA HN'!$Q$9:$R$26,2,0),99)</f>
        <v>16</v>
      </c>
      <c r="G61" s="3" t="s">
        <v>43</v>
      </c>
      <c r="H61" s="9" t="s">
        <v>53</v>
      </c>
      <c r="I61" s="39" t="str">
        <f>+IFERROR(VLOOKUP(Table_2[[#This Row],[Municipio]],'LOCALIZA HN'!$B$9:$J$306,8,0),99999)</f>
        <v>1612</v>
      </c>
      <c r="J61" s="5" t="s">
        <v>18</v>
      </c>
      <c r="K61" s="5">
        <v>58</v>
      </c>
      <c r="L61" s="6" t="s">
        <v>97</v>
      </c>
      <c r="M61" s="40" t="str">
        <f t="shared" si="6"/>
        <v>Muerte</v>
      </c>
      <c r="N61" s="40">
        <f>+IFERROR(VLOOKUP(Table_2[[#This Row],[ID_Municipio]],Table_4[[CodigoMuni]:[Long_2]],3,0),"")</f>
        <v>15.2325</v>
      </c>
      <c r="O61" s="40">
        <f>+IFERROR(VLOOKUP(Table_2[[#This Row],[ID_Municipio]],Table_4[[CodigoMuni]:[Long_2]],4,0),"")</f>
        <v>-88.573499999999996</v>
      </c>
      <c r="P61" s="40" t="str">
        <f t="shared" si="7"/>
        <v>HONDURAS</v>
      </c>
    </row>
    <row r="62" spans="1:16" ht="14.25" customHeight="1">
      <c r="A62" s="38" t="str">
        <f t="shared" si="0"/>
        <v>La Lima4394551</v>
      </c>
      <c r="B62" s="38" t="str">
        <f>+Table_2[[#This Row],[ID_Municipio]]&amp;Table_2[[#This Row],[Fecha]]</f>
        <v>051243945</v>
      </c>
      <c r="C62" s="38" t="str">
        <f t="shared" si="2"/>
        <v>Cortes43945</v>
      </c>
      <c r="D62" s="64">
        <f t="shared" si="5"/>
        <v>51</v>
      </c>
      <c r="E62" s="24">
        <v>43945</v>
      </c>
      <c r="F62" s="64">
        <f>+IFERROR(VLOOKUP(COVID_CL_MUERTE!$G62,'LOCALIZA HN'!$Q$9:$R$26,2,0),99)</f>
        <v>5</v>
      </c>
      <c r="G62" s="3" t="s">
        <v>22</v>
      </c>
      <c r="H62" s="9" t="s">
        <v>47</v>
      </c>
      <c r="I62" s="39" t="str">
        <f>+IFERROR(VLOOKUP(Table_2[[#This Row],[Municipio]],'LOCALIZA HN'!$B$9:$J$306,8,0),99999)</f>
        <v>0512</v>
      </c>
      <c r="J62" s="5" t="s">
        <v>18</v>
      </c>
      <c r="K62" s="5">
        <v>50</v>
      </c>
      <c r="L62" s="6" t="s">
        <v>97</v>
      </c>
      <c r="M62" s="40" t="str">
        <f t="shared" si="6"/>
        <v>Muerte</v>
      </c>
      <c r="N62" s="40">
        <f>+IFERROR(VLOOKUP(Table_2[[#This Row],[ID_Municipio]],Table_4[[CodigoMuni]:[Long_2]],3,0),"")</f>
        <v>15.484500000000001</v>
      </c>
      <c r="O62" s="40">
        <f>+IFERROR(VLOOKUP(Table_2[[#This Row],[ID_Municipio]],Table_4[[CodigoMuni]:[Long_2]],4,0),"")</f>
        <v>-87.869299999999996</v>
      </c>
      <c r="P62" s="40" t="str">
        <f t="shared" si="7"/>
        <v>HONDURAS</v>
      </c>
    </row>
    <row r="63" spans="1:16" ht="14.25" customHeight="1">
      <c r="A63" s="38" t="str">
        <f t="shared" si="0"/>
        <v>La Lima4394552</v>
      </c>
      <c r="B63" s="38" t="str">
        <f>+Table_2[[#This Row],[ID_Municipio]]&amp;Table_2[[#This Row],[Fecha]]</f>
        <v>051243945</v>
      </c>
      <c r="C63" s="38" t="str">
        <f t="shared" si="2"/>
        <v>Cortes43945</v>
      </c>
      <c r="D63" s="64">
        <f t="shared" si="5"/>
        <v>52</v>
      </c>
      <c r="E63" s="24">
        <v>43945</v>
      </c>
      <c r="F63" s="64">
        <f>+IFERROR(VLOOKUP(COVID_CL_MUERTE!$G63,'LOCALIZA HN'!$Q$9:$R$26,2,0),99)</f>
        <v>5</v>
      </c>
      <c r="G63" s="3" t="s">
        <v>22</v>
      </c>
      <c r="H63" s="9" t="s">
        <v>47</v>
      </c>
      <c r="I63" s="39" t="str">
        <f>+IFERROR(VLOOKUP(Table_2[[#This Row],[Municipio]],'LOCALIZA HN'!$B$9:$J$306,8,0),99999)</f>
        <v>0512</v>
      </c>
      <c r="J63" s="5" t="s">
        <v>18</v>
      </c>
      <c r="K63" s="5">
        <v>64</v>
      </c>
      <c r="L63" s="6" t="s">
        <v>97</v>
      </c>
      <c r="M63" s="40" t="str">
        <f t="shared" si="6"/>
        <v>Muerte</v>
      </c>
      <c r="N63" s="40">
        <f>+IFERROR(VLOOKUP(Table_2[[#This Row],[ID_Municipio]],Table_4[[CodigoMuni]:[Long_2]],3,0),"")</f>
        <v>15.484500000000001</v>
      </c>
      <c r="O63" s="40">
        <f>+IFERROR(VLOOKUP(Table_2[[#This Row],[ID_Municipio]],Table_4[[CodigoMuni]:[Long_2]],4,0),"")</f>
        <v>-87.869299999999996</v>
      </c>
      <c r="P63" s="40" t="str">
        <f t="shared" si="7"/>
        <v>HONDURAS</v>
      </c>
    </row>
    <row r="64" spans="1:16" ht="14.25" customHeight="1">
      <c r="A64" s="38" t="str">
        <f t="shared" si="0"/>
        <v>Villanueva4394553</v>
      </c>
      <c r="B64" s="38" t="str">
        <f>+Table_2[[#This Row],[ID_Municipio]]&amp;Table_2[[#This Row],[Fecha]]</f>
        <v>051143945</v>
      </c>
      <c r="C64" s="38" t="str">
        <f t="shared" si="2"/>
        <v>Cortes43945</v>
      </c>
      <c r="D64" s="64">
        <f t="shared" si="5"/>
        <v>53</v>
      </c>
      <c r="E64" s="24">
        <v>43945</v>
      </c>
      <c r="F64" s="64">
        <f>+IFERROR(VLOOKUP(COVID_CL_MUERTE!$G64,'LOCALIZA HN'!$Q$9:$R$26,2,0),99)</f>
        <v>5</v>
      </c>
      <c r="G64" s="3" t="s">
        <v>22</v>
      </c>
      <c r="H64" s="9" t="s">
        <v>83</v>
      </c>
      <c r="I64" s="39" t="str">
        <f>+IFERROR(VLOOKUP(Table_2[[#This Row],[Municipio]],'LOCALIZA HN'!$B$9:$J$306,8,0),99999)</f>
        <v>0511</v>
      </c>
      <c r="J64" s="5" t="s">
        <v>18</v>
      </c>
      <c r="K64" s="5">
        <v>62</v>
      </c>
      <c r="L64" s="6" t="s">
        <v>97</v>
      </c>
      <c r="M64" s="40" t="str">
        <f t="shared" si="6"/>
        <v>Muerte</v>
      </c>
      <c r="N64" s="40">
        <f>+IFERROR(VLOOKUP(Table_2[[#This Row],[ID_Municipio]],Table_4[[CodigoMuni]:[Long_2]],3,0),"")</f>
        <v>15.3307</v>
      </c>
      <c r="O64" s="40">
        <f>+IFERROR(VLOOKUP(Table_2[[#This Row],[ID_Municipio]],Table_4[[CodigoMuni]:[Long_2]],4,0),"")</f>
        <v>-88.047399999999996</v>
      </c>
      <c r="P64" s="40" t="str">
        <f t="shared" si="7"/>
        <v>HONDURAS</v>
      </c>
    </row>
    <row r="65" spans="1:16" ht="14.25" customHeight="1">
      <c r="A65" s="38" t="str">
        <f t="shared" si="0"/>
        <v>San Pedro Sula4394554</v>
      </c>
      <c r="B65" s="38" t="str">
        <f>+Table_2[[#This Row],[ID_Municipio]]&amp;Table_2[[#This Row],[Fecha]]</f>
        <v>050143945</v>
      </c>
      <c r="C65" s="38" t="str">
        <f t="shared" si="2"/>
        <v>Cortes43945</v>
      </c>
      <c r="D65" s="64">
        <f t="shared" si="5"/>
        <v>54</v>
      </c>
      <c r="E65" s="24">
        <v>43945</v>
      </c>
      <c r="F65" s="64">
        <f>+IFERROR(VLOOKUP(COVID_CL_MUERTE!$G65,'LOCALIZA HN'!$Q$9:$R$26,2,0),99)</f>
        <v>5</v>
      </c>
      <c r="G65" s="3" t="s">
        <v>22</v>
      </c>
      <c r="H65" s="9" t="s">
        <v>23</v>
      </c>
      <c r="I65" s="39" t="str">
        <f>+IFERROR(VLOOKUP(Table_2[[#This Row],[Municipio]],'LOCALIZA HN'!$B$9:$J$306,8,0),99999)</f>
        <v>0501</v>
      </c>
      <c r="J65" s="5" t="s">
        <v>18</v>
      </c>
      <c r="K65" s="5">
        <v>53</v>
      </c>
      <c r="L65" s="6" t="s">
        <v>97</v>
      </c>
      <c r="M65" s="40" t="str">
        <f t="shared" si="6"/>
        <v>Muerte</v>
      </c>
      <c r="N65" s="40">
        <f>+IFERROR(VLOOKUP(Table_2[[#This Row],[ID_Municipio]],Table_4[[CodigoMuni]:[Long_2]],3,0),"")</f>
        <v>15.5151</v>
      </c>
      <c r="O65" s="40">
        <f>+IFERROR(VLOOKUP(Table_2[[#This Row],[ID_Municipio]],Table_4[[CodigoMuni]:[Long_2]],4,0),"")</f>
        <v>-88.114599999999996</v>
      </c>
      <c r="P65" s="40" t="str">
        <f t="shared" si="7"/>
        <v>HONDURAS</v>
      </c>
    </row>
    <row r="66" spans="1:16" ht="14.25" customHeight="1">
      <c r="A66" s="38" t="str">
        <f t="shared" si="0"/>
        <v>La Lima4394555</v>
      </c>
      <c r="B66" s="38" t="str">
        <f>+Table_2[[#This Row],[ID_Municipio]]&amp;Table_2[[#This Row],[Fecha]]</f>
        <v>051243945</v>
      </c>
      <c r="C66" s="38" t="str">
        <f t="shared" si="2"/>
        <v>Cortes43945</v>
      </c>
      <c r="D66" s="64">
        <f t="shared" si="5"/>
        <v>55</v>
      </c>
      <c r="E66" s="33">
        <v>43945</v>
      </c>
      <c r="F66" s="64">
        <f>+IFERROR(VLOOKUP(COVID_CL_MUERTE!$G66,'LOCALIZA HN'!$Q$9:$R$26,2,0),99)</f>
        <v>5</v>
      </c>
      <c r="G66" s="3" t="s">
        <v>22</v>
      </c>
      <c r="H66" s="37" t="s">
        <v>47</v>
      </c>
      <c r="I66" s="39" t="str">
        <f>+IFERROR(VLOOKUP(Table_2[[#This Row],[Municipio]],'LOCALIZA HN'!$B$9:$J$306,8,0),99999)</f>
        <v>0512</v>
      </c>
      <c r="J66" s="5" t="s">
        <v>26</v>
      </c>
      <c r="K66" s="5"/>
      <c r="L66" s="6" t="s">
        <v>97</v>
      </c>
      <c r="M66" s="40" t="str">
        <f t="shared" si="6"/>
        <v>Muerte</v>
      </c>
      <c r="N66" s="40">
        <f>+IFERROR(VLOOKUP(Table_2[[#This Row],[ID_Municipio]],Table_4[[CodigoMuni]:[Long_2]],3,0),"")</f>
        <v>15.484500000000001</v>
      </c>
      <c r="O66" s="40">
        <f>+IFERROR(VLOOKUP(Table_2[[#This Row],[ID_Municipio]],Table_4[[CodigoMuni]:[Long_2]],4,0),"")</f>
        <v>-87.869299999999996</v>
      </c>
      <c r="P66" s="40" t="str">
        <f t="shared" si="7"/>
        <v>HONDURAS</v>
      </c>
    </row>
    <row r="67" spans="1:16" ht="14.25" customHeight="1">
      <c r="A67" s="38" t="str">
        <f t="shared" si="0"/>
        <v>San Pedro Sula4394756</v>
      </c>
      <c r="B67" s="38" t="str">
        <f>+Table_2[[#This Row],[ID_Municipio]]&amp;Table_2[[#This Row],[Fecha]]</f>
        <v>050143947</v>
      </c>
      <c r="C67" s="38" t="str">
        <f t="shared" si="2"/>
        <v>Cortes43947</v>
      </c>
      <c r="D67" s="64">
        <f t="shared" si="5"/>
        <v>56</v>
      </c>
      <c r="E67" s="24">
        <v>43947</v>
      </c>
      <c r="F67" s="64">
        <f>+IFERROR(VLOOKUP(COVID_CL_MUERTE!$G67,'LOCALIZA HN'!$Q$9:$R$26,2,0),99)</f>
        <v>5</v>
      </c>
      <c r="G67" s="3" t="s">
        <v>22</v>
      </c>
      <c r="H67" s="9" t="s">
        <v>23</v>
      </c>
      <c r="I67" s="39" t="str">
        <f>+IFERROR(VLOOKUP(Table_2[[#This Row],[Municipio]],'LOCALIZA HN'!$B$9:$J$306,8,0),99999)</f>
        <v>0501</v>
      </c>
      <c r="J67" s="5" t="s">
        <v>18</v>
      </c>
      <c r="K67" s="5">
        <v>67</v>
      </c>
      <c r="L67" s="6" t="s">
        <v>97</v>
      </c>
      <c r="M67" s="40" t="str">
        <f t="shared" si="6"/>
        <v>Muerte</v>
      </c>
      <c r="N67" s="40">
        <f>+IFERROR(VLOOKUP(Table_2[[#This Row],[ID_Municipio]],Table_4[[CodigoMuni]:[Long_2]],3,0),"")</f>
        <v>15.5151</v>
      </c>
      <c r="O67" s="40">
        <f>+IFERROR(VLOOKUP(Table_2[[#This Row],[ID_Municipio]],Table_4[[CodigoMuni]:[Long_2]],4,0),"")</f>
        <v>-88.114599999999996</v>
      </c>
      <c r="P67" s="40" t="str">
        <f t="shared" si="7"/>
        <v>HONDURAS</v>
      </c>
    </row>
    <row r="68" spans="1:16" ht="14.25" customHeight="1">
      <c r="A68" s="38" t="str">
        <f t="shared" si="0"/>
        <v>San Pedro Sula4394757</v>
      </c>
      <c r="B68" s="38" t="str">
        <f>+Table_2[[#This Row],[ID_Municipio]]&amp;Table_2[[#This Row],[Fecha]]</f>
        <v>050143947</v>
      </c>
      <c r="C68" s="38" t="str">
        <f t="shared" si="2"/>
        <v>Cortes43947</v>
      </c>
      <c r="D68" s="64">
        <f t="shared" si="5"/>
        <v>57</v>
      </c>
      <c r="E68" s="24">
        <v>43947</v>
      </c>
      <c r="F68" s="64">
        <f>+IFERROR(VLOOKUP(COVID_CL_MUERTE!$G68,'LOCALIZA HN'!$Q$9:$R$26,2,0),99)</f>
        <v>5</v>
      </c>
      <c r="G68" s="3" t="s">
        <v>22</v>
      </c>
      <c r="H68" s="9" t="s">
        <v>23</v>
      </c>
      <c r="I68" s="39" t="str">
        <f>+IFERROR(VLOOKUP(Table_2[[#This Row],[Municipio]],'LOCALIZA HN'!$B$9:$J$306,8,0),99999)</f>
        <v>0501</v>
      </c>
      <c r="J68" s="5" t="s">
        <v>26</v>
      </c>
      <c r="K68" s="5">
        <v>51</v>
      </c>
      <c r="L68" s="6" t="s">
        <v>97</v>
      </c>
      <c r="M68" s="40" t="str">
        <f t="shared" si="6"/>
        <v>Muerte</v>
      </c>
      <c r="N68" s="40">
        <f>+IFERROR(VLOOKUP(Table_2[[#This Row],[ID_Municipio]],Table_4[[CodigoMuni]:[Long_2]],3,0),"")</f>
        <v>15.5151</v>
      </c>
      <c r="O68" s="40">
        <f>+IFERROR(VLOOKUP(Table_2[[#This Row],[ID_Municipio]],Table_4[[CodigoMuni]:[Long_2]],4,0),"")</f>
        <v>-88.114599999999996</v>
      </c>
      <c r="P68" s="40" t="str">
        <f t="shared" si="7"/>
        <v>HONDURAS</v>
      </c>
    </row>
    <row r="69" spans="1:16" ht="14.25" customHeight="1">
      <c r="A69" s="38" t="str">
        <f t="shared" si="0"/>
        <v>San Pedro Sula4394758</v>
      </c>
      <c r="B69" s="38" t="str">
        <f>+Table_2[[#This Row],[ID_Municipio]]&amp;Table_2[[#This Row],[Fecha]]</f>
        <v>050143947</v>
      </c>
      <c r="C69" s="38" t="str">
        <f t="shared" si="2"/>
        <v>Cortes43947</v>
      </c>
      <c r="D69" s="64">
        <f t="shared" si="5"/>
        <v>58</v>
      </c>
      <c r="E69" s="24">
        <v>43947</v>
      </c>
      <c r="F69" s="64">
        <f>+IFERROR(VLOOKUP(COVID_CL_MUERTE!$G69,'LOCALIZA HN'!$Q$9:$R$26,2,0),99)</f>
        <v>5</v>
      </c>
      <c r="G69" s="3" t="s">
        <v>22</v>
      </c>
      <c r="H69" s="9" t="s">
        <v>23</v>
      </c>
      <c r="I69" s="39" t="str">
        <f>+IFERROR(VLOOKUP(Table_2[[#This Row],[Municipio]],'LOCALIZA HN'!$B$9:$J$306,8,0),99999)</f>
        <v>0501</v>
      </c>
      <c r="J69" s="5" t="s">
        <v>18</v>
      </c>
      <c r="K69" s="5">
        <v>94</v>
      </c>
      <c r="L69" s="6" t="s">
        <v>97</v>
      </c>
      <c r="M69" s="40" t="str">
        <f t="shared" si="6"/>
        <v>Muerte</v>
      </c>
      <c r="N69" s="40">
        <f>+IFERROR(VLOOKUP(Table_2[[#This Row],[ID_Municipio]],Table_4[[CodigoMuni]:[Long_2]],3,0),"")</f>
        <v>15.5151</v>
      </c>
      <c r="O69" s="40">
        <f>+IFERROR(VLOOKUP(Table_2[[#This Row],[ID_Municipio]],Table_4[[CodigoMuni]:[Long_2]],4,0),"")</f>
        <v>-88.114599999999996</v>
      </c>
      <c r="P69" s="40" t="str">
        <f t="shared" si="7"/>
        <v>HONDURAS</v>
      </c>
    </row>
    <row r="70" spans="1:16" ht="14.25" customHeight="1">
      <c r="A70" s="38" t="str">
        <f t="shared" si="0"/>
        <v>San Pedro Sula4394759</v>
      </c>
      <c r="B70" s="38" t="str">
        <f>+Table_2[[#This Row],[ID_Municipio]]&amp;Table_2[[#This Row],[Fecha]]</f>
        <v>050143947</v>
      </c>
      <c r="C70" s="38" t="str">
        <f t="shared" si="2"/>
        <v>Cortes43947</v>
      </c>
      <c r="D70" s="64">
        <f t="shared" si="5"/>
        <v>59</v>
      </c>
      <c r="E70" s="24">
        <v>43947</v>
      </c>
      <c r="F70" s="64">
        <f>+IFERROR(VLOOKUP(COVID_CL_MUERTE!$G70,'LOCALIZA HN'!$Q$9:$R$26,2,0),99)</f>
        <v>5</v>
      </c>
      <c r="G70" s="3" t="s">
        <v>22</v>
      </c>
      <c r="H70" s="9" t="s">
        <v>23</v>
      </c>
      <c r="I70" s="39" t="str">
        <f>+IFERROR(VLOOKUP(Table_2[[#This Row],[Municipio]],'LOCALIZA HN'!$B$9:$J$306,8,0),99999)</f>
        <v>0501</v>
      </c>
      <c r="J70" s="5" t="s">
        <v>26</v>
      </c>
      <c r="K70" s="5">
        <v>78</v>
      </c>
      <c r="L70" s="6" t="s">
        <v>97</v>
      </c>
      <c r="M70" s="40" t="str">
        <f t="shared" si="6"/>
        <v>Muerte</v>
      </c>
      <c r="N70" s="40">
        <f>+IFERROR(VLOOKUP(Table_2[[#This Row],[ID_Municipio]],Table_4[[CodigoMuni]:[Long_2]],3,0),"")</f>
        <v>15.5151</v>
      </c>
      <c r="O70" s="40">
        <f>+IFERROR(VLOOKUP(Table_2[[#This Row],[ID_Municipio]],Table_4[[CodigoMuni]:[Long_2]],4,0),"")</f>
        <v>-88.114599999999996</v>
      </c>
      <c r="P70" s="40" t="str">
        <f t="shared" si="7"/>
        <v>HONDURAS</v>
      </c>
    </row>
    <row r="71" spans="1:16" ht="14.25" customHeight="1">
      <c r="A71" s="38" t="str">
        <f t="shared" si="0"/>
        <v>San Pedro Sula4394760</v>
      </c>
      <c r="B71" s="38" t="str">
        <f>+Table_2[[#This Row],[ID_Municipio]]&amp;Table_2[[#This Row],[Fecha]]</f>
        <v>050143947</v>
      </c>
      <c r="C71" s="38" t="str">
        <f t="shared" si="2"/>
        <v>Cortes43947</v>
      </c>
      <c r="D71" s="64">
        <f t="shared" si="5"/>
        <v>60</v>
      </c>
      <c r="E71" s="24">
        <v>43947</v>
      </c>
      <c r="F71" s="64">
        <f>+IFERROR(VLOOKUP(COVID_CL_MUERTE!$G71,'LOCALIZA HN'!$Q$9:$R$26,2,0),99)</f>
        <v>5</v>
      </c>
      <c r="G71" s="3" t="s">
        <v>22</v>
      </c>
      <c r="H71" s="9" t="s">
        <v>23</v>
      </c>
      <c r="I71" s="39" t="str">
        <f>+IFERROR(VLOOKUP(Table_2[[#This Row],[Municipio]],'LOCALIZA HN'!$B$9:$J$306,8,0),99999)</f>
        <v>0501</v>
      </c>
      <c r="J71" s="5" t="s">
        <v>18</v>
      </c>
      <c r="K71" s="5">
        <v>70</v>
      </c>
      <c r="L71" s="6" t="s">
        <v>97</v>
      </c>
      <c r="M71" s="40" t="str">
        <f t="shared" si="6"/>
        <v>Muerte</v>
      </c>
      <c r="N71" s="40">
        <f>+IFERROR(VLOOKUP(Table_2[[#This Row],[ID_Municipio]],Table_4[[CodigoMuni]:[Long_2]],3,0),"")</f>
        <v>15.5151</v>
      </c>
      <c r="O71" s="40">
        <f>+IFERROR(VLOOKUP(Table_2[[#This Row],[ID_Municipio]],Table_4[[CodigoMuni]:[Long_2]],4,0),"")</f>
        <v>-88.114599999999996</v>
      </c>
      <c r="P71" s="40" t="str">
        <f t="shared" si="7"/>
        <v>HONDURAS</v>
      </c>
    </row>
    <row r="72" spans="1:16" ht="14.25" customHeight="1">
      <c r="A72" s="38" t="str">
        <f t="shared" si="0"/>
        <v>San Pedro Sula4394761</v>
      </c>
      <c r="B72" s="38" t="str">
        <f>+Table_2[[#This Row],[ID_Municipio]]&amp;Table_2[[#This Row],[Fecha]]</f>
        <v>050143947</v>
      </c>
      <c r="C72" s="38" t="str">
        <f t="shared" si="2"/>
        <v>Cortes43947</v>
      </c>
      <c r="D72" s="64">
        <f t="shared" si="5"/>
        <v>61</v>
      </c>
      <c r="E72" s="24">
        <v>43947</v>
      </c>
      <c r="F72" s="64">
        <f>+IFERROR(VLOOKUP(COVID_CL_MUERTE!$G72,'LOCALIZA HN'!$Q$9:$R$26,2,0),99)</f>
        <v>5</v>
      </c>
      <c r="G72" s="3" t="s">
        <v>22</v>
      </c>
      <c r="H72" s="9" t="s">
        <v>23</v>
      </c>
      <c r="I72" s="39" t="str">
        <f>+IFERROR(VLOOKUP(Table_2[[#This Row],[Municipio]],'LOCALIZA HN'!$B$9:$J$306,8,0),99999)</f>
        <v>0501</v>
      </c>
      <c r="J72" s="5" t="s">
        <v>26</v>
      </c>
      <c r="K72" s="5">
        <v>9</v>
      </c>
      <c r="L72" s="6" t="s">
        <v>97</v>
      </c>
      <c r="M72" s="40" t="str">
        <f t="shared" si="6"/>
        <v>Muerte</v>
      </c>
      <c r="N72" s="40">
        <f>+IFERROR(VLOOKUP(Table_2[[#This Row],[ID_Municipio]],Table_4[[CodigoMuni]:[Long_2]],3,0),"")</f>
        <v>15.5151</v>
      </c>
      <c r="O72" s="40">
        <f>+IFERROR(VLOOKUP(Table_2[[#This Row],[ID_Municipio]],Table_4[[CodigoMuni]:[Long_2]],4,0),"")</f>
        <v>-88.114599999999996</v>
      </c>
      <c r="P72" s="40" t="str">
        <f t="shared" si="7"/>
        <v>HONDURAS</v>
      </c>
    </row>
    <row r="73" spans="1:16" ht="14.25" customHeight="1">
      <c r="A73" s="38" t="str">
        <f t="shared" si="0"/>
        <v>San Pedro Sula4394862</v>
      </c>
      <c r="B73" s="38" t="str">
        <f>+Table_2[[#This Row],[ID_Municipio]]&amp;Table_2[[#This Row],[Fecha]]</f>
        <v>050143948</v>
      </c>
      <c r="C73" s="38" t="str">
        <f t="shared" si="2"/>
        <v>Cortes43948</v>
      </c>
      <c r="D73" s="64">
        <f t="shared" si="5"/>
        <v>62</v>
      </c>
      <c r="E73" s="19">
        <v>43948</v>
      </c>
      <c r="F73" s="64">
        <f>+IFERROR(VLOOKUP(COVID_CL_MUERTE!$G73,'LOCALIZA HN'!$Q$9:$R$26,2,0),99)</f>
        <v>5</v>
      </c>
      <c r="G73" s="3" t="s">
        <v>22</v>
      </c>
      <c r="H73" s="9" t="s">
        <v>23</v>
      </c>
      <c r="I73" s="39" t="str">
        <f>+IFERROR(VLOOKUP(Table_2[[#This Row],[Municipio]],'LOCALIZA HN'!$B$9:$J$306,8,0),99999)</f>
        <v>0501</v>
      </c>
      <c r="J73" s="5" t="s">
        <v>18</v>
      </c>
      <c r="K73" s="21">
        <v>53</v>
      </c>
      <c r="L73" s="22" t="s">
        <v>97</v>
      </c>
      <c r="M73" s="40" t="str">
        <f t="shared" si="6"/>
        <v>Muerte</v>
      </c>
      <c r="N73" s="40">
        <f>+IFERROR(VLOOKUP(Table_2[[#This Row],[ID_Municipio]],Table_4[[CodigoMuni]:[Long_2]],3,0),"")</f>
        <v>15.5151</v>
      </c>
      <c r="O73" s="40">
        <f>+IFERROR(VLOOKUP(Table_2[[#This Row],[ID_Municipio]],Table_4[[CodigoMuni]:[Long_2]],4,0),"")</f>
        <v>-88.114599999999996</v>
      </c>
      <c r="P73" s="40" t="str">
        <f t="shared" si="7"/>
        <v>HONDURAS</v>
      </c>
    </row>
    <row r="74" spans="1:16" ht="14.25" customHeight="1">
      <c r="A74" s="38" t="str">
        <f t="shared" si="0"/>
        <v>San Pedro Sula4394863</v>
      </c>
      <c r="B74" s="38" t="str">
        <f>+Table_2[[#This Row],[ID_Municipio]]&amp;Table_2[[#This Row],[Fecha]]</f>
        <v>050143948</v>
      </c>
      <c r="C74" s="38" t="str">
        <f t="shared" si="2"/>
        <v>Cortes43948</v>
      </c>
      <c r="D74" s="64">
        <f t="shared" si="5"/>
        <v>63</v>
      </c>
      <c r="E74" s="19">
        <v>43948</v>
      </c>
      <c r="F74" s="64">
        <f>+IFERROR(VLOOKUP(COVID_CL_MUERTE!$G74,'LOCALIZA HN'!$Q$9:$R$26,2,0),99)</f>
        <v>5</v>
      </c>
      <c r="G74" s="3" t="s">
        <v>22</v>
      </c>
      <c r="H74" s="9" t="s">
        <v>23</v>
      </c>
      <c r="I74" s="39" t="str">
        <f>+IFERROR(VLOOKUP(Table_2[[#This Row],[Municipio]],'LOCALIZA HN'!$B$9:$J$306,8,0),99999)</f>
        <v>0501</v>
      </c>
      <c r="J74" s="5" t="s">
        <v>26</v>
      </c>
      <c r="K74" s="21">
        <v>60</v>
      </c>
      <c r="L74" s="22" t="s">
        <v>97</v>
      </c>
      <c r="M74" s="40" t="str">
        <f t="shared" si="6"/>
        <v>Muerte</v>
      </c>
      <c r="N74" s="40">
        <f>+IFERROR(VLOOKUP(Table_2[[#This Row],[ID_Municipio]],Table_4[[CodigoMuni]:[Long_2]],3,0),"")</f>
        <v>15.5151</v>
      </c>
      <c r="O74" s="40">
        <f>+IFERROR(VLOOKUP(Table_2[[#This Row],[ID_Municipio]],Table_4[[CodigoMuni]:[Long_2]],4,0),"")</f>
        <v>-88.114599999999996</v>
      </c>
      <c r="P74" s="40" t="str">
        <f t="shared" si="7"/>
        <v>HONDURAS</v>
      </c>
    </row>
    <row r="75" spans="1:16" ht="14.25" customHeight="1">
      <c r="A75" s="38" t="str">
        <f t="shared" si="0"/>
        <v>San Pedro Sula4394864</v>
      </c>
      <c r="B75" s="38" t="str">
        <f>+Table_2[[#This Row],[ID_Municipio]]&amp;Table_2[[#This Row],[Fecha]]</f>
        <v>050143948</v>
      </c>
      <c r="C75" s="38" t="str">
        <f t="shared" si="2"/>
        <v>Cortes43948</v>
      </c>
      <c r="D75" s="64">
        <f t="shared" si="5"/>
        <v>64</v>
      </c>
      <c r="E75" s="19">
        <v>43948</v>
      </c>
      <c r="F75" s="64">
        <f>+IFERROR(VLOOKUP(COVID_CL_MUERTE!$G75,'LOCALIZA HN'!$Q$9:$R$26,2,0),99)</f>
        <v>5</v>
      </c>
      <c r="G75" s="3" t="s">
        <v>22</v>
      </c>
      <c r="H75" s="9" t="s">
        <v>23</v>
      </c>
      <c r="I75" s="39" t="str">
        <f>+IFERROR(VLOOKUP(Table_2[[#This Row],[Municipio]],'LOCALIZA HN'!$B$9:$J$306,8,0),99999)</f>
        <v>0501</v>
      </c>
      <c r="J75" s="5" t="s">
        <v>18</v>
      </c>
      <c r="K75" s="21">
        <v>33</v>
      </c>
      <c r="L75" s="22" t="s">
        <v>97</v>
      </c>
      <c r="M75" s="40" t="str">
        <f t="shared" si="6"/>
        <v>Muerte</v>
      </c>
      <c r="N75" s="40">
        <f>+IFERROR(VLOOKUP(Table_2[[#This Row],[ID_Municipio]],Table_4[[CodigoMuni]:[Long_2]],3,0),"")</f>
        <v>15.5151</v>
      </c>
      <c r="O75" s="40">
        <f>+IFERROR(VLOOKUP(Table_2[[#This Row],[ID_Municipio]],Table_4[[CodigoMuni]:[Long_2]],4,0),"")</f>
        <v>-88.114599999999996</v>
      </c>
      <c r="P75" s="40" t="str">
        <f t="shared" si="7"/>
        <v>HONDURAS</v>
      </c>
    </row>
    <row r="76" spans="1:16" ht="14.25" customHeight="1">
      <c r="A76" s="38" t="str">
        <f t="shared" ref="A76:A93" si="8">+H76&amp;E76&amp;D76</f>
        <v>Intibuca4394965</v>
      </c>
      <c r="B76" s="38" t="str">
        <f>+Table_2[[#This Row],[ID_Municipio]]&amp;Table_2[[#This Row],[Fecha]]</f>
        <v>100643949</v>
      </c>
      <c r="C76" s="38" t="str">
        <f t="shared" si="2"/>
        <v>Intibuca43949</v>
      </c>
      <c r="D76" s="64">
        <f t="shared" ref="D76:D104" si="9">+ROW()-11</f>
        <v>65</v>
      </c>
      <c r="E76" s="55">
        <v>43949</v>
      </c>
      <c r="F76" s="64">
        <f>+IFERROR(VLOOKUP(COVID_CL_MUERTE!$G76,'LOCALIZA HN'!$Q$9:$R$26,2,0),99)</f>
        <v>10</v>
      </c>
      <c r="G76" s="3" t="s">
        <v>45</v>
      </c>
      <c r="H76" s="37" t="s">
        <v>45</v>
      </c>
      <c r="I76" s="39" t="str">
        <f>+IFERROR(VLOOKUP(Table_2[[#This Row],[Municipio]],'LOCALIZA HN'!$B$9:$J$306,8,0),99999)</f>
        <v>1006</v>
      </c>
      <c r="J76" s="5" t="s">
        <v>26</v>
      </c>
      <c r="K76" s="21">
        <v>48</v>
      </c>
      <c r="L76" s="22" t="s">
        <v>97</v>
      </c>
      <c r="M76" s="40" t="str">
        <f t="shared" si="6"/>
        <v>Muerte</v>
      </c>
      <c r="N76" s="40">
        <f>+IFERROR(VLOOKUP(Table_2[[#This Row],[ID_Municipio]],Table_4[[CodigoMuni]:[Long_2]],3,0),"")</f>
        <v>14.4335</v>
      </c>
      <c r="O76" s="40">
        <f>+IFERROR(VLOOKUP(Table_2[[#This Row],[ID_Municipio]],Table_4[[CodigoMuni]:[Long_2]],4,0),"")</f>
        <v>-88.153999999999996</v>
      </c>
      <c r="P76" s="40" t="str">
        <f t="shared" si="7"/>
        <v>HONDURAS</v>
      </c>
    </row>
    <row r="77" spans="1:16" ht="14.25" customHeight="1">
      <c r="A77" s="38" t="str">
        <f t="shared" si="8"/>
        <v>Ilama4394966</v>
      </c>
      <c r="B77" s="38" t="str">
        <f>+Table_2[[#This Row],[ID_Municipio]]&amp;Table_2[[#This Row],[Fecha]]</f>
        <v>161143949</v>
      </c>
      <c r="C77" s="38" t="str">
        <f t="shared" ref="C77:C93" si="10">+G77&amp;E77</f>
        <v>Santa Barbara43949</v>
      </c>
      <c r="D77" s="64">
        <f t="shared" si="9"/>
        <v>66</v>
      </c>
      <c r="E77" s="55">
        <v>43949</v>
      </c>
      <c r="F77" s="64">
        <f>+IFERROR(VLOOKUP(COVID_CL_MUERTE!$G77,'LOCALIZA HN'!$Q$9:$R$26,2,0),99)</f>
        <v>16</v>
      </c>
      <c r="G77" s="3" t="s">
        <v>43</v>
      </c>
      <c r="H77" s="37" t="s">
        <v>44</v>
      </c>
      <c r="I77" s="39" t="str">
        <f>+IFERROR(VLOOKUP(Table_2[[#This Row],[Municipio]],'LOCALIZA HN'!$B$9:$J$306,8,0),99999)</f>
        <v>1611</v>
      </c>
      <c r="J77" s="5" t="s">
        <v>18</v>
      </c>
      <c r="K77" s="21">
        <v>52</v>
      </c>
      <c r="L77" s="22" t="s">
        <v>97</v>
      </c>
      <c r="M77" s="40" t="str">
        <f t="shared" si="6"/>
        <v>Muerte</v>
      </c>
      <c r="N77" s="40">
        <f>+IFERROR(VLOOKUP(Table_2[[#This Row],[ID_Municipio]],Table_4[[CodigoMuni]:[Long_2]],3,0),"")</f>
        <v>15.0519</v>
      </c>
      <c r="O77" s="40">
        <f>+IFERROR(VLOOKUP(Table_2[[#This Row],[ID_Municipio]],Table_4[[CodigoMuni]:[Long_2]],4,0),"")</f>
        <v>-88.126800000000003</v>
      </c>
      <c r="P77" s="40" t="str">
        <f t="shared" si="7"/>
        <v>HONDURAS</v>
      </c>
    </row>
    <row r="78" spans="1:16" ht="14.25" customHeight="1">
      <c r="A78" s="38" t="str">
        <f t="shared" si="8"/>
        <v>Pimienta4395067</v>
      </c>
      <c r="B78" s="38" t="str">
        <f>+Table_2[[#This Row],[ID_Municipio]]&amp;Table_2[[#This Row],[Fecha]]</f>
        <v>050443950</v>
      </c>
      <c r="C78" s="38" t="str">
        <f t="shared" si="10"/>
        <v>Cortes43950</v>
      </c>
      <c r="D78" s="64">
        <f t="shared" si="9"/>
        <v>67</v>
      </c>
      <c r="E78" s="19">
        <v>43950</v>
      </c>
      <c r="F78" s="64">
        <f>+IFERROR(VLOOKUP(COVID_CL_MUERTE!$G78,'LOCALIZA HN'!$Q$9:$R$26,2,0),99)</f>
        <v>5</v>
      </c>
      <c r="G78" s="3" t="s">
        <v>22</v>
      </c>
      <c r="H78" s="9" t="s">
        <v>60</v>
      </c>
      <c r="I78" s="39" t="str">
        <f>+IFERROR(VLOOKUP(Table_2[[#This Row],[Municipio]],'LOCALIZA HN'!$B$9:$J$306,8,0),99999)</f>
        <v>0504</v>
      </c>
      <c r="J78" s="5" t="s">
        <v>18</v>
      </c>
      <c r="K78" s="21">
        <v>75</v>
      </c>
      <c r="L78" s="22" t="s">
        <v>97</v>
      </c>
      <c r="M78" s="40" t="str">
        <f t="shared" si="6"/>
        <v>Muerte</v>
      </c>
      <c r="N78" s="40">
        <f>+IFERROR(VLOOKUP(Table_2[[#This Row],[ID_Municipio]],Table_4[[CodigoMuni]:[Long_2]],3,0),"")</f>
        <v>15.2746</v>
      </c>
      <c r="O78" s="40">
        <f>+IFERROR(VLOOKUP(Table_2[[#This Row],[ID_Municipio]],Table_4[[CodigoMuni]:[Long_2]],4,0),"")</f>
        <v>-87.970200000000006</v>
      </c>
      <c r="P78" s="40" t="str">
        <f t="shared" si="7"/>
        <v>HONDURAS</v>
      </c>
    </row>
    <row r="79" spans="1:16" ht="14.25" customHeight="1">
      <c r="A79" s="38" t="str">
        <f t="shared" si="8"/>
        <v>San Pedro Sula4395068</v>
      </c>
      <c r="B79" s="38" t="str">
        <f>+Table_2[[#This Row],[ID_Municipio]]&amp;Table_2[[#This Row],[Fecha]]</f>
        <v>050143950</v>
      </c>
      <c r="C79" s="38" t="str">
        <f t="shared" si="10"/>
        <v>Cortes43950</v>
      </c>
      <c r="D79" s="64">
        <f t="shared" si="9"/>
        <v>68</v>
      </c>
      <c r="E79" s="19">
        <v>43950</v>
      </c>
      <c r="F79" s="64">
        <f>+IFERROR(VLOOKUP(COVID_CL_MUERTE!$G79,'LOCALIZA HN'!$Q$9:$R$26,2,0),99)</f>
        <v>5</v>
      </c>
      <c r="G79" s="3" t="s">
        <v>22</v>
      </c>
      <c r="H79" s="9" t="s">
        <v>23</v>
      </c>
      <c r="I79" s="39" t="str">
        <f>+IFERROR(VLOOKUP(Table_2[[#This Row],[Municipio]],'LOCALIZA HN'!$B$9:$J$306,8,0),99999)</f>
        <v>0501</v>
      </c>
      <c r="J79" s="5" t="s">
        <v>26</v>
      </c>
      <c r="K79" s="21">
        <v>77</v>
      </c>
      <c r="L79" s="22" t="s">
        <v>97</v>
      </c>
      <c r="M79" s="40" t="str">
        <f t="shared" si="6"/>
        <v>Muerte</v>
      </c>
      <c r="N79" s="40">
        <f>+IFERROR(VLOOKUP(Table_2[[#This Row],[ID_Municipio]],Table_4[[CodigoMuni]:[Long_2]],3,0),"")</f>
        <v>15.5151</v>
      </c>
      <c r="O79" s="40">
        <f>+IFERROR(VLOOKUP(Table_2[[#This Row],[ID_Municipio]],Table_4[[CodigoMuni]:[Long_2]],4,0),"")</f>
        <v>-88.114599999999996</v>
      </c>
      <c r="P79" s="40" t="str">
        <f t="shared" si="7"/>
        <v>HONDURAS</v>
      </c>
    </row>
    <row r="80" spans="1:16" ht="14.25" customHeight="1">
      <c r="A80" s="38" t="str">
        <f t="shared" si="8"/>
        <v>San Pedro Sula4395069</v>
      </c>
      <c r="B80" s="38" t="str">
        <f>+Table_2[[#This Row],[ID_Municipio]]&amp;Table_2[[#This Row],[Fecha]]</f>
        <v>050143950</v>
      </c>
      <c r="C80" s="38" t="str">
        <f t="shared" si="10"/>
        <v>Cortes43950</v>
      </c>
      <c r="D80" s="64">
        <f t="shared" si="9"/>
        <v>69</v>
      </c>
      <c r="E80" s="55">
        <v>43950</v>
      </c>
      <c r="F80" s="64">
        <f>+IFERROR(VLOOKUP(COVID_CL_MUERTE!$G80,'LOCALIZA HN'!$Q$9:$R$26,2,0),99)</f>
        <v>5</v>
      </c>
      <c r="G80" s="3" t="s">
        <v>22</v>
      </c>
      <c r="H80" s="9" t="s">
        <v>23</v>
      </c>
      <c r="I80" s="39" t="str">
        <f>+IFERROR(VLOOKUP(Table_2[[#This Row],[Municipio]],'LOCALIZA HN'!$B$9:$J$306,8,0),99999)</f>
        <v>0501</v>
      </c>
      <c r="J80" s="5" t="s">
        <v>26</v>
      </c>
      <c r="K80" s="21">
        <v>72</v>
      </c>
      <c r="L80" s="22" t="s">
        <v>97</v>
      </c>
      <c r="M80" s="40" t="str">
        <f t="shared" si="6"/>
        <v>Muerte</v>
      </c>
      <c r="N80" s="40">
        <f>+IFERROR(VLOOKUP(Table_2[[#This Row],[ID_Municipio]],Table_4[[CodigoMuni]:[Long_2]],3,0),"")</f>
        <v>15.5151</v>
      </c>
      <c r="O80" s="40">
        <f>+IFERROR(VLOOKUP(Table_2[[#This Row],[ID_Municipio]],Table_4[[CodigoMuni]:[Long_2]],4,0),"")</f>
        <v>-88.114599999999996</v>
      </c>
      <c r="P80" s="40" t="str">
        <f t="shared" si="7"/>
        <v>HONDURAS</v>
      </c>
    </row>
    <row r="81" spans="1:16" ht="14.25" customHeight="1">
      <c r="A81" s="38" t="str">
        <f t="shared" si="8"/>
        <v>Choloma4395070</v>
      </c>
      <c r="B81" s="38" t="str">
        <f>+Table_2[[#This Row],[ID_Municipio]]&amp;Table_2[[#This Row],[Fecha]]</f>
        <v>050243950</v>
      </c>
      <c r="C81" s="38" t="str">
        <f t="shared" si="10"/>
        <v>Cortes43950</v>
      </c>
      <c r="D81" s="64">
        <f t="shared" si="9"/>
        <v>70</v>
      </c>
      <c r="E81" s="55">
        <v>43950</v>
      </c>
      <c r="F81" s="64">
        <f>+IFERROR(VLOOKUP(COVID_CL_MUERTE!$G81,'LOCALIZA HN'!$Q$9:$R$26,2,0),99)</f>
        <v>5</v>
      </c>
      <c r="G81" s="3" t="s">
        <v>22</v>
      </c>
      <c r="H81" s="9" t="s">
        <v>25</v>
      </c>
      <c r="I81" s="39" t="str">
        <f>+IFERROR(VLOOKUP(Table_2[[#This Row],[Municipio]],'LOCALIZA HN'!$B$9:$J$306,8,0),99999)</f>
        <v>0502</v>
      </c>
      <c r="J81" s="5" t="s">
        <v>18</v>
      </c>
      <c r="K81" s="21">
        <v>54</v>
      </c>
      <c r="L81" s="22" t="s">
        <v>97</v>
      </c>
      <c r="M81" s="40" t="str">
        <f t="shared" ref="M81:M104" si="11">+M80</f>
        <v>Muerte</v>
      </c>
      <c r="N81" s="40">
        <f>+IFERROR(VLOOKUP(Table_2[[#This Row],[ID_Municipio]],Table_4[[CodigoMuni]:[Long_2]],3,0),"")</f>
        <v>15.6435</v>
      </c>
      <c r="O81" s="40">
        <f>+IFERROR(VLOOKUP(Table_2[[#This Row],[ID_Municipio]],Table_4[[CodigoMuni]:[Long_2]],4,0),"")</f>
        <v>-87.933999999999997</v>
      </c>
      <c r="P81" s="40" t="str">
        <f t="shared" ref="P81:P104" si="12">+P80</f>
        <v>HONDURAS</v>
      </c>
    </row>
    <row r="82" spans="1:16" ht="14.25" customHeight="1">
      <c r="A82" s="38" t="str">
        <f t="shared" si="8"/>
        <v>San Pedro Sula4395071</v>
      </c>
      <c r="B82" s="38" t="str">
        <f>+Table_2[[#This Row],[ID_Municipio]]&amp;Table_2[[#This Row],[Fecha]]</f>
        <v>050143950</v>
      </c>
      <c r="C82" s="38" t="str">
        <f t="shared" si="10"/>
        <v>Cortes43950</v>
      </c>
      <c r="D82" s="64">
        <f t="shared" si="9"/>
        <v>71</v>
      </c>
      <c r="E82" s="55">
        <v>43950</v>
      </c>
      <c r="F82" s="64">
        <f>+IFERROR(VLOOKUP(COVID_CL_MUERTE!$G82,'LOCALIZA HN'!$Q$9:$R$26,2,0),99)</f>
        <v>5</v>
      </c>
      <c r="G82" s="3" t="s">
        <v>22</v>
      </c>
      <c r="H82" s="9" t="s">
        <v>23</v>
      </c>
      <c r="I82" s="39" t="str">
        <f>+IFERROR(VLOOKUP(Table_2[[#This Row],[Municipio]],'LOCALIZA HN'!$B$9:$J$306,8,0),99999)</f>
        <v>0501</v>
      </c>
      <c r="J82" s="5" t="s">
        <v>18</v>
      </c>
      <c r="K82" s="21">
        <v>59</v>
      </c>
      <c r="L82" s="22" t="s">
        <v>97</v>
      </c>
      <c r="M82" s="40" t="str">
        <f t="shared" si="11"/>
        <v>Muerte</v>
      </c>
      <c r="N82" s="40">
        <f>+IFERROR(VLOOKUP(Table_2[[#This Row],[ID_Municipio]],Table_4[[CodigoMuni]:[Long_2]],3,0),"")</f>
        <v>15.5151</v>
      </c>
      <c r="O82" s="40">
        <f>+IFERROR(VLOOKUP(Table_2[[#This Row],[ID_Municipio]],Table_4[[CodigoMuni]:[Long_2]],4,0),"")</f>
        <v>-88.114599999999996</v>
      </c>
      <c r="P82" s="40" t="str">
        <f t="shared" si="12"/>
        <v>HONDURAS</v>
      </c>
    </row>
    <row r="83" spans="1:16" ht="14.25" customHeight="1">
      <c r="A83" s="38" t="str">
        <f t="shared" si="8"/>
        <v>San Pedro Sula4395272</v>
      </c>
      <c r="B83" s="38" t="str">
        <f>+Table_2[[#This Row],[ID_Municipio]]&amp;Table_2[[#This Row],[Fecha]]</f>
        <v>050143952</v>
      </c>
      <c r="C83" s="38" t="str">
        <f t="shared" si="10"/>
        <v>Cortes43952</v>
      </c>
      <c r="D83" s="64">
        <f t="shared" si="9"/>
        <v>72</v>
      </c>
      <c r="E83" s="19">
        <v>43952</v>
      </c>
      <c r="F83" s="64">
        <f>+IFERROR(VLOOKUP(COVID_CL_MUERTE!$G83,'LOCALIZA HN'!$Q$9:$R$26,2,0),99)</f>
        <v>5</v>
      </c>
      <c r="G83" s="3" t="s">
        <v>22</v>
      </c>
      <c r="H83" s="9" t="s">
        <v>23</v>
      </c>
      <c r="I83" s="39" t="str">
        <f>+IFERROR(VLOOKUP(Table_2[[#This Row],[Municipio]],'LOCALIZA HN'!$B$9:$J$306,8,0),99999)</f>
        <v>0501</v>
      </c>
      <c r="J83" s="5" t="s">
        <v>18</v>
      </c>
      <c r="K83" s="21">
        <v>46</v>
      </c>
      <c r="L83" s="22" t="s">
        <v>97</v>
      </c>
      <c r="M83" s="40" t="str">
        <f t="shared" si="11"/>
        <v>Muerte</v>
      </c>
      <c r="N83" s="40">
        <f>+IFERROR(VLOOKUP(Table_2[[#This Row],[ID_Municipio]],Table_4[[CodigoMuni]:[Long_2]],3,0),"")</f>
        <v>15.5151</v>
      </c>
      <c r="O83" s="40">
        <f>+IFERROR(VLOOKUP(Table_2[[#This Row],[ID_Municipio]],Table_4[[CodigoMuni]:[Long_2]],4,0),"")</f>
        <v>-88.114599999999996</v>
      </c>
      <c r="P83" s="40" t="str">
        <f t="shared" si="12"/>
        <v>HONDURAS</v>
      </c>
    </row>
    <row r="84" spans="1:16" ht="14.25" customHeight="1">
      <c r="A84" s="38" t="str">
        <f t="shared" si="8"/>
        <v>San Pedro Sula4395273</v>
      </c>
      <c r="B84" s="38" t="str">
        <f>+Table_2[[#This Row],[ID_Municipio]]&amp;Table_2[[#This Row],[Fecha]]</f>
        <v>050143952</v>
      </c>
      <c r="C84" s="38" t="str">
        <f t="shared" si="10"/>
        <v>Cortes43952</v>
      </c>
      <c r="D84" s="64">
        <f t="shared" si="9"/>
        <v>73</v>
      </c>
      <c r="E84" s="19">
        <v>43952</v>
      </c>
      <c r="F84" s="64">
        <f>+IFERROR(VLOOKUP(COVID_CL_MUERTE!$G84,'LOCALIZA HN'!$Q$9:$R$26,2,0),99)</f>
        <v>5</v>
      </c>
      <c r="G84" s="3" t="s">
        <v>22</v>
      </c>
      <c r="H84" s="9" t="s">
        <v>23</v>
      </c>
      <c r="I84" s="39" t="str">
        <f>+IFERROR(VLOOKUP(Table_2[[#This Row],[Municipio]],'LOCALIZA HN'!$B$9:$J$306,8,0),99999)</f>
        <v>0501</v>
      </c>
      <c r="J84" s="5" t="s">
        <v>18</v>
      </c>
      <c r="K84" s="21">
        <v>89</v>
      </c>
      <c r="L84" s="22" t="s">
        <v>97</v>
      </c>
      <c r="M84" s="40" t="str">
        <f t="shared" si="11"/>
        <v>Muerte</v>
      </c>
      <c r="N84" s="40">
        <f>+IFERROR(VLOOKUP(Table_2[[#This Row],[ID_Municipio]],Table_4[[CodigoMuni]:[Long_2]],3,0),"")</f>
        <v>15.5151</v>
      </c>
      <c r="O84" s="40">
        <f>+IFERROR(VLOOKUP(Table_2[[#This Row],[ID_Municipio]],Table_4[[CodigoMuni]:[Long_2]],4,0),"")</f>
        <v>-88.114599999999996</v>
      </c>
      <c r="P84" s="40" t="str">
        <f t="shared" si="12"/>
        <v>HONDURAS</v>
      </c>
    </row>
    <row r="85" spans="1:16" ht="14.25" customHeight="1">
      <c r="A85" s="38" t="str">
        <f t="shared" si="8"/>
        <v>Potrerillos4395274</v>
      </c>
      <c r="B85" s="38" t="str">
        <f>+Table_2[[#This Row],[ID_Municipio]]&amp;Table_2[[#This Row],[Fecha]]</f>
        <v>050543952</v>
      </c>
      <c r="C85" s="38" t="str">
        <f t="shared" si="10"/>
        <v>Cortes43952</v>
      </c>
      <c r="D85" s="64">
        <f t="shared" si="9"/>
        <v>74</v>
      </c>
      <c r="E85" s="19">
        <v>43952</v>
      </c>
      <c r="F85" s="64">
        <f>+IFERROR(VLOOKUP(COVID_CL_MUERTE!$G85,'LOCALIZA HN'!$Q$9:$R$26,2,0),99)</f>
        <v>5</v>
      </c>
      <c r="G85" s="3" t="s">
        <v>22</v>
      </c>
      <c r="H85" s="9" t="s">
        <v>61</v>
      </c>
      <c r="I85" s="39" t="str">
        <f>+IFERROR(VLOOKUP(Table_2[[#This Row],[Municipio]],'LOCALIZA HN'!$B$9:$J$306,8,0),99999)</f>
        <v>0505</v>
      </c>
      <c r="J85" s="5" t="s">
        <v>18</v>
      </c>
      <c r="K85" s="21">
        <v>87</v>
      </c>
      <c r="L85" s="22" t="s">
        <v>97</v>
      </c>
      <c r="M85" s="40" t="str">
        <f t="shared" si="11"/>
        <v>Muerte</v>
      </c>
      <c r="N85" s="40">
        <f>+IFERROR(VLOOKUP(Table_2[[#This Row],[ID_Municipio]],Table_4[[CodigoMuni]:[Long_2]],3,0),"")</f>
        <v>15.197699999999999</v>
      </c>
      <c r="O85" s="40">
        <f>+IFERROR(VLOOKUP(Table_2[[#This Row],[ID_Municipio]],Table_4[[CodigoMuni]:[Long_2]],4,0),"")</f>
        <v>-87.960099999999997</v>
      </c>
      <c r="P85" s="40" t="str">
        <f t="shared" si="12"/>
        <v>HONDURAS</v>
      </c>
    </row>
    <row r="86" spans="1:16" ht="14.25" customHeight="1">
      <c r="A86" s="38" t="str">
        <f t="shared" si="8"/>
        <v>San Pedro Sula4395275</v>
      </c>
      <c r="B86" s="38" t="str">
        <f>+Table_2[[#This Row],[ID_Municipio]]&amp;Table_2[[#This Row],[Fecha]]</f>
        <v>050143952</v>
      </c>
      <c r="C86" s="38" t="str">
        <f t="shared" si="10"/>
        <v>Cortes43952</v>
      </c>
      <c r="D86" s="64">
        <f t="shared" si="9"/>
        <v>75</v>
      </c>
      <c r="E86" s="19">
        <v>43952</v>
      </c>
      <c r="F86" s="64">
        <f>+IFERROR(VLOOKUP(COVID_CL_MUERTE!$G86,'LOCALIZA HN'!$Q$9:$R$26,2,0),99)</f>
        <v>5</v>
      </c>
      <c r="G86" s="3" t="s">
        <v>22</v>
      </c>
      <c r="H86" s="9" t="s">
        <v>23</v>
      </c>
      <c r="I86" s="39" t="str">
        <f>+IFERROR(VLOOKUP(Table_2[[#This Row],[Municipio]],'LOCALIZA HN'!$B$9:$J$306,8,0),99999)</f>
        <v>0501</v>
      </c>
      <c r="J86" s="5" t="s">
        <v>18</v>
      </c>
      <c r="K86" s="21">
        <v>64</v>
      </c>
      <c r="L86" s="22" t="s">
        <v>97</v>
      </c>
      <c r="M86" s="40" t="str">
        <f t="shared" si="11"/>
        <v>Muerte</v>
      </c>
      <c r="N86" s="40">
        <f>+IFERROR(VLOOKUP(Table_2[[#This Row],[ID_Municipio]],Table_4[[CodigoMuni]:[Long_2]],3,0),"")</f>
        <v>15.5151</v>
      </c>
      <c r="O86" s="40">
        <f>+IFERROR(VLOOKUP(Table_2[[#This Row],[ID_Municipio]],Table_4[[CodigoMuni]:[Long_2]],4,0),"")</f>
        <v>-88.114599999999996</v>
      </c>
      <c r="P86" s="40" t="str">
        <f t="shared" si="12"/>
        <v>HONDURAS</v>
      </c>
    </row>
    <row r="87" spans="1:16" ht="14.25" customHeight="1">
      <c r="A87" s="38" t="str">
        <f t="shared" si="8"/>
        <v>La Ceiba4395376</v>
      </c>
      <c r="B87" s="38" t="str">
        <f>+Table_2[[#This Row],[ID_Municipio]]&amp;Table_2[[#This Row],[Fecha]]</f>
        <v>010143953</v>
      </c>
      <c r="C87" s="38" t="str">
        <f t="shared" si="10"/>
        <v>Atlantida43953</v>
      </c>
      <c r="D87" s="64">
        <f t="shared" si="9"/>
        <v>76</v>
      </c>
      <c r="E87" s="55">
        <v>43953</v>
      </c>
      <c r="F87" s="64">
        <f>+IFERROR(VLOOKUP(COVID_CL_MUERTE!$G87,'LOCALIZA HN'!$Q$9:$R$26,2,0),99)</f>
        <v>1</v>
      </c>
      <c r="G87" s="3" t="s">
        <v>38</v>
      </c>
      <c r="H87" s="37" t="s">
        <v>46</v>
      </c>
      <c r="I87" s="39" t="str">
        <f>+IFERROR(VLOOKUP(Table_2[[#This Row],[Municipio]],'LOCALIZA HN'!$B$9:$J$306,8,0),99999)</f>
        <v>0101</v>
      </c>
      <c r="J87" s="5" t="s">
        <v>26</v>
      </c>
      <c r="K87" s="21">
        <v>67</v>
      </c>
      <c r="L87" s="22" t="s">
        <v>97</v>
      </c>
      <c r="M87" s="40" t="str">
        <f t="shared" si="11"/>
        <v>Muerte</v>
      </c>
      <c r="N87" s="40">
        <f>+IFERROR(VLOOKUP(Table_2[[#This Row],[ID_Municipio]],Table_4[[CodigoMuni]:[Long_2]],3,0),"")</f>
        <v>15.6782</v>
      </c>
      <c r="O87" s="40">
        <f>+IFERROR(VLOOKUP(Table_2[[#This Row],[ID_Municipio]],Table_4[[CodigoMuni]:[Long_2]],4,0),"")</f>
        <v>-86.742800000000003</v>
      </c>
      <c r="P87" s="40" t="str">
        <f t="shared" si="12"/>
        <v>HONDURAS</v>
      </c>
    </row>
    <row r="88" spans="1:16" ht="14.25" customHeight="1">
      <c r="A88" s="38" t="str">
        <f t="shared" si="8"/>
        <v>San Pedro Sula4395477</v>
      </c>
      <c r="B88" s="38" t="str">
        <f>+Table_2[[#This Row],[ID_Municipio]]&amp;Table_2[[#This Row],[Fecha]]</f>
        <v>050143954</v>
      </c>
      <c r="C88" s="38" t="str">
        <f t="shared" si="10"/>
        <v>Cortes43954</v>
      </c>
      <c r="D88" s="64">
        <f t="shared" si="9"/>
        <v>77</v>
      </c>
      <c r="E88" s="19">
        <v>43954</v>
      </c>
      <c r="F88" s="64">
        <f>+IFERROR(VLOOKUP(COVID_CL_MUERTE!$G88,'LOCALIZA HN'!$Q$9:$R$26,2,0),99)</f>
        <v>5</v>
      </c>
      <c r="G88" s="3" t="s">
        <v>22</v>
      </c>
      <c r="H88" s="9" t="s">
        <v>23</v>
      </c>
      <c r="I88" s="39" t="str">
        <f>+IFERROR(VLOOKUP(Table_2[[#This Row],[Municipio]],'LOCALIZA HN'!$B$9:$J$306,8,0),99999)</f>
        <v>0501</v>
      </c>
      <c r="J88" s="5" t="s">
        <v>26</v>
      </c>
      <c r="K88" s="21">
        <v>83</v>
      </c>
      <c r="L88" s="22" t="s">
        <v>97</v>
      </c>
      <c r="M88" s="40" t="str">
        <f t="shared" si="11"/>
        <v>Muerte</v>
      </c>
      <c r="N88" s="40">
        <f>+IFERROR(VLOOKUP(Table_2[[#This Row],[ID_Municipio]],Table_4[[CodigoMuni]:[Long_2]],3,0),"")</f>
        <v>15.5151</v>
      </c>
      <c r="O88" s="40">
        <f>+IFERROR(VLOOKUP(Table_2[[#This Row],[ID_Municipio]],Table_4[[CodigoMuni]:[Long_2]],4,0),"")</f>
        <v>-88.114599999999996</v>
      </c>
      <c r="P88" s="40" t="str">
        <f t="shared" si="12"/>
        <v>HONDURAS</v>
      </c>
    </row>
    <row r="89" spans="1:16" ht="14.25" customHeight="1">
      <c r="A89" s="38" t="str">
        <f t="shared" si="8"/>
        <v>San Pedro Sula4395478</v>
      </c>
      <c r="B89" s="38" t="str">
        <f>+Table_2[[#This Row],[ID_Municipio]]&amp;Table_2[[#This Row],[Fecha]]</f>
        <v>050143954</v>
      </c>
      <c r="C89" s="38" t="str">
        <f t="shared" si="10"/>
        <v>Cortes43954</v>
      </c>
      <c r="D89" s="64">
        <f t="shared" si="9"/>
        <v>78</v>
      </c>
      <c r="E89" s="19">
        <v>43954</v>
      </c>
      <c r="F89" s="64">
        <f>+IFERROR(VLOOKUP(COVID_CL_MUERTE!$G89,'LOCALIZA HN'!$Q$9:$R$26,2,0),99)</f>
        <v>5</v>
      </c>
      <c r="G89" s="3" t="s">
        <v>22</v>
      </c>
      <c r="H89" s="9" t="s">
        <v>23</v>
      </c>
      <c r="I89" s="39" t="str">
        <f>+IFERROR(VLOOKUP(Table_2[[#This Row],[Municipio]],'LOCALIZA HN'!$B$9:$J$306,8,0),99999)</f>
        <v>0501</v>
      </c>
      <c r="J89" s="5" t="s">
        <v>26</v>
      </c>
      <c r="K89" s="21">
        <v>61</v>
      </c>
      <c r="L89" s="22" t="s">
        <v>97</v>
      </c>
      <c r="M89" s="40" t="str">
        <f t="shared" si="11"/>
        <v>Muerte</v>
      </c>
      <c r="N89" s="40">
        <f>+IFERROR(VLOOKUP(Table_2[[#This Row],[ID_Municipio]],Table_4[[CodigoMuni]:[Long_2]],3,0),"")</f>
        <v>15.5151</v>
      </c>
      <c r="O89" s="40">
        <f>+IFERROR(VLOOKUP(Table_2[[#This Row],[ID_Municipio]],Table_4[[CodigoMuni]:[Long_2]],4,0),"")</f>
        <v>-88.114599999999996</v>
      </c>
      <c r="P89" s="40" t="str">
        <f t="shared" si="12"/>
        <v>HONDURAS</v>
      </c>
    </row>
    <row r="90" spans="1:16" ht="14.25" customHeight="1">
      <c r="A90" s="38" t="str">
        <f t="shared" si="8"/>
        <v>San Pedro Sula4395479</v>
      </c>
      <c r="B90" s="38" t="str">
        <f>+Table_2[[#This Row],[ID_Municipio]]&amp;Table_2[[#This Row],[Fecha]]</f>
        <v>050143954</v>
      </c>
      <c r="C90" s="38" t="str">
        <f t="shared" si="10"/>
        <v>Cortes43954</v>
      </c>
      <c r="D90" s="64">
        <f t="shared" si="9"/>
        <v>79</v>
      </c>
      <c r="E90" s="19">
        <v>43954</v>
      </c>
      <c r="F90" s="64">
        <f>+IFERROR(VLOOKUP(COVID_CL_MUERTE!$G90,'LOCALIZA HN'!$Q$9:$R$26,2,0),99)</f>
        <v>5</v>
      </c>
      <c r="G90" s="3" t="s">
        <v>22</v>
      </c>
      <c r="H90" s="9" t="s">
        <v>23</v>
      </c>
      <c r="I90" s="39" t="str">
        <f>+IFERROR(VLOOKUP(Table_2[[#This Row],[Municipio]],'LOCALIZA HN'!$B$9:$J$306,8,0),99999)</f>
        <v>0501</v>
      </c>
      <c r="J90" s="5" t="s">
        <v>18</v>
      </c>
      <c r="K90" s="21">
        <v>62</v>
      </c>
      <c r="L90" s="22" t="s">
        <v>97</v>
      </c>
      <c r="M90" s="40" t="str">
        <f t="shared" si="11"/>
        <v>Muerte</v>
      </c>
      <c r="N90" s="40">
        <f>+IFERROR(VLOOKUP(Table_2[[#This Row],[ID_Municipio]],Table_4[[CodigoMuni]:[Long_2]],3,0),"")</f>
        <v>15.5151</v>
      </c>
      <c r="O90" s="40">
        <f>+IFERROR(VLOOKUP(Table_2[[#This Row],[ID_Municipio]],Table_4[[CodigoMuni]:[Long_2]],4,0),"")</f>
        <v>-88.114599999999996</v>
      </c>
      <c r="P90" s="40" t="str">
        <f t="shared" si="12"/>
        <v>HONDURAS</v>
      </c>
    </row>
    <row r="91" spans="1:16" ht="14.25" customHeight="1">
      <c r="A91" s="38" t="str">
        <f t="shared" si="8"/>
        <v>San Pedro Sula4395480</v>
      </c>
      <c r="B91" s="38" t="str">
        <f>+Table_2[[#This Row],[ID_Municipio]]&amp;Table_2[[#This Row],[Fecha]]</f>
        <v>050143954</v>
      </c>
      <c r="C91" s="38" t="str">
        <f t="shared" si="10"/>
        <v>Cortes43954</v>
      </c>
      <c r="D91" s="64">
        <f t="shared" si="9"/>
        <v>80</v>
      </c>
      <c r="E91" s="19">
        <v>43954</v>
      </c>
      <c r="F91" s="64">
        <f>+IFERROR(VLOOKUP(COVID_CL_MUERTE!$G91,'LOCALIZA HN'!$Q$9:$R$26,2,0),99)</f>
        <v>5</v>
      </c>
      <c r="G91" s="3" t="s">
        <v>22</v>
      </c>
      <c r="H91" s="9" t="s">
        <v>23</v>
      </c>
      <c r="I91" s="39" t="str">
        <f>+IFERROR(VLOOKUP(Table_2[[#This Row],[Municipio]],'LOCALIZA HN'!$B$9:$J$306,8,0),99999)</f>
        <v>0501</v>
      </c>
      <c r="J91" s="5" t="s">
        <v>18</v>
      </c>
      <c r="K91" s="21">
        <v>66</v>
      </c>
      <c r="L91" s="22" t="s">
        <v>97</v>
      </c>
      <c r="M91" s="40" t="str">
        <f t="shared" si="11"/>
        <v>Muerte</v>
      </c>
      <c r="N91" s="40">
        <f>+IFERROR(VLOOKUP(Table_2[[#This Row],[ID_Municipio]],Table_4[[CodigoMuni]:[Long_2]],3,0),"")</f>
        <v>15.5151</v>
      </c>
      <c r="O91" s="40">
        <f>+IFERROR(VLOOKUP(Table_2[[#This Row],[ID_Municipio]],Table_4[[CodigoMuni]:[Long_2]],4,0),"")</f>
        <v>-88.114599999999996</v>
      </c>
      <c r="P91" s="40" t="str">
        <f t="shared" si="12"/>
        <v>HONDURAS</v>
      </c>
    </row>
    <row r="92" spans="1:16" ht="14.25" customHeight="1">
      <c r="A92" s="38" t="str">
        <f t="shared" si="8"/>
        <v>San Pedro Sula4395481</v>
      </c>
      <c r="B92" s="38" t="str">
        <f>+Table_2[[#This Row],[ID_Municipio]]&amp;Table_2[[#This Row],[Fecha]]</f>
        <v>050143954</v>
      </c>
      <c r="C92" s="38" t="str">
        <f t="shared" si="10"/>
        <v>Cortes43954</v>
      </c>
      <c r="D92" s="64">
        <f t="shared" si="9"/>
        <v>81</v>
      </c>
      <c r="E92" s="19">
        <v>43954</v>
      </c>
      <c r="F92" s="64">
        <f>+IFERROR(VLOOKUP(COVID_CL_MUERTE!$G92,'LOCALIZA HN'!$Q$9:$R$26,2,0),99)</f>
        <v>5</v>
      </c>
      <c r="G92" s="3" t="s">
        <v>22</v>
      </c>
      <c r="H92" s="9" t="s">
        <v>23</v>
      </c>
      <c r="I92" s="39" t="str">
        <f>+IFERROR(VLOOKUP(Table_2[[#This Row],[Municipio]],'LOCALIZA HN'!$B$9:$J$306,8,0),99999)</f>
        <v>0501</v>
      </c>
      <c r="J92" s="5" t="s">
        <v>18</v>
      </c>
      <c r="K92" s="21">
        <v>45</v>
      </c>
      <c r="L92" s="22" t="s">
        <v>97</v>
      </c>
      <c r="M92" s="40" t="str">
        <f t="shared" si="11"/>
        <v>Muerte</v>
      </c>
      <c r="N92" s="40">
        <f>+IFERROR(VLOOKUP(Table_2[[#This Row],[ID_Municipio]],Table_4[[CodigoMuni]:[Long_2]],3,0),"")</f>
        <v>15.5151</v>
      </c>
      <c r="O92" s="40">
        <f>+IFERROR(VLOOKUP(Table_2[[#This Row],[ID_Municipio]],Table_4[[CodigoMuni]:[Long_2]],4,0),"")</f>
        <v>-88.114599999999996</v>
      </c>
      <c r="P92" s="40" t="str">
        <f t="shared" si="12"/>
        <v>HONDURAS</v>
      </c>
    </row>
    <row r="93" spans="1:16" ht="14.25" customHeight="1">
      <c r="A93" s="38" t="str">
        <f t="shared" si="8"/>
        <v>San Pedro Sula4395482</v>
      </c>
      <c r="B93" s="38" t="str">
        <f>+Table_2[[#This Row],[ID_Municipio]]&amp;Table_2[[#This Row],[Fecha]]</f>
        <v>050143954</v>
      </c>
      <c r="C93" s="38" t="str">
        <f t="shared" si="10"/>
        <v>Cortes43954</v>
      </c>
      <c r="D93" s="64">
        <f t="shared" si="9"/>
        <v>82</v>
      </c>
      <c r="E93" s="19">
        <v>43954</v>
      </c>
      <c r="F93" s="64">
        <f>+IFERROR(VLOOKUP(COVID_CL_MUERTE!$G93,'LOCALIZA HN'!$Q$9:$R$26,2,0),99)</f>
        <v>5</v>
      </c>
      <c r="G93" s="3" t="s">
        <v>22</v>
      </c>
      <c r="H93" s="9" t="s">
        <v>23</v>
      </c>
      <c r="I93" s="39" t="str">
        <f>+IFERROR(VLOOKUP(Table_2[[#This Row],[Municipio]],'LOCALIZA HN'!$B$9:$J$306,8,0),99999)</f>
        <v>0501</v>
      </c>
      <c r="J93" s="5" t="s">
        <v>18</v>
      </c>
      <c r="K93" s="21">
        <v>67</v>
      </c>
      <c r="L93" s="22" t="s">
        <v>97</v>
      </c>
      <c r="M93" s="40" t="str">
        <f t="shared" si="11"/>
        <v>Muerte</v>
      </c>
      <c r="N93" s="40">
        <f>+IFERROR(VLOOKUP(Table_2[[#This Row],[ID_Municipio]],Table_4[[CodigoMuni]:[Long_2]],3,0),"")</f>
        <v>15.5151</v>
      </c>
      <c r="O93" s="40">
        <f>+IFERROR(VLOOKUP(Table_2[[#This Row],[ID_Municipio]],Table_4[[CodigoMuni]:[Long_2]],4,0),"")</f>
        <v>-88.114599999999996</v>
      </c>
      <c r="P93" s="40" t="str">
        <f t="shared" si="12"/>
        <v>HONDURAS</v>
      </c>
    </row>
    <row r="94" spans="1:16" ht="14.25" customHeight="1">
      <c r="A94" s="38" t="str">
        <f>+H94&amp;E94&amp;D94</f>
        <v>Villanueva4395583</v>
      </c>
      <c r="B94" s="38" t="str">
        <f>+Table_2[[#This Row],[ID_Municipio]]&amp;Table_2[[#This Row],[Fecha]]</f>
        <v>051143955</v>
      </c>
      <c r="C94" s="38" t="str">
        <f>+G94&amp;E94</f>
        <v>Cortes43955</v>
      </c>
      <c r="D94" s="64">
        <f t="shared" si="9"/>
        <v>83</v>
      </c>
      <c r="E94" s="19">
        <v>43955</v>
      </c>
      <c r="F94" s="64">
        <f>+IFERROR(VLOOKUP(COVID_CL_MUERTE!$G94,'LOCALIZA HN'!$Q$9:$R$26,2,0),99)</f>
        <v>5</v>
      </c>
      <c r="G94" s="3" t="s">
        <v>22</v>
      </c>
      <c r="H94" s="9" t="s">
        <v>83</v>
      </c>
      <c r="I94" s="39" t="str">
        <f>+IFERROR(VLOOKUP(Table_2[[#This Row],[Municipio]],'LOCALIZA HN'!$B$9:$J$306,8,0),99999)</f>
        <v>0511</v>
      </c>
      <c r="J94" s="5" t="s">
        <v>18</v>
      </c>
      <c r="K94" s="21">
        <v>37</v>
      </c>
      <c r="L94" s="22" t="s">
        <v>97</v>
      </c>
      <c r="M94" s="40" t="str">
        <f t="shared" si="11"/>
        <v>Muerte</v>
      </c>
      <c r="N94" s="40">
        <f>+IFERROR(VLOOKUP(Table_2[[#This Row],[ID_Municipio]],Table_4[[CodigoMuni]:[Long_2]],3,0),"")</f>
        <v>15.3307</v>
      </c>
      <c r="O94" s="40">
        <f>+IFERROR(VLOOKUP(Table_2[[#This Row],[ID_Municipio]],Table_4[[CodigoMuni]:[Long_2]],4,0),"")</f>
        <v>-88.047399999999996</v>
      </c>
      <c r="P94" s="40" t="str">
        <f t="shared" si="12"/>
        <v>HONDURAS</v>
      </c>
    </row>
    <row r="95" spans="1:16" ht="14.25" customHeight="1">
      <c r="A95" s="38" t="str">
        <f t="shared" ref="A95:A97" si="13">+H95&amp;E95&amp;D95</f>
        <v>San Pedro Sula4395684</v>
      </c>
      <c r="B95" s="38" t="str">
        <f>+Table_2[[#This Row],[ID_Municipio]]&amp;Table_2[[#This Row],[Fecha]]</f>
        <v>050143956</v>
      </c>
      <c r="C95" s="38" t="str">
        <f t="shared" ref="C95:C97" si="14">+G95&amp;E95</f>
        <v>Cortes43956</v>
      </c>
      <c r="D95" s="64">
        <f t="shared" si="9"/>
        <v>84</v>
      </c>
      <c r="E95" s="19">
        <v>43956</v>
      </c>
      <c r="F95" s="64">
        <f>+IFERROR(VLOOKUP(COVID_CL_MUERTE!$G95,'LOCALIZA HN'!$Q$9:$R$26,2,0),99)</f>
        <v>5</v>
      </c>
      <c r="G95" s="3" t="s">
        <v>22</v>
      </c>
      <c r="H95" s="9" t="s">
        <v>23</v>
      </c>
      <c r="I95" s="39" t="str">
        <f>+IFERROR(VLOOKUP(Table_2[[#This Row],[Municipio]],'LOCALIZA HN'!$B$9:$J$306,8,0),99999)</f>
        <v>0501</v>
      </c>
      <c r="J95" s="5" t="s">
        <v>18</v>
      </c>
      <c r="K95" s="21">
        <v>66</v>
      </c>
      <c r="L95" s="22" t="s">
        <v>97</v>
      </c>
      <c r="M95" s="40" t="str">
        <f t="shared" si="11"/>
        <v>Muerte</v>
      </c>
      <c r="N95" s="40">
        <f>+IFERROR(VLOOKUP(Table_2[[#This Row],[ID_Municipio]],Table_4[[CodigoMuni]:[Long_2]],3,0),"")</f>
        <v>15.5151</v>
      </c>
      <c r="O95" s="40">
        <f>+IFERROR(VLOOKUP(Table_2[[#This Row],[ID_Municipio]],Table_4[[CodigoMuni]:[Long_2]],4,0),"")</f>
        <v>-88.114599999999996</v>
      </c>
      <c r="P95" s="40" t="str">
        <f t="shared" si="12"/>
        <v>HONDURAS</v>
      </c>
    </row>
    <row r="96" spans="1:16" ht="14.25" customHeight="1">
      <c r="A96" s="38" t="str">
        <f t="shared" si="13"/>
        <v>San Pedro Sula4395685</v>
      </c>
      <c r="B96" s="38" t="str">
        <f>+Table_2[[#This Row],[ID_Municipio]]&amp;Table_2[[#This Row],[Fecha]]</f>
        <v>050143956</v>
      </c>
      <c r="C96" s="38" t="str">
        <f t="shared" si="14"/>
        <v>Cortes43956</v>
      </c>
      <c r="D96" s="64">
        <f t="shared" si="9"/>
        <v>85</v>
      </c>
      <c r="E96" s="19">
        <v>43956</v>
      </c>
      <c r="F96" s="64">
        <f>+IFERROR(VLOOKUP(COVID_CL_MUERTE!$G96,'LOCALIZA HN'!$Q$9:$R$26,2,0),99)</f>
        <v>5</v>
      </c>
      <c r="G96" s="3" t="s">
        <v>22</v>
      </c>
      <c r="H96" s="9" t="s">
        <v>23</v>
      </c>
      <c r="I96" s="39" t="str">
        <f>+IFERROR(VLOOKUP(Table_2[[#This Row],[Municipio]],'LOCALIZA HN'!$B$9:$J$306,8,0),99999)</f>
        <v>0501</v>
      </c>
      <c r="J96" s="5" t="s">
        <v>18</v>
      </c>
      <c r="K96" s="21">
        <v>74</v>
      </c>
      <c r="L96" s="22" t="s">
        <v>97</v>
      </c>
      <c r="M96" s="40" t="str">
        <f t="shared" si="11"/>
        <v>Muerte</v>
      </c>
      <c r="N96" s="40">
        <f>+IFERROR(VLOOKUP(Table_2[[#This Row],[ID_Municipio]],Table_4[[CodigoMuni]:[Long_2]],3,0),"")</f>
        <v>15.5151</v>
      </c>
      <c r="O96" s="40">
        <f>+IFERROR(VLOOKUP(Table_2[[#This Row],[ID_Municipio]],Table_4[[CodigoMuni]:[Long_2]],4,0),"")</f>
        <v>-88.114599999999996</v>
      </c>
      <c r="P96" s="40" t="str">
        <f t="shared" si="12"/>
        <v>HONDURAS</v>
      </c>
    </row>
    <row r="97" spans="1:16" ht="14.25" customHeight="1">
      <c r="A97" s="38" t="str">
        <f t="shared" si="13"/>
        <v>San Pedro Sula4395686</v>
      </c>
      <c r="B97" s="38" t="str">
        <f>+Table_2[[#This Row],[ID_Municipio]]&amp;Table_2[[#This Row],[Fecha]]</f>
        <v>050143956</v>
      </c>
      <c r="C97" s="38" t="str">
        <f t="shared" si="14"/>
        <v>Cortes43956</v>
      </c>
      <c r="D97" s="64">
        <f t="shared" si="9"/>
        <v>86</v>
      </c>
      <c r="E97" s="19">
        <v>43956</v>
      </c>
      <c r="F97" s="64">
        <f>+IFERROR(VLOOKUP(COVID_CL_MUERTE!$G97,'LOCALIZA HN'!$Q$9:$R$26,2,0),99)</f>
        <v>5</v>
      </c>
      <c r="G97" s="3" t="s">
        <v>22</v>
      </c>
      <c r="H97" s="9" t="s">
        <v>23</v>
      </c>
      <c r="I97" s="39" t="str">
        <f>+IFERROR(VLOOKUP(Table_2[[#This Row],[Municipio]],'LOCALIZA HN'!$B$9:$J$306,8,0),99999)</f>
        <v>0501</v>
      </c>
      <c r="J97" s="5" t="s">
        <v>26</v>
      </c>
      <c r="K97" s="21">
        <v>69</v>
      </c>
      <c r="L97" s="22" t="s">
        <v>97</v>
      </c>
      <c r="M97" s="40" t="str">
        <f t="shared" si="11"/>
        <v>Muerte</v>
      </c>
      <c r="N97" s="40">
        <f>+IFERROR(VLOOKUP(Table_2[[#This Row],[ID_Municipio]],Table_4[[CodigoMuni]:[Long_2]],3,0),"")</f>
        <v>15.5151</v>
      </c>
      <c r="O97" s="40">
        <f>+IFERROR(VLOOKUP(Table_2[[#This Row],[ID_Municipio]],Table_4[[CodigoMuni]:[Long_2]],4,0),"")</f>
        <v>-88.114599999999996</v>
      </c>
      <c r="P97" s="40" t="str">
        <f t="shared" si="12"/>
        <v>HONDURAS</v>
      </c>
    </row>
    <row r="98" spans="1:16" ht="14.25" customHeight="1">
      <c r="A98" s="38" t="str">
        <f t="shared" ref="A98:A101" si="15">+H98&amp;E98&amp;D98</f>
        <v>San Pedro Sula4395687</v>
      </c>
      <c r="B98" s="38" t="str">
        <f>+Table_2[[#This Row],[ID_Municipio]]&amp;Table_2[[#This Row],[Fecha]]</f>
        <v>050143956</v>
      </c>
      <c r="C98" s="38" t="str">
        <f t="shared" ref="C98:C101" si="16">+G98&amp;E98</f>
        <v>Cortes43956</v>
      </c>
      <c r="D98" s="64">
        <f t="shared" si="9"/>
        <v>87</v>
      </c>
      <c r="E98" s="19">
        <v>43956</v>
      </c>
      <c r="F98" s="64">
        <f>+IFERROR(VLOOKUP(COVID_CL_MUERTE!$G98,'LOCALIZA HN'!$Q$9:$R$26,2,0),99)</f>
        <v>5</v>
      </c>
      <c r="G98" s="3" t="s">
        <v>22</v>
      </c>
      <c r="H98" s="9" t="s">
        <v>23</v>
      </c>
      <c r="I98" s="39" t="str">
        <f>+IFERROR(VLOOKUP(Table_2[[#This Row],[Municipio]],'LOCALIZA HN'!$B$9:$J$306,8,0),99999)</f>
        <v>0501</v>
      </c>
      <c r="J98" s="5" t="s">
        <v>18</v>
      </c>
      <c r="K98" s="21">
        <v>71</v>
      </c>
      <c r="L98" s="22" t="s">
        <v>97</v>
      </c>
      <c r="M98" s="40" t="str">
        <f t="shared" si="11"/>
        <v>Muerte</v>
      </c>
      <c r="N98" s="40">
        <f>+IFERROR(VLOOKUP(Table_2[[#This Row],[ID_Municipio]],Table_4[[CodigoMuni]:[Long_2]],3,0),"")</f>
        <v>15.5151</v>
      </c>
      <c r="O98" s="40">
        <f>+IFERROR(VLOOKUP(Table_2[[#This Row],[ID_Municipio]],Table_4[[CodigoMuni]:[Long_2]],4,0),"")</f>
        <v>-88.114599999999996</v>
      </c>
      <c r="P98" s="40" t="str">
        <f t="shared" si="12"/>
        <v>HONDURAS</v>
      </c>
    </row>
    <row r="99" spans="1:16" ht="14.25" customHeight="1">
      <c r="A99" s="38" t="str">
        <f t="shared" si="15"/>
        <v>Siguatepeque4395688</v>
      </c>
      <c r="B99" s="38" t="str">
        <f>+Table_2[[#This Row],[ID_Municipio]]&amp;Table_2[[#This Row],[Fecha]]</f>
        <v>031843956</v>
      </c>
      <c r="C99" s="38" t="str">
        <f t="shared" si="16"/>
        <v>Comayagua43956</v>
      </c>
      <c r="D99" s="64">
        <f t="shared" si="9"/>
        <v>88</v>
      </c>
      <c r="E99" s="19">
        <v>43956</v>
      </c>
      <c r="F99" s="64">
        <f>+IFERROR(VLOOKUP(COVID_CL_MUERTE!$G99,'LOCALIZA HN'!$Q$9:$R$26,2,0),99)</f>
        <v>3</v>
      </c>
      <c r="G99" s="3" t="s">
        <v>28</v>
      </c>
      <c r="H99" s="9" t="s">
        <v>76</v>
      </c>
      <c r="I99" s="39" t="str">
        <f>+IFERROR(VLOOKUP(Table_2[[#This Row],[Municipio]],'LOCALIZA HN'!$B$9:$J$306,8,0),99999)</f>
        <v>0318</v>
      </c>
      <c r="J99" s="5" t="s">
        <v>26</v>
      </c>
      <c r="K99" s="21">
        <v>41</v>
      </c>
      <c r="L99" s="22" t="s">
        <v>97</v>
      </c>
      <c r="M99" s="40" t="str">
        <f t="shared" si="11"/>
        <v>Muerte</v>
      </c>
      <c r="N99" s="40">
        <f>+IFERROR(VLOOKUP(Table_2[[#This Row],[ID_Municipio]],Table_4[[CodigoMuni]:[Long_2]],3,0),"")</f>
        <v>14.6427</v>
      </c>
      <c r="O99" s="40">
        <f>+IFERROR(VLOOKUP(Table_2[[#This Row],[ID_Municipio]],Table_4[[CodigoMuni]:[Long_2]],4,0),"")</f>
        <v>-87.8767</v>
      </c>
      <c r="P99" s="40" t="str">
        <f t="shared" si="12"/>
        <v>HONDURAS</v>
      </c>
    </row>
    <row r="100" spans="1:16" ht="14.25" customHeight="1">
      <c r="A100" s="38" t="str">
        <f t="shared" si="15"/>
        <v>San Pedro Sula4395689</v>
      </c>
      <c r="B100" s="38" t="str">
        <f>+Table_2[[#This Row],[ID_Municipio]]&amp;Table_2[[#This Row],[Fecha]]</f>
        <v>050143956</v>
      </c>
      <c r="C100" s="38" t="str">
        <f t="shared" si="16"/>
        <v>Cortes43956</v>
      </c>
      <c r="D100" s="64">
        <f t="shared" si="9"/>
        <v>89</v>
      </c>
      <c r="E100" s="19">
        <v>43956</v>
      </c>
      <c r="F100" s="64">
        <f>+IFERROR(VLOOKUP(COVID_CL_MUERTE!$G100,'LOCALIZA HN'!$Q$9:$R$26,2,0),99)</f>
        <v>5</v>
      </c>
      <c r="G100" s="3" t="s">
        <v>22</v>
      </c>
      <c r="H100" s="9" t="s">
        <v>23</v>
      </c>
      <c r="I100" s="39" t="str">
        <f>+IFERROR(VLOOKUP(Table_2[[#This Row],[Municipio]],'LOCALIZA HN'!$B$9:$J$306,8,0),99999)</f>
        <v>0501</v>
      </c>
      <c r="J100" s="5" t="s">
        <v>18</v>
      </c>
      <c r="K100" s="21">
        <v>72</v>
      </c>
      <c r="L100" s="22" t="s">
        <v>97</v>
      </c>
      <c r="M100" s="40" t="str">
        <f t="shared" si="11"/>
        <v>Muerte</v>
      </c>
      <c r="N100" s="40">
        <f>+IFERROR(VLOOKUP(Table_2[[#This Row],[ID_Municipio]],Table_4[[CodigoMuni]:[Long_2]],3,0),"")</f>
        <v>15.5151</v>
      </c>
      <c r="O100" s="40">
        <f>+IFERROR(VLOOKUP(Table_2[[#This Row],[ID_Municipio]],Table_4[[CodigoMuni]:[Long_2]],4,0),"")</f>
        <v>-88.114599999999996</v>
      </c>
      <c r="P100" s="40" t="str">
        <f t="shared" si="12"/>
        <v>HONDURAS</v>
      </c>
    </row>
    <row r="101" spans="1:16" ht="14.25" customHeight="1">
      <c r="A101" s="38" t="str">
        <f t="shared" si="15"/>
        <v>San Pedro Sula4395690</v>
      </c>
      <c r="B101" s="38" t="str">
        <f>+Table_2[[#This Row],[ID_Municipio]]&amp;Table_2[[#This Row],[Fecha]]</f>
        <v>050143956</v>
      </c>
      <c r="C101" s="38" t="str">
        <f t="shared" si="16"/>
        <v>Cortes43956</v>
      </c>
      <c r="D101" s="64">
        <f t="shared" si="9"/>
        <v>90</v>
      </c>
      <c r="E101" s="19">
        <v>43956</v>
      </c>
      <c r="F101" s="64">
        <f>+IFERROR(VLOOKUP(COVID_CL_MUERTE!$G101,'LOCALIZA HN'!$Q$9:$R$26,2,0),99)</f>
        <v>5</v>
      </c>
      <c r="G101" s="3" t="s">
        <v>22</v>
      </c>
      <c r="H101" s="9" t="s">
        <v>23</v>
      </c>
      <c r="I101" s="39" t="str">
        <f>+IFERROR(VLOOKUP(Table_2[[#This Row],[Municipio]],'LOCALIZA HN'!$B$9:$J$306,8,0),99999)</f>
        <v>0501</v>
      </c>
      <c r="J101" s="5" t="s">
        <v>18</v>
      </c>
      <c r="K101" s="21">
        <v>58</v>
      </c>
      <c r="L101" s="22" t="s">
        <v>97</v>
      </c>
      <c r="M101" s="40" t="str">
        <f t="shared" si="11"/>
        <v>Muerte</v>
      </c>
      <c r="N101" s="40">
        <f>+IFERROR(VLOOKUP(Table_2[[#This Row],[ID_Municipio]],Table_4[[CodigoMuni]:[Long_2]],3,0),"")</f>
        <v>15.5151</v>
      </c>
      <c r="O101" s="40">
        <f>+IFERROR(VLOOKUP(Table_2[[#This Row],[ID_Municipio]],Table_4[[CodigoMuni]:[Long_2]],4,0),"")</f>
        <v>-88.114599999999996</v>
      </c>
      <c r="P101" s="40" t="str">
        <f t="shared" si="12"/>
        <v>HONDURAS</v>
      </c>
    </row>
    <row r="102" spans="1:16" ht="14.25" customHeight="1">
      <c r="A102" s="38" t="str">
        <f t="shared" ref="A102:A104" si="17">+H102&amp;E102&amp;D102</f>
        <v>San Pedro Sula4395691</v>
      </c>
      <c r="B102" s="38" t="str">
        <f>+Table_2[[#This Row],[ID_Municipio]]&amp;Table_2[[#This Row],[Fecha]]</f>
        <v>050143956</v>
      </c>
      <c r="C102" s="38" t="str">
        <f t="shared" ref="C102:C104" si="18">+G102&amp;E102</f>
        <v>Cortes43956</v>
      </c>
      <c r="D102" s="64">
        <f t="shared" si="9"/>
        <v>91</v>
      </c>
      <c r="E102" s="19">
        <v>43956</v>
      </c>
      <c r="F102" s="64">
        <f>+IFERROR(VLOOKUP(COVID_CL_MUERTE!$G102,'LOCALIZA HN'!$Q$9:$R$26,2,0),99)</f>
        <v>5</v>
      </c>
      <c r="G102" s="3" t="s">
        <v>22</v>
      </c>
      <c r="H102" s="9" t="s">
        <v>23</v>
      </c>
      <c r="I102" s="39" t="str">
        <f>+IFERROR(VLOOKUP(Table_2[[#This Row],[Municipio]],'LOCALIZA HN'!$B$9:$J$306,8,0),99999)</f>
        <v>0501</v>
      </c>
      <c r="J102" s="5" t="s">
        <v>18</v>
      </c>
      <c r="K102" s="21">
        <v>29</v>
      </c>
      <c r="L102" s="22" t="s">
        <v>97</v>
      </c>
      <c r="M102" s="40" t="str">
        <f t="shared" si="11"/>
        <v>Muerte</v>
      </c>
      <c r="N102" s="40">
        <f>+IFERROR(VLOOKUP(Table_2[[#This Row],[ID_Municipio]],Table_4[[CodigoMuni]:[Long_2]],3,0),"")</f>
        <v>15.5151</v>
      </c>
      <c r="O102" s="40">
        <f>+IFERROR(VLOOKUP(Table_2[[#This Row],[ID_Municipio]],Table_4[[CodigoMuni]:[Long_2]],4,0),"")</f>
        <v>-88.114599999999996</v>
      </c>
      <c r="P102" s="40" t="str">
        <f t="shared" si="12"/>
        <v>HONDURAS</v>
      </c>
    </row>
    <row r="103" spans="1:16" ht="14.25" customHeight="1">
      <c r="A103" s="38" t="str">
        <f t="shared" si="17"/>
        <v>Villanueva4395692</v>
      </c>
      <c r="B103" s="38" t="str">
        <f>+Table_2[[#This Row],[ID_Municipio]]&amp;Table_2[[#This Row],[Fecha]]</f>
        <v>051143956</v>
      </c>
      <c r="C103" s="38" t="str">
        <f t="shared" si="18"/>
        <v>Cortes43956</v>
      </c>
      <c r="D103" s="64">
        <f t="shared" si="9"/>
        <v>92</v>
      </c>
      <c r="E103" s="19">
        <v>43956</v>
      </c>
      <c r="F103" s="64">
        <f>+IFERROR(VLOOKUP(COVID_CL_MUERTE!$G103,'LOCALIZA HN'!$Q$9:$R$26,2,0),99)</f>
        <v>5</v>
      </c>
      <c r="G103" s="3" t="s">
        <v>22</v>
      </c>
      <c r="H103" s="9" t="s">
        <v>83</v>
      </c>
      <c r="I103" s="39" t="str">
        <f>+IFERROR(VLOOKUP(Table_2[[#This Row],[Municipio]],'LOCALIZA HN'!$B$9:$J$306,8,0),99999)</f>
        <v>0511</v>
      </c>
      <c r="J103" s="5" t="s">
        <v>18</v>
      </c>
      <c r="K103" s="21">
        <v>48</v>
      </c>
      <c r="L103" s="22" t="s">
        <v>97</v>
      </c>
      <c r="M103" s="40" t="str">
        <f t="shared" si="11"/>
        <v>Muerte</v>
      </c>
      <c r="N103" s="40">
        <f>+IFERROR(VLOOKUP(Table_2[[#This Row],[ID_Municipio]],Table_4[[CodigoMuni]:[Long_2]],3,0),"")</f>
        <v>15.3307</v>
      </c>
      <c r="O103" s="40">
        <f>+IFERROR(VLOOKUP(Table_2[[#This Row],[ID_Municipio]],Table_4[[CodigoMuni]:[Long_2]],4,0),"")</f>
        <v>-88.047399999999996</v>
      </c>
      <c r="P103" s="40" t="str">
        <f t="shared" si="12"/>
        <v>HONDURAS</v>
      </c>
    </row>
    <row r="104" spans="1:16" ht="14.25" customHeight="1">
      <c r="A104" s="38" t="str">
        <f t="shared" si="17"/>
        <v>San Pedro Sula4395693</v>
      </c>
      <c r="B104" s="38" t="str">
        <f>+Table_2[[#This Row],[ID_Municipio]]&amp;Table_2[[#This Row],[Fecha]]</f>
        <v>050143956</v>
      </c>
      <c r="C104" s="38" t="str">
        <f t="shared" si="18"/>
        <v>Cortes43956</v>
      </c>
      <c r="D104" s="64">
        <f t="shared" si="9"/>
        <v>93</v>
      </c>
      <c r="E104" s="19">
        <v>43956</v>
      </c>
      <c r="F104" s="64">
        <f>+IFERROR(VLOOKUP(COVID_CL_MUERTE!$G104,'LOCALIZA HN'!$Q$9:$R$26,2,0),99)</f>
        <v>5</v>
      </c>
      <c r="G104" s="3" t="s">
        <v>22</v>
      </c>
      <c r="H104" s="9" t="s">
        <v>23</v>
      </c>
      <c r="I104" s="39" t="str">
        <f>+IFERROR(VLOOKUP(Table_2[[#This Row],[Municipio]],'LOCALIZA HN'!$B$9:$J$306,8,0),99999)</f>
        <v>0501</v>
      </c>
      <c r="J104" s="5" t="s">
        <v>26</v>
      </c>
      <c r="K104" s="21">
        <v>65</v>
      </c>
      <c r="L104" s="22" t="s">
        <v>97</v>
      </c>
      <c r="M104" s="40" t="str">
        <f t="shared" si="11"/>
        <v>Muerte</v>
      </c>
      <c r="N104" s="40">
        <f>+IFERROR(VLOOKUP(Table_2[[#This Row],[ID_Municipio]],Table_4[[CodigoMuni]:[Long_2]],3,0),"")</f>
        <v>15.5151</v>
      </c>
      <c r="O104" s="40">
        <f>+IFERROR(VLOOKUP(Table_2[[#This Row],[ID_Municipio]],Table_4[[CodigoMuni]:[Long_2]],4,0),"")</f>
        <v>-88.114599999999996</v>
      </c>
      <c r="P104" s="40" t="str">
        <f t="shared" si="12"/>
        <v>HONDURAS</v>
      </c>
    </row>
    <row r="105" spans="1:16" ht="14.25" customHeight="1">
      <c r="A105" s="52"/>
      <c r="B105" s="52"/>
      <c r="C105" s="52"/>
      <c r="D105" s="51"/>
      <c r="E105" s="19"/>
      <c r="F105" s="51"/>
      <c r="G105" s="3"/>
      <c r="H105" s="9"/>
      <c r="I105" s="53"/>
      <c r="J105" s="5"/>
      <c r="K105" s="21"/>
      <c r="L105" s="22"/>
      <c r="M105" s="10"/>
      <c r="N105" s="10"/>
      <c r="O105" s="10"/>
      <c r="P105" s="10"/>
    </row>
    <row r="106" spans="1:16" ht="14.25" customHeight="1">
      <c r="A106" s="52"/>
      <c r="B106" s="52"/>
      <c r="C106" s="52"/>
      <c r="D106" s="51"/>
      <c r="E106" s="19"/>
      <c r="F106" s="51"/>
      <c r="G106" s="3"/>
      <c r="H106" s="9"/>
      <c r="I106" s="53"/>
      <c r="J106" s="5"/>
      <c r="K106" s="21"/>
      <c r="L106" s="22"/>
      <c r="M106" s="10"/>
      <c r="N106" s="10"/>
      <c r="O106" s="10"/>
      <c r="P106" s="10"/>
    </row>
    <row r="107" spans="1:16" ht="14.25" customHeight="1">
      <c r="A107" s="52"/>
      <c r="B107" s="52"/>
      <c r="C107" s="52"/>
      <c r="D107" s="51"/>
      <c r="E107" s="19"/>
      <c r="F107" s="51"/>
      <c r="G107" s="3"/>
      <c r="H107" s="9"/>
      <c r="I107" s="53"/>
      <c r="J107" s="5"/>
      <c r="K107" s="21"/>
      <c r="L107" s="22"/>
      <c r="M107" s="10"/>
      <c r="N107" s="10"/>
      <c r="O107" s="10"/>
      <c r="P107" s="10"/>
    </row>
    <row r="108" spans="1:16" ht="14.25" customHeight="1">
      <c r="A108" s="52"/>
      <c r="B108" s="52"/>
      <c r="C108" s="52"/>
      <c r="D108" s="51"/>
      <c r="E108" s="19"/>
      <c r="F108" s="51"/>
      <c r="G108" s="3"/>
      <c r="H108" s="9"/>
      <c r="I108" s="53"/>
      <c r="J108" s="5"/>
      <c r="K108" s="21"/>
      <c r="L108" s="22"/>
      <c r="M108" s="10"/>
      <c r="N108" s="10"/>
      <c r="O108" s="10"/>
      <c r="P108" s="10"/>
    </row>
    <row r="109" spans="1:16" ht="14.25" customHeight="1">
      <c r="A109" s="52"/>
      <c r="B109" s="52"/>
      <c r="C109" s="52"/>
      <c r="D109" s="51"/>
      <c r="E109" s="19"/>
      <c r="F109" s="51"/>
      <c r="G109" s="3"/>
      <c r="H109" s="9"/>
      <c r="I109" s="53"/>
      <c r="J109" s="5"/>
      <c r="K109" s="21"/>
      <c r="L109" s="22"/>
      <c r="M109" s="10"/>
      <c r="N109" s="10"/>
      <c r="O109" s="10"/>
      <c r="P109" s="10"/>
    </row>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109">
    <cfRule type="cellIs" dxfId="9" priority="1" operator="equal">
      <formula>"No Informado"</formula>
    </cfRule>
  </conditionalFormatting>
  <conditionalFormatting sqref="I12:I109">
    <cfRule type="cellIs" dxfId="8" priority="2" operator="equal">
      <formula>"Error"</formula>
    </cfRule>
  </conditionalFormatting>
  <conditionalFormatting sqref="I12:I109">
    <cfRule type="cellIs" dxfId="7" priority="3" operator="equal">
      <formula>99999</formula>
    </cfRule>
  </conditionalFormatting>
  <conditionalFormatting sqref="F12:F109">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G12:G109</xm:sqref>
        </x14:dataValidation>
        <x14:dataValidation type="list" allowBlank="1" showErrorMessage="1" xr:uid="{00000000-0002-0000-0100-000001000000}">
          <x14:formula1>
            <xm:f>'LOCALIZA HN'!$T$9:$T$11</xm:f>
          </x14:formula1>
          <xm:sqref>J12:J109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127" activePane="bottomLeft" state="frozen"/>
      <selection pane="bottomLeft" activeCell="K132" sqref="K132"/>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c r="A10" s="27" t="str">
        <f>+H10&amp;E10&amp;D10</f>
        <v>439181</v>
      </c>
      <c r="B10" s="27" t="str">
        <f>+Table_1[[#This Row],[ID_Municipio]]&amp;Table_1[[#This Row],[Fecha]]</f>
        <v>9999943918</v>
      </c>
      <c r="C10" s="27" t="str">
        <f t="shared" ref="C10:C73" si="0">+G10&amp;E10</f>
        <v>43918</v>
      </c>
      <c r="D10" s="65">
        <v>1</v>
      </c>
      <c r="E10" s="28">
        <v>43918</v>
      </c>
      <c r="F10" s="65">
        <f>+IFERROR(VLOOKUP(COVID_CL_RECUPERA!$G10,'LOCALIZA HN'!$Q$9:$R$26,2,0),99)</f>
        <v>99</v>
      </c>
      <c r="G10" s="4"/>
      <c r="H10" s="29"/>
      <c r="I10" s="65">
        <f>+IFERROR(VLOOKUP(Table_1[[#This Row],[Municipio]],'LOCALIZA HN'!$B$9:$I$306,8,0),99999)</f>
        <v>99999</v>
      </c>
      <c r="J10" s="7" t="s">
        <v>19</v>
      </c>
      <c r="K10" s="7"/>
      <c r="L10" s="8" t="s">
        <v>19</v>
      </c>
      <c r="M10" s="30" t="s">
        <v>98</v>
      </c>
      <c r="N10" s="30" t="str">
        <f>+IFERROR(VLOOKUP(Table_1[[#This Row],[ID_Municipio]],Table_4[[CodigoMuni]:[Long_2]],3,0),"")</f>
        <v/>
      </c>
      <c r="O10" s="30" t="str">
        <f>+IFERROR(VLOOKUP(Table_1[[#This Row],[ID_Municipio]],Table_4[[CodigoMuni]:[Long_2]],4,0),"")</f>
        <v/>
      </c>
      <c r="P10" s="30" t="s">
        <v>21</v>
      </c>
    </row>
    <row r="11" spans="1:16" ht="14.25" customHeight="1">
      <c r="A11" s="27" t="str">
        <f t="shared" ref="A11:A74" si="1">+H11&amp;E11&amp;D11</f>
        <v>439182</v>
      </c>
      <c r="B11" s="27" t="str">
        <f>+Table_1[[#This Row],[ID_Municipio]]&amp;Table_1[[#This Row],[Fecha]]</f>
        <v>9999943918</v>
      </c>
      <c r="C11" s="27" t="str">
        <f t="shared" si="0"/>
        <v>43918</v>
      </c>
      <c r="D11" s="65">
        <v>2</v>
      </c>
      <c r="E11" s="28">
        <v>43918</v>
      </c>
      <c r="F11" s="65">
        <f>+IFERROR(VLOOKUP(COVID_CL_RECUPERA!$G11,'LOCALIZA HN'!$Q$9:$R$26,2,0),99)</f>
        <v>99</v>
      </c>
      <c r="G11" s="4"/>
      <c r="H11" s="29"/>
      <c r="I11" s="65">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c r="A12" s="27" t="str">
        <f t="shared" si="1"/>
        <v>439183</v>
      </c>
      <c r="B12" s="27" t="str">
        <f>+Table_1[[#This Row],[ID_Municipio]]&amp;Table_1[[#This Row],[Fecha]]</f>
        <v>9999943918</v>
      </c>
      <c r="C12" s="27" t="str">
        <f t="shared" si="0"/>
        <v>43918</v>
      </c>
      <c r="D12" s="65">
        <v>3</v>
      </c>
      <c r="E12" s="28">
        <v>43918</v>
      </c>
      <c r="F12" s="65">
        <f>+IFERROR(VLOOKUP(COVID_CL_RECUPERA!$G12,'LOCALIZA HN'!$Q$9:$R$26,2,0),99)</f>
        <v>99</v>
      </c>
      <c r="G12" s="4"/>
      <c r="H12" s="29"/>
      <c r="I12" s="65">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c r="A13" s="27" t="str">
        <f t="shared" si="1"/>
        <v>439254</v>
      </c>
      <c r="B13" s="27" t="str">
        <f>+Table_1[[#This Row],[ID_Municipio]]&amp;Table_1[[#This Row],[Fecha]]</f>
        <v>9999943925</v>
      </c>
      <c r="C13" s="27" t="str">
        <f t="shared" si="0"/>
        <v>43925</v>
      </c>
      <c r="D13" s="65">
        <v>4</v>
      </c>
      <c r="E13" s="28">
        <v>43925</v>
      </c>
      <c r="F13" s="65">
        <f>+IFERROR(VLOOKUP(COVID_CL_RECUPERA!$G13,'LOCALIZA HN'!$Q$9:$R$26,2,0),99)</f>
        <v>99</v>
      </c>
      <c r="G13" s="4"/>
      <c r="H13" s="29"/>
      <c r="I13" s="65">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c r="A14" s="27" t="str">
        <f t="shared" si="1"/>
        <v>439255</v>
      </c>
      <c r="B14" s="27" t="str">
        <f>+Table_1[[#This Row],[ID_Municipio]]&amp;Table_1[[#This Row],[Fecha]]</f>
        <v>9999943925</v>
      </c>
      <c r="C14" s="27" t="str">
        <f t="shared" si="0"/>
        <v>43925</v>
      </c>
      <c r="D14" s="65">
        <v>5</v>
      </c>
      <c r="E14" s="28">
        <v>43925</v>
      </c>
      <c r="F14" s="65">
        <f>+IFERROR(VLOOKUP(COVID_CL_RECUPERA!$G14,'LOCALIZA HN'!$Q$9:$R$26,2,0),99)</f>
        <v>99</v>
      </c>
      <c r="G14" s="4"/>
      <c r="H14" s="29"/>
      <c r="I14" s="65">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c r="A15" s="27" t="str">
        <f t="shared" si="1"/>
        <v>439256</v>
      </c>
      <c r="B15" s="27" t="str">
        <f>+Table_1[[#This Row],[ID_Municipio]]&amp;Table_1[[#This Row],[Fecha]]</f>
        <v>9999943925</v>
      </c>
      <c r="C15" s="27" t="str">
        <f t="shared" si="0"/>
        <v>43925</v>
      </c>
      <c r="D15" s="65">
        <v>6</v>
      </c>
      <c r="E15" s="28">
        <v>43925</v>
      </c>
      <c r="F15" s="65">
        <f>+IFERROR(VLOOKUP(COVID_CL_RECUPERA!$G15,'LOCALIZA HN'!$Q$9:$R$26,2,0),99)</f>
        <v>99</v>
      </c>
      <c r="G15" s="4"/>
      <c r="H15" s="29"/>
      <c r="I15" s="65">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c r="A16" s="27" t="str">
        <f t="shared" si="1"/>
        <v>El Porvenir441087</v>
      </c>
      <c r="B16" s="27" t="str">
        <f>+Table_1[[#This Row],[ID_Municipio]]&amp;Table_1[[#This Row],[Fecha]]</f>
        <v>010244108</v>
      </c>
      <c r="C16" s="27" t="str">
        <f t="shared" si="0"/>
        <v>Atlantida44108</v>
      </c>
      <c r="D16" s="65">
        <v>7</v>
      </c>
      <c r="E16" s="28">
        <v>44108</v>
      </c>
      <c r="F16" s="65">
        <f>+IFERROR(VLOOKUP(COVID_CL_RECUPERA!$G16,'LOCALIZA HN'!$Q$9:$R$26,2,0),99)</f>
        <v>1</v>
      </c>
      <c r="G16" s="4" t="s">
        <v>38</v>
      </c>
      <c r="H16" s="29" t="s">
        <v>99</v>
      </c>
      <c r="I16" s="65" t="str">
        <f>+IFERROR(VLOOKUP(Table_1[[#This Row],[Municipio]],'LOCALIZA HN'!$B$9:$I$306,8,0),99999)</f>
        <v>0102</v>
      </c>
      <c r="J16" s="7" t="s">
        <v>19</v>
      </c>
      <c r="K16" s="7" t="s">
        <v>19</v>
      </c>
      <c r="L16" s="8" t="s">
        <v>19</v>
      </c>
      <c r="M16" s="30" t="s">
        <v>98</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c r="A17" s="27" t="str">
        <f t="shared" si="1"/>
        <v>439358</v>
      </c>
      <c r="B17" s="27" t="str">
        <f>+Table_1[[#This Row],[ID_Municipio]]&amp;Table_1[[#This Row],[Fecha]]</f>
        <v>9999943935</v>
      </c>
      <c r="C17" s="27" t="str">
        <f t="shared" si="0"/>
        <v>43935</v>
      </c>
      <c r="D17" s="65">
        <v>8</v>
      </c>
      <c r="E17" s="28">
        <v>43935</v>
      </c>
      <c r="F17" s="65">
        <f>+IFERROR(VLOOKUP(COVID_CL_RECUPERA!$G17,'LOCALIZA HN'!$Q$9:$R$26,2,0),99)</f>
        <v>99</v>
      </c>
      <c r="G17" s="4"/>
      <c r="H17" s="29"/>
      <c r="I17" s="65">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c r="A18" s="27" t="str">
        <f t="shared" si="1"/>
        <v>439359</v>
      </c>
      <c r="B18" s="27" t="str">
        <f>+Table_1[[#This Row],[ID_Municipio]]&amp;Table_1[[#This Row],[Fecha]]</f>
        <v>9999943935</v>
      </c>
      <c r="C18" s="27" t="str">
        <f t="shared" si="0"/>
        <v>43935</v>
      </c>
      <c r="D18" s="65">
        <v>9</v>
      </c>
      <c r="E18" s="28">
        <v>43935</v>
      </c>
      <c r="F18" s="65">
        <f>+IFERROR(VLOOKUP(COVID_CL_RECUPERA!$G18,'LOCALIZA HN'!$Q$9:$R$26,2,0),99)</f>
        <v>99</v>
      </c>
      <c r="G18" s="4"/>
      <c r="H18" s="29"/>
      <c r="I18" s="65">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c r="A19" s="27" t="str">
        <f t="shared" si="1"/>
        <v>4393810</v>
      </c>
      <c r="B19" s="27" t="str">
        <f>+Table_1[[#This Row],[ID_Municipio]]&amp;Table_1[[#This Row],[Fecha]]</f>
        <v>9999943938</v>
      </c>
      <c r="C19" s="27" t="str">
        <f t="shared" si="0"/>
        <v>43938</v>
      </c>
      <c r="D19" s="65">
        <v>10</v>
      </c>
      <c r="E19" s="28">
        <v>43938</v>
      </c>
      <c r="F19" s="65">
        <f>+IFERROR(VLOOKUP(COVID_CL_RECUPERA!$G19,'LOCALIZA HN'!$Q$9:$R$26,2,0),99)</f>
        <v>99</v>
      </c>
      <c r="G19" s="4"/>
      <c r="H19" s="29"/>
      <c r="I19" s="65">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c r="A20" s="27" t="str">
        <f t="shared" si="1"/>
        <v>4393911</v>
      </c>
      <c r="B20" s="27" t="str">
        <f>+Table_1[[#This Row],[ID_Municipio]]&amp;Table_1[[#This Row],[Fecha]]</f>
        <v>9999943939</v>
      </c>
      <c r="C20" s="27" t="str">
        <f t="shared" si="0"/>
        <v>43939</v>
      </c>
      <c r="D20" s="65">
        <v>11</v>
      </c>
      <c r="E20" s="28">
        <v>43939</v>
      </c>
      <c r="F20" s="65">
        <f>+IFERROR(VLOOKUP(COVID_CL_RECUPERA!$G20,'LOCALIZA HN'!$Q$9:$R$26,2,0),99)</f>
        <v>99</v>
      </c>
      <c r="G20" s="4"/>
      <c r="H20" s="29"/>
      <c r="I20" s="65">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c r="A21" s="27" t="str">
        <f t="shared" si="1"/>
        <v>4393912</v>
      </c>
      <c r="B21" s="27" t="str">
        <f>+Table_1[[#This Row],[ID_Municipio]]&amp;Table_1[[#This Row],[Fecha]]</f>
        <v>9999943939</v>
      </c>
      <c r="C21" s="27" t="str">
        <f t="shared" si="0"/>
        <v>43939</v>
      </c>
      <c r="D21" s="65">
        <v>12</v>
      </c>
      <c r="E21" s="28">
        <v>43939</v>
      </c>
      <c r="F21" s="65">
        <f>+IFERROR(VLOOKUP(COVID_CL_RECUPERA!$G21,'LOCALIZA HN'!$Q$9:$R$26,2,0),99)</f>
        <v>99</v>
      </c>
      <c r="G21" s="4"/>
      <c r="H21" s="29"/>
      <c r="I21" s="65">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c r="A22" s="27" t="str">
        <f t="shared" si="1"/>
        <v>4393913</v>
      </c>
      <c r="B22" s="27" t="str">
        <f>+Table_1[[#This Row],[ID_Municipio]]&amp;Table_1[[#This Row],[Fecha]]</f>
        <v>9999943939</v>
      </c>
      <c r="C22" s="27" t="str">
        <f t="shared" si="0"/>
        <v>43939</v>
      </c>
      <c r="D22" s="65">
        <v>13</v>
      </c>
      <c r="E22" s="28">
        <v>43939</v>
      </c>
      <c r="F22" s="65">
        <f>+IFERROR(VLOOKUP(COVID_CL_RECUPERA!$G22,'LOCALIZA HN'!$Q$9:$R$26,2,0),99)</f>
        <v>99</v>
      </c>
      <c r="G22" s="4"/>
      <c r="H22" s="29"/>
      <c r="I22" s="65">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c r="A23" s="27" t="str">
        <f t="shared" si="1"/>
        <v>4393914</v>
      </c>
      <c r="B23" s="27" t="str">
        <f>+Table_1[[#This Row],[ID_Municipio]]&amp;Table_1[[#This Row],[Fecha]]</f>
        <v>9999943939</v>
      </c>
      <c r="C23" s="27" t="str">
        <f t="shared" si="0"/>
        <v>43939</v>
      </c>
      <c r="D23" s="65">
        <v>14</v>
      </c>
      <c r="E23" s="28">
        <v>43939</v>
      </c>
      <c r="F23" s="65">
        <f>+IFERROR(VLOOKUP(COVID_CL_RECUPERA!$G23,'LOCALIZA HN'!$Q$9:$R$26,2,0),99)</f>
        <v>99</v>
      </c>
      <c r="G23" s="4"/>
      <c r="H23" s="29"/>
      <c r="I23" s="65">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c r="A24" s="27" t="str">
        <f t="shared" si="1"/>
        <v>4393915</v>
      </c>
      <c r="B24" s="27" t="str">
        <f>+Table_1[[#This Row],[ID_Municipio]]&amp;Table_1[[#This Row],[Fecha]]</f>
        <v>9999943939</v>
      </c>
      <c r="C24" s="27" t="str">
        <f t="shared" si="0"/>
        <v>43939</v>
      </c>
      <c r="D24" s="65">
        <v>15</v>
      </c>
      <c r="E24" s="28">
        <v>43939</v>
      </c>
      <c r="F24" s="65">
        <f>+IFERROR(VLOOKUP(COVID_CL_RECUPERA!$G24,'LOCALIZA HN'!$Q$9:$R$26,2,0),99)</f>
        <v>99</v>
      </c>
      <c r="G24" s="4"/>
      <c r="H24" s="29"/>
      <c r="I24" s="65">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c r="A25" s="27" t="str">
        <f t="shared" si="1"/>
        <v>4430516</v>
      </c>
      <c r="B25" s="27" t="str">
        <f>+Table_1[[#This Row],[ID_Municipio]]&amp;Table_1[[#This Row],[Fecha]]</f>
        <v>9999944305</v>
      </c>
      <c r="C25" s="27" t="str">
        <f t="shared" si="0"/>
        <v>44305</v>
      </c>
      <c r="D25" s="65">
        <v>16</v>
      </c>
      <c r="E25" s="28">
        <v>44305</v>
      </c>
      <c r="F25" s="65">
        <f>+IFERROR(VLOOKUP(COVID_CL_RECUPERA!$G25,'LOCALIZA HN'!$Q$9:$R$26,2,0),99)</f>
        <v>99</v>
      </c>
      <c r="G25" s="4"/>
      <c r="H25" s="29"/>
      <c r="I25" s="65">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c r="A26" s="27" t="str">
        <f t="shared" si="1"/>
        <v>4467017</v>
      </c>
      <c r="B26" s="27" t="str">
        <f>+Table_1[[#This Row],[ID_Municipio]]&amp;Table_1[[#This Row],[Fecha]]</f>
        <v>9999944670</v>
      </c>
      <c r="C26" s="27" t="str">
        <f t="shared" si="0"/>
        <v>44670</v>
      </c>
      <c r="D26" s="65">
        <v>17</v>
      </c>
      <c r="E26" s="28">
        <v>44670</v>
      </c>
      <c r="F26" s="65">
        <f>+IFERROR(VLOOKUP(COVID_CL_RECUPERA!$G26,'LOCALIZA HN'!$Q$9:$R$26,2,0),99)</f>
        <v>99</v>
      </c>
      <c r="G26" s="4"/>
      <c r="H26" s="29"/>
      <c r="I26" s="65">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c r="A27" s="27" t="str">
        <f t="shared" si="1"/>
        <v>4503518</v>
      </c>
      <c r="B27" s="27" t="str">
        <f>+Table_1[[#This Row],[ID_Municipio]]&amp;Table_1[[#This Row],[Fecha]]</f>
        <v>9999945035</v>
      </c>
      <c r="C27" s="27" t="str">
        <f t="shared" si="0"/>
        <v>45035</v>
      </c>
      <c r="D27" s="65">
        <v>18</v>
      </c>
      <c r="E27" s="28">
        <v>45035</v>
      </c>
      <c r="F27" s="65">
        <f>+IFERROR(VLOOKUP(COVID_CL_RECUPERA!$G27,'LOCALIZA HN'!$Q$9:$R$26,2,0),99)</f>
        <v>99</v>
      </c>
      <c r="G27" s="4"/>
      <c r="H27" s="29"/>
      <c r="I27" s="65">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c r="A28" s="27" t="str">
        <f t="shared" si="1"/>
        <v>4540119</v>
      </c>
      <c r="B28" s="27" t="str">
        <f>+Table_1[[#This Row],[ID_Municipio]]&amp;Table_1[[#This Row],[Fecha]]</f>
        <v>9999945401</v>
      </c>
      <c r="C28" s="27" t="str">
        <f t="shared" si="0"/>
        <v>45401</v>
      </c>
      <c r="D28" s="65">
        <v>19</v>
      </c>
      <c r="E28" s="28">
        <v>45401</v>
      </c>
      <c r="F28" s="65">
        <f>+IFERROR(VLOOKUP(COVID_CL_RECUPERA!$G28,'LOCALIZA HN'!$Q$9:$R$26,2,0),99)</f>
        <v>99</v>
      </c>
      <c r="G28" s="4"/>
      <c r="H28" s="29"/>
      <c r="I28" s="65">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c r="A29" s="27" t="str">
        <f t="shared" si="1"/>
        <v>4576620</v>
      </c>
      <c r="B29" s="27" t="str">
        <f>+Table_1[[#This Row],[ID_Municipio]]&amp;Table_1[[#This Row],[Fecha]]</f>
        <v>9999945766</v>
      </c>
      <c r="C29" s="27" t="str">
        <f t="shared" si="0"/>
        <v>45766</v>
      </c>
      <c r="D29" s="65">
        <v>20</v>
      </c>
      <c r="E29" s="28">
        <v>45766</v>
      </c>
      <c r="F29" s="65">
        <f>+IFERROR(VLOOKUP(COVID_CL_RECUPERA!$G29,'LOCALIZA HN'!$Q$9:$R$26,2,0),99)</f>
        <v>99</v>
      </c>
      <c r="G29" s="4"/>
      <c r="H29" s="29"/>
      <c r="I29" s="65">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c r="A30" s="27" t="str">
        <f t="shared" si="1"/>
        <v>4613121</v>
      </c>
      <c r="B30" s="27" t="str">
        <f>+Table_1[[#This Row],[ID_Municipio]]&amp;Table_1[[#This Row],[Fecha]]</f>
        <v>9999946131</v>
      </c>
      <c r="C30" s="27" t="str">
        <f t="shared" si="0"/>
        <v>46131</v>
      </c>
      <c r="D30" s="65">
        <v>21</v>
      </c>
      <c r="E30" s="28">
        <v>46131</v>
      </c>
      <c r="F30" s="65">
        <f>+IFERROR(VLOOKUP(COVID_CL_RECUPERA!$G30,'LOCALIZA HN'!$Q$9:$R$26,2,0),99)</f>
        <v>99</v>
      </c>
      <c r="G30" s="4"/>
      <c r="H30" s="29"/>
      <c r="I30" s="65">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c r="A31" s="27" t="str">
        <f t="shared" si="1"/>
        <v>4649622</v>
      </c>
      <c r="B31" s="27" t="str">
        <f>+Table_1[[#This Row],[ID_Municipio]]&amp;Table_1[[#This Row],[Fecha]]</f>
        <v>9999946496</v>
      </c>
      <c r="C31" s="27" t="str">
        <f t="shared" si="0"/>
        <v>46496</v>
      </c>
      <c r="D31" s="65">
        <v>22</v>
      </c>
      <c r="E31" s="28">
        <v>46496</v>
      </c>
      <c r="F31" s="65">
        <f>+IFERROR(VLOOKUP(COVID_CL_RECUPERA!$G31,'LOCALIZA HN'!$Q$9:$R$26,2,0),99)</f>
        <v>99</v>
      </c>
      <c r="G31" s="4"/>
      <c r="H31" s="29"/>
      <c r="I31" s="65">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c r="A32" s="27" t="str">
        <f t="shared" si="1"/>
        <v>4686223</v>
      </c>
      <c r="B32" s="27" t="str">
        <f>+Table_1[[#This Row],[ID_Municipio]]&amp;Table_1[[#This Row],[Fecha]]</f>
        <v>9999946862</v>
      </c>
      <c r="C32" s="27" t="str">
        <f t="shared" si="0"/>
        <v>46862</v>
      </c>
      <c r="D32" s="65">
        <v>23</v>
      </c>
      <c r="E32" s="28">
        <v>46862</v>
      </c>
      <c r="F32" s="65">
        <f>+IFERROR(VLOOKUP(COVID_CL_RECUPERA!$G32,'LOCALIZA HN'!$Q$9:$R$26,2,0),99)</f>
        <v>99</v>
      </c>
      <c r="G32" s="4"/>
      <c r="H32" s="29"/>
      <c r="I32" s="65">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c r="A33" s="27" t="str">
        <f t="shared" si="1"/>
        <v>4722724</v>
      </c>
      <c r="B33" s="27" t="str">
        <f>+Table_1[[#This Row],[ID_Municipio]]&amp;Table_1[[#This Row],[Fecha]]</f>
        <v>9999947227</v>
      </c>
      <c r="C33" s="27" t="str">
        <f t="shared" si="0"/>
        <v>47227</v>
      </c>
      <c r="D33" s="65">
        <v>24</v>
      </c>
      <c r="E33" s="28">
        <v>47227</v>
      </c>
      <c r="F33" s="65">
        <f>+IFERROR(VLOOKUP(COVID_CL_RECUPERA!$G33,'LOCALIZA HN'!$Q$9:$R$26,2,0),99)</f>
        <v>99</v>
      </c>
      <c r="G33" s="4"/>
      <c r="H33" s="29"/>
      <c r="I33" s="65">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c r="A34" s="27" t="str">
        <f t="shared" si="1"/>
        <v>4759225</v>
      </c>
      <c r="B34" s="27" t="str">
        <f>+Table_1[[#This Row],[ID_Municipio]]&amp;Table_1[[#This Row],[Fecha]]</f>
        <v>9999947592</v>
      </c>
      <c r="C34" s="27" t="str">
        <f t="shared" si="0"/>
        <v>47592</v>
      </c>
      <c r="D34" s="65">
        <v>25</v>
      </c>
      <c r="E34" s="28">
        <v>47592</v>
      </c>
      <c r="F34" s="65">
        <f>+IFERROR(VLOOKUP(COVID_CL_RECUPERA!$G34,'LOCALIZA HN'!$Q$9:$R$26,2,0),99)</f>
        <v>99</v>
      </c>
      <c r="G34" s="4"/>
      <c r="H34" s="29"/>
      <c r="I34" s="65">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c r="A35" s="27" t="str">
        <f t="shared" si="1"/>
        <v>4394226</v>
      </c>
      <c r="B35" s="27" t="str">
        <f>+Table_1[[#This Row],[ID_Municipio]]&amp;Table_1[[#This Row],[Fecha]]</f>
        <v>9999943942</v>
      </c>
      <c r="C35" s="27" t="str">
        <f t="shared" si="0"/>
        <v>43942</v>
      </c>
      <c r="D35" s="65">
        <v>26</v>
      </c>
      <c r="E35" s="28">
        <v>43942</v>
      </c>
      <c r="F35" s="65">
        <f>+IFERROR(VLOOKUP(COVID_CL_RECUPERA!$G35,'LOCALIZA HN'!$Q$9:$R$26,2,0),99)</f>
        <v>99</v>
      </c>
      <c r="G35" s="4"/>
      <c r="H35" s="29"/>
      <c r="I35" s="65">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c r="A36" s="27" t="str">
        <f t="shared" si="1"/>
        <v>4394227</v>
      </c>
      <c r="B36" s="27" t="str">
        <f>+Table_1[[#This Row],[ID_Municipio]]&amp;Table_1[[#This Row],[Fecha]]</f>
        <v>9999943942</v>
      </c>
      <c r="C36" s="27" t="str">
        <f t="shared" si="0"/>
        <v>43942</v>
      </c>
      <c r="D36" s="65">
        <v>27</v>
      </c>
      <c r="E36" s="28">
        <v>43942</v>
      </c>
      <c r="F36" s="65">
        <f>+IFERROR(VLOOKUP(COVID_CL_RECUPERA!$G36,'LOCALIZA HN'!$Q$9:$R$26,2,0),99)</f>
        <v>99</v>
      </c>
      <c r="G36" s="4"/>
      <c r="H36" s="29"/>
      <c r="I36" s="65">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c r="A37" s="27" t="str">
        <f t="shared" si="1"/>
        <v>4394228</v>
      </c>
      <c r="B37" s="27" t="str">
        <f>+Table_1[[#This Row],[ID_Municipio]]&amp;Table_1[[#This Row],[Fecha]]</f>
        <v>9999943942</v>
      </c>
      <c r="C37" s="27" t="str">
        <f t="shared" si="0"/>
        <v>43942</v>
      </c>
      <c r="D37" s="65">
        <v>28</v>
      </c>
      <c r="E37" s="28">
        <v>43942</v>
      </c>
      <c r="F37" s="65">
        <f>+IFERROR(VLOOKUP(COVID_CL_RECUPERA!$G37,'LOCALIZA HN'!$Q$9:$R$26,2,0),99)</f>
        <v>99</v>
      </c>
      <c r="G37" s="4"/>
      <c r="H37" s="29"/>
      <c r="I37" s="65">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c r="A38" s="27" t="str">
        <f t="shared" si="1"/>
        <v>4394229</v>
      </c>
      <c r="B38" s="27" t="str">
        <f>+Table_1[[#This Row],[ID_Municipio]]&amp;Table_1[[#This Row],[Fecha]]</f>
        <v>9999943942</v>
      </c>
      <c r="C38" s="27" t="str">
        <f t="shared" si="0"/>
        <v>43942</v>
      </c>
      <c r="D38" s="65">
        <v>29</v>
      </c>
      <c r="E38" s="28">
        <v>43942</v>
      </c>
      <c r="F38" s="65">
        <f>+IFERROR(VLOOKUP(COVID_CL_RECUPERA!$G38,'LOCALIZA HN'!$Q$9:$R$26,2,0),99)</f>
        <v>99</v>
      </c>
      <c r="G38" s="4"/>
      <c r="H38" s="29"/>
      <c r="I38" s="65">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c r="A39" s="27" t="str">
        <f t="shared" si="1"/>
        <v>4430830</v>
      </c>
      <c r="B39" s="27" t="str">
        <f>+Table_1[[#This Row],[ID_Municipio]]&amp;Table_1[[#This Row],[Fecha]]</f>
        <v>9999944308</v>
      </c>
      <c r="C39" s="27" t="str">
        <f t="shared" si="0"/>
        <v>44308</v>
      </c>
      <c r="D39" s="65">
        <v>30</v>
      </c>
      <c r="E39" s="28">
        <v>44308</v>
      </c>
      <c r="F39" s="65">
        <f>+IFERROR(VLOOKUP(COVID_CL_RECUPERA!$G39,'LOCALIZA HN'!$Q$9:$R$26,2,0),99)</f>
        <v>99</v>
      </c>
      <c r="G39" s="4"/>
      <c r="H39" s="29"/>
      <c r="I39" s="65">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c r="A40" s="27" t="str">
        <f t="shared" si="1"/>
        <v>4467431</v>
      </c>
      <c r="B40" s="27" t="str">
        <f>+Table_1[[#This Row],[ID_Municipio]]&amp;Table_1[[#This Row],[Fecha]]</f>
        <v>9999944674</v>
      </c>
      <c r="C40" s="27" t="str">
        <f t="shared" si="0"/>
        <v>44674</v>
      </c>
      <c r="D40" s="65">
        <v>31</v>
      </c>
      <c r="E40" s="28">
        <v>44674</v>
      </c>
      <c r="F40" s="65">
        <f>+IFERROR(VLOOKUP(COVID_CL_RECUPERA!$G40,'LOCALIZA HN'!$Q$9:$R$26,2,0),99)</f>
        <v>99</v>
      </c>
      <c r="G40" s="4"/>
      <c r="H40" s="29"/>
      <c r="I40" s="65">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c r="A41" s="27" t="str">
        <f t="shared" si="1"/>
        <v>4503932</v>
      </c>
      <c r="B41" s="27" t="str">
        <f>+Table_1[[#This Row],[ID_Municipio]]&amp;Table_1[[#This Row],[Fecha]]</f>
        <v>9999945039</v>
      </c>
      <c r="C41" s="27" t="str">
        <f t="shared" si="0"/>
        <v>Francisco Morazan45039</v>
      </c>
      <c r="D41" s="65">
        <v>32</v>
      </c>
      <c r="E41" s="28">
        <v>45039</v>
      </c>
      <c r="F41" s="65">
        <f>+IFERROR(VLOOKUP(COVID_CL_RECUPERA!$G41,'LOCALIZA HN'!$Q$9:$R$26,2,0),99)</f>
        <v>8</v>
      </c>
      <c r="G41" s="4" t="s">
        <v>31</v>
      </c>
      <c r="H41" s="29"/>
      <c r="I41" s="65">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c r="A42" s="27" t="str">
        <f t="shared" si="1"/>
        <v>4540533</v>
      </c>
      <c r="B42" s="27" t="str">
        <f>+Table_1[[#This Row],[ID_Municipio]]&amp;Table_1[[#This Row],[Fecha]]</f>
        <v>9999945405</v>
      </c>
      <c r="C42" s="27" t="str">
        <f t="shared" si="0"/>
        <v>Francisco Morazan45405</v>
      </c>
      <c r="D42" s="65">
        <v>33</v>
      </c>
      <c r="E42" s="28">
        <v>45405</v>
      </c>
      <c r="F42" s="65">
        <f>+IFERROR(VLOOKUP(COVID_CL_RECUPERA!$G42,'LOCALIZA HN'!$Q$9:$R$26,2,0),99)</f>
        <v>8</v>
      </c>
      <c r="G42" s="4" t="s">
        <v>31</v>
      </c>
      <c r="H42" s="29"/>
      <c r="I42" s="65">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c r="A43" s="27" t="str">
        <f t="shared" si="1"/>
        <v>4577034</v>
      </c>
      <c r="B43" s="27" t="str">
        <f>+Table_1[[#This Row],[ID_Municipio]]&amp;Table_1[[#This Row],[Fecha]]</f>
        <v>9999945770</v>
      </c>
      <c r="C43" s="27" t="str">
        <f t="shared" si="0"/>
        <v>Francisco Morazan45770</v>
      </c>
      <c r="D43" s="65">
        <v>34</v>
      </c>
      <c r="E43" s="28">
        <v>45770</v>
      </c>
      <c r="F43" s="65">
        <f>+IFERROR(VLOOKUP(COVID_CL_RECUPERA!$G43,'LOCALIZA HN'!$Q$9:$R$26,2,0),99)</f>
        <v>8</v>
      </c>
      <c r="G43" s="4" t="s">
        <v>31</v>
      </c>
      <c r="H43" s="29"/>
      <c r="I43" s="65">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c r="A44" s="27" t="str">
        <f t="shared" si="1"/>
        <v>4613535</v>
      </c>
      <c r="B44" s="27" t="str">
        <f>+Table_1[[#This Row],[ID_Municipio]]&amp;Table_1[[#This Row],[Fecha]]</f>
        <v>9999946135</v>
      </c>
      <c r="C44" s="27" t="str">
        <f t="shared" si="0"/>
        <v>Francisco Morazan46135</v>
      </c>
      <c r="D44" s="65">
        <v>35</v>
      </c>
      <c r="E44" s="28">
        <v>46135</v>
      </c>
      <c r="F44" s="65">
        <f>+IFERROR(VLOOKUP(COVID_CL_RECUPERA!$G44,'LOCALIZA HN'!$Q$9:$R$26,2,0),99)</f>
        <v>8</v>
      </c>
      <c r="G44" s="4" t="s">
        <v>31</v>
      </c>
      <c r="H44" s="29"/>
      <c r="I44" s="65">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c r="A45" s="27" t="str">
        <f t="shared" si="1"/>
        <v>4650036</v>
      </c>
      <c r="B45" s="27" t="str">
        <f>+Table_1[[#This Row],[ID_Municipio]]&amp;Table_1[[#This Row],[Fecha]]</f>
        <v>9999946500</v>
      </c>
      <c r="C45" s="27" t="str">
        <f t="shared" si="0"/>
        <v>Francisco Morazan46500</v>
      </c>
      <c r="D45" s="65">
        <v>36</v>
      </c>
      <c r="E45" s="28">
        <v>46500</v>
      </c>
      <c r="F45" s="65">
        <f>+IFERROR(VLOOKUP(COVID_CL_RECUPERA!$G45,'LOCALIZA HN'!$Q$9:$R$26,2,0),99)</f>
        <v>8</v>
      </c>
      <c r="G45" s="4" t="s">
        <v>31</v>
      </c>
      <c r="H45" s="29"/>
      <c r="I45" s="65">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c r="A46" s="27" t="str">
        <f t="shared" si="1"/>
        <v>4686637</v>
      </c>
      <c r="B46" s="27" t="str">
        <f>+Table_1[[#This Row],[ID_Municipio]]&amp;Table_1[[#This Row],[Fecha]]</f>
        <v>9999946866</v>
      </c>
      <c r="C46" s="27" t="str">
        <f t="shared" si="0"/>
        <v>Francisco Morazan46866</v>
      </c>
      <c r="D46" s="65">
        <v>37</v>
      </c>
      <c r="E46" s="28">
        <v>46866</v>
      </c>
      <c r="F46" s="65">
        <f>+IFERROR(VLOOKUP(COVID_CL_RECUPERA!$G46,'LOCALIZA HN'!$Q$9:$R$26,2,0),99)</f>
        <v>8</v>
      </c>
      <c r="G46" s="4" t="s">
        <v>31</v>
      </c>
      <c r="H46" s="29"/>
      <c r="I46" s="65">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c r="A47" s="27" t="str">
        <f t="shared" si="1"/>
        <v>4723138</v>
      </c>
      <c r="B47" s="27" t="str">
        <f>+Table_1[[#This Row],[ID_Municipio]]&amp;Table_1[[#This Row],[Fecha]]</f>
        <v>9999947231</v>
      </c>
      <c r="C47" s="27" t="str">
        <f t="shared" si="0"/>
        <v>Francisco Morazan47231</v>
      </c>
      <c r="D47" s="65">
        <v>38</v>
      </c>
      <c r="E47" s="28">
        <v>47231</v>
      </c>
      <c r="F47" s="65">
        <f>+IFERROR(VLOOKUP(COVID_CL_RECUPERA!$G47,'LOCALIZA HN'!$Q$9:$R$26,2,0),99)</f>
        <v>8</v>
      </c>
      <c r="G47" s="4" t="s">
        <v>31</v>
      </c>
      <c r="H47" s="29"/>
      <c r="I47" s="65">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c r="A48" s="27" t="str">
        <f t="shared" si="1"/>
        <v>4759639</v>
      </c>
      <c r="B48" s="27" t="str">
        <f>+Table_1[[#This Row],[ID_Municipio]]&amp;Table_1[[#This Row],[Fecha]]</f>
        <v>9999947596</v>
      </c>
      <c r="C48" s="27" t="str">
        <f t="shared" si="0"/>
        <v>Francisco Morazan47596</v>
      </c>
      <c r="D48" s="65">
        <v>39</v>
      </c>
      <c r="E48" s="28">
        <v>47596</v>
      </c>
      <c r="F48" s="65">
        <f>+IFERROR(VLOOKUP(COVID_CL_RECUPERA!$G48,'LOCALIZA HN'!$Q$9:$R$26,2,0),99)</f>
        <v>8</v>
      </c>
      <c r="G48" s="4" t="s">
        <v>31</v>
      </c>
      <c r="H48" s="29"/>
      <c r="I48" s="65">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c r="A49" s="27" t="str">
        <f t="shared" si="1"/>
        <v>4796140</v>
      </c>
      <c r="B49" s="27" t="str">
        <f>+Table_1[[#This Row],[ID_Municipio]]&amp;Table_1[[#This Row],[Fecha]]</f>
        <v>9999947961</v>
      </c>
      <c r="C49" s="27" t="str">
        <f t="shared" si="0"/>
        <v>Francisco Morazan47961</v>
      </c>
      <c r="D49" s="65">
        <v>40</v>
      </c>
      <c r="E49" s="28">
        <v>47961</v>
      </c>
      <c r="F49" s="65">
        <f>+IFERROR(VLOOKUP(COVID_CL_RECUPERA!$G49,'LOCALIZA HN'!$Q$9:$R$26,2,0),99)</f>
        <v>8</v>
      </c>
      <c r="G49" s="4" t="s">
        <v>31</v>
      </c>
      <c r="H49" s="29"/>
      <c r="I49" s="65">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c r="A50" s="27" t="str">
        <f t="shared" si="1"/>
        <v>4832741</v>
      </c>
      <c r="B50" s="27" t="str">
        <f>+Table_1[[#This Row],[ID_Municipio]]&amp;Table_1[[#This Row],[Fecha]]</f>
        <v>9999948327</v>
      </c>
      <c r="C50" s="27" t="str">
        <f t="shared" si="0"/>
        <v>Cortes48327</v>
      </c>
      <c r="D50" s="65">
        <v>41</v>
      </c>
      <c r="E50" s="28">
        <v>48327</v>
      </c>
      <c r="F50" s="65">
        <f>+IFERROR(VLOOKUP(COVID_CL_RECUPERA!$G50,'LOCALIZA HN'!$Q$9:$R$26,2,0),99)</f>
        <v>5</v>
      </c>
      <c r="G50" s="4" t="s">
        <v>22</v>
      </c>
      <c r="H50" s="29"/>
      <c r="I50" s="65">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c r="A51" s="27" t="str">
        <f t="shared" si="1"/>
        <v>4869242</v>
      </c>
      <c r="B51" s="27" t="str">
        <f>+Table_1[[#This Row],[ID_Municipio]]&amp;Table_1[[#This Row],[Fecha]]</f>
        <v>9999948692</v>
      </c>
      <c r="C51" s="27" t="str">
        <f t="shared" si="0"/>
        <v>Cortes48692</v>
      </c>
      <c r="D51" s="65">
        <v>42</v>
      </c>
      <c r="E51" s="28">
        <v>48692</v>
      </c>
      <c r="F51" s="65">
        <f>+IFERROR(VLOOKUP(COVID_CL_RECUPERA!$G51,'LOCALIZA HN'!$Q$9:$R$26,2,0),99)</f>
        <v>5</v>
      </c>
      <c r="G51" s="4" t="s">
        <v>22</v>
      </c>
      <c r="H51" s="29"/>
      <c r="I51" s="65">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c r="A52" s="27" t="str">
        <f t="shared" si="1"/>
        <v>4905743</v>
      </c>
      <c r="B52" s="27" t="str">
        <f>+Table_1[[#This Row],[ID_Municipio]]&amp;Table_1[[#This Row],[Fecha]]</f>
        <v>9999949057</v>
      </c>
      <c r="C52" s="27" t="str">
        <f t="shared" si="0"/>
        <v>Cortes49057</v>
      </c>
      <c r="D52" s="65">
        <v>43</v>
      </c>
      <c r="E52" s="28">
        <v>49057</v>
      </c>
      <c r="F52" s="65">
        <f>+IFERROR(VLOOKUP(COVID_CL_RECUPERA!$G52,'LOCALIZA HN'!$Q$9:$R$26,2,0),99)</f>
        <v>5</v>
      </c>
      <c r="G52" s="4" t="s">
        <v>22</v>
      </c>
      <c r="H52" s="29"/>
      <c r="I52" s="65">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c r="A53" s="27" t="str">
        <f t="shared" si="1"/>
        <v>4942244</v>
      </c>
      <c r="B53" s="27" t="str">
        <f>+Table_1[[#This Row],[ID_Municipio]]&amp;Table_1[[#This Row],[Fecha]]</f>
        <v>9999949422</v>
      </c>
      <c r="C53" s="27" t="str">
        <f t="shared" si="0"/>
        <v>Cortes49422</v>
      </c>
      <c r="D53" s="65">
        <v>44</v>
      </c>
      <c r="E53" s="28">
        <v>49422</v>
      </c>
      <c r="F53" s="65">
        <f>+IFERROR(VLOOKUP(COVID_CL_RECUPERA!$G53,'LOCALIZA HN'!$Q$9:$R$26,2,0),99)</f>
        <v>5</v>
      </c>
      <c r="G53" s="4" t="s">
        <v>22</v>
      </c>
      <c r="H53" s="29"/>
      <c r="I53" s="65">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c r="A54" s="27" t="str">
        <f t="shared" si="1"/>
        <v>4978845</v>
      </c>
      <c r="B54" s="27" t="str">
        <f>+Table_1[[#This Row],[ID_Municipio]]&amp;Table_1[[#This Row],[Fecha]]</f>
        <v>9999949788</v>
      </c>
      <c r="C54" s="27" t="str">
        <f t="shared" si="0"/>
        <v>Cortes49788</v>
      </c>
      <c r="D54" s="65">
        <v>45</v>
      </c>
      <c r="E54" s="28">
        <v>49788</v>
      </c>
      <c r="F54" s="65">
        <f>+IFERROR(VLOOKUP(COVID_CL_RECUPERA!$G54,'LOCALIZA HN'!$Q$9:$R$26,2,0),99)</f>
        <v>5</v>
      </c>
      <c r="G54" s="4" t="s">
        <v>22</v>
      </c>
      <c r="H54" s="29"/>
      <c r="I54" s="65">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c r="A55" s="27" t="str">
        <f t="shared" si="1"/>
        <v>5015346</v>
      </c>
      <c r="B55" s="27" t="str">
        <f>+Table_1[[#This Row],[ID_Municipio]]&amp;Table_1[[#This Row],[Fecha]]</f>
        <v>9999950153</v>
      </c>
      <c r="C55" s="27" t="str">
        <f t="shared" si="0"/>
        <v>Atlantida50153</v>
      </c>
      <c r="D55" s="65">
        <v>46</v>
      </c>
      <c r="E55" s="28">
        <v>50153</v>
      </c>
      <c r="F55" s="65">
        <f>+IFERROR(VLOOKUP(COVID_CL_RECUPERA!$G55,'LOCALIZA HN'!$Q$9:$R$26,2,0),99)</f>
        <v>1</v>
      </c>
      <c r="G55" s="4" t="s">
        <v>38</v>
      </c>
      <c r="H55" s="29"/>
      <c r="I55" s="65">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c r="A56" s="27" t="str">
        <f t="shared" si="1"/>
        <v>5051847</v>
      </c>
      <c r="B56" s="27" t="str">
        <f>+Table_1[[#This Row],[ID_Municipio]]&amp;Table_1[[#This Row],[Fecha]]</f>
        <v>9999950518</v>
      </c>
      <c r="C56" s="27" t="str">
        <f t="shared" si="0"/>
        <v>Atlantida50518</v>
      </c>
      <c r="D56" s="65">
        <v>47</v>
      </c>
      <c r="E56" s="28">
        <v>50518</v>
      </c>
      <c r="F56" s="65">
        <f>+IFERROR(VLOOKUP(COVID_CL_RECUPERA!$G56,'LOCALIZA HN'!$Q$9:$R$26,2,0),99)</f>
        <v>1</v>
      </c>
      <c r="G56" s="4" t="s">
        <v>38</v>
      </c>
      <c r="H56" s="29"/>
      <c r="I56" s="65">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c r="A57" s="27" t="str">
        <f t="shared" si="1"/>
        <v>5088348</v>
      </c>
      <c r="B57" s="27" t="str">
        <f>+Table_1[[#This Row],[ID_Municipio]]&amp;Table_1[[#This Row],[Fecha]]</f>
        <v>9999950883</v>
      </c>
      <c r="C57" s="27" t="str">
        <f t="shared" si="0"/>
        <v>Atlantida50883</v>
      </c>
      <c r="D57" s="65">
        <v>48</v>
      </c>
      <c r="E57" s="28">
        <v>50883</v>
      </c>
      <c r="F57" s="65">
        <f>+IFERROR(VLOOKUP(COVID_CL_RECUPERA!$G57,'LOCALIZA HN'!$Q$9:$R$26,2,0),99)</f>
        <v>1</v>
      </c>
      <c r="G57" s="4" t="s">
        <v>38</v>
      </c>
      <c r="H57" s="29"/>
      <c r="I57" s="65">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c r="A58" s="27" t="str">
        <f t="shared" si="1"/>
        <v>5124949</v>
      </c>
      <c r="B58" s="27" t="str">
        <f>+Table_1[[#This Row],[ID_Municipio]]&amp;Table_1[[#This Row],[Fecha]]</f>
        <v>9999951249</v>
      </c>
      <c r="C58" s="27" t="str">
        <f t="shared" si="0"/>
        <v>Atlantida51249</v>
      </c>
      <c r="D58" s="65">
        <v>49</v>
      </c>
      <c r="E58" s="28">
        <v>51249</v>
      </c>
      <c r="F58" s="65">
        <f>+IFERROR(VLOOKUP(COVID_CL_RECUPERA!$G58,'LOCALIZA HN'!$Q$9:$R$26,2,0),99)</f>
        <v>1</v>
      </c>
      <c r="G58" s="4" t="s">
        <v>38</v>
      </c>
      <c r="H58" s="29"/>
      <c r="I58" s="65">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c r="A59" s="27" t="str">
        <f t="shared" si="1"/>
        <v>5161450</v>
      </c>
      <c r="B59" s="27" t="str">
        <f>+Table_1[[#This Row],[ID_Municipio]]&amp;Table_1[[#This Row],[Fecha]]</f>
        <v>9999951614</v>
      </c>
      <c r="C59" s="27" t="str">
        <f t="shared" si="0"/>
        <v>Santa Barbara51614</v>
      </c>
      <c r="D59" s="65">
        <v>50</v>
      </c>
      <c r="E59" s="28">
        <v>51614</v>
      </c>
      <c r="F59" s="65">
        <f>+IFERROR(VLOOKUP(COVID_CL_RECUPERA!$G59,'LOCALIZA HN'!$Q$9:$R$26,2,0),99)</f>
        <v>16</v>
      </c>
      <c r="G59" s="4" t="s">
        <v>43</v>
      </c>
      <c r="H59" s="29"/>
      <c r="I59" s="65">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c r="A60" s="27" t="str">
        <f t="shared" si="1"/>
        <v>5198051</v>
      </c>
      <c r="B60" s="27" t="str">
        <f>+Table_1[[#This Row],[ID_Municipio]]&amp;Table_1[[#This Row],[Fecha]]</f>
        <v>9999951980</v>
      </c>
      <c r="C60" s="27" t="str">
        <f t="shared" si="0"/>
        <v>Cortes51980</v>
      </c>
      <c r="D60" s="65">
        <v>51</v>
      </c>
      <c r="E60" s="28">
        <v>51980</v>
      </c>
      <c r="F60" s="65">
        <f>+IFERROR(VLOOKUP(COVID_CL_RECUPERA!$G60,'LOCALIZA HN'!$Q$9:$R$26,2,0),99)</f>
        <v>5</v>
      </c>
      <c r="G60" s="4" t="s">
        <v>22</v>
      </c>
      <c r="H60" s="29"/>
      <c r="I60" s="65">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c r="A61" s="27" t="str">
        <f t="shared" si="1"/>
        <v>5234552</v>
      </c>
      <c r="B61" s="27" t="str">
        <f>+Table_1[[#This Row],[ID_Municipio]]&amp;Table_1[[#This Row],[Fecha]]</f>
        <v>9999952345</v>
      </c>
      <c r="C61" s="27" t="str">
        <f t="shared" si="0"/>
        <v>Cortes52345</v>
      </c>
      <c r="D61" s="65">
        <v>52</v>
      </c>
      <c r="E61" s="28">
        <v>52345</v>
      </c>
      <c r="F61" s="65">
        <f>+IFERROR(VLOOKUP(COVID_CL_RECUPERA!$G61,'LOCALIZA HN'!$Q$9:$R$26,2,0),99)</f>
        <v>5</v>
      </c>
      <c r="G61" s="4" t="s">
        <v>22</v>
      </c>
      <c r="H61" s="29"/>
      <c r="I61" s="65">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c r="A62" s="27" t="str">
        <f t="shared" si="1"/>
        <v>5271153</v>
      </c>
      <c r="B62" s="27" t="str">
        <f>+Table_1[[#This Row],[ID_Municipio]]&amp;Table_1[[#This Row],[Fecha]]</f>
        <v>9999952711</v>
      </c>
      <c r="C62" s="27" t="str">
        <f t="shared" si="0"/>
        <v>Cortes52711</v>
      </c>
      <c r="D62" s="65">
        <v>53</v>
      </c>
      <c r="E62" s="28">
        <v>52711</v>
      </c>
      <c r="F62" s="65">
        <f>+IFERROR(VLOOKUP(COVID_CL_RECUPERA!$G62,'LOCALIZA HN'!$Q$9:$R$26,2,0),99)</f>
        <v>5</v>
      </c>
      <c r="G62" s="4" t="s">
        <v>22</v>
      </c>
      <c r="H62" s="29"/>
      <c r="I62" s="65">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c r="A63" s="27" t="str">
        <f t="shared" si="1"/>
        <v>5307654</v>
      </c>
      <c r="B63" s="27" t="str">
        <f>+Table_1[[#This Row],[ID_Municipio]]&amp;Table_1[[#This Row],[Fecha]]</f>
        <v>9999953076</v>
      </c>
      <c r="C63" s="27" t="str">
        <f t="shared" si="0"/>
        <v>Francisco Morazan53076</v>
      </c>
      <c r="D63" s="65">
        <v>54</v>
      </c>
      <c r="E63" s="28">
        <v>53076</v>
      </c>
      <c r="F63" s="65">
        <f>+IFERROR(VLOOKUP(COVID_CL_RECUPERA!$G63,'LOCALIZA HN'!$Q$9:$R$26,2,0),99)</f>
        <v>8</v>
      </c>
      <c r="G63" s="4" t="s">
        <v>31</v>
      </c>
      <c r="H63" s="29"/>
      <c r="I63" s="65">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c r="A64" s="27" t="str">
        <f t="shared" si="1"/>
        <v>5344155</v>
      </c>
      <c r="B64" s="27" t="str">
        <f>+Table_1[[#This Row],[ID_Municipio]]&amp;Table_1[[#This Row],[Fecha]]</f>
        <v>9999953441</v>
      </c>
      <c r="C64" s="27" t="str">
        <f t="shared" si="0"/>
        <v>Francisco Morazan53441</v>
      </c>
      <c r="D64" s="65">
        <v>55</v>
      </c>
      <c r="E64" s="28">
        <v>53441</v>
      </c>
      <c r="F64" s="65">
        <f>+IFERROR(VLOOKUP(COVID_CL_RECUPERA!$G64,'LOCALIZA HN'!$Q$9:$R$26,2,0),99)</f>
        <v>8</v>
      </c>
      <c r="G64" s="4" t="s">
        <v>31</v>
      </c>
      <c r="H64" s="29"/>
      <c r="I64" s="65">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c r="A65" s="27" t="str">
        <f t="shared" si="1"/>
        <v>5380656</v>
      </c>
      <c r="B65" s="27" t="str">
        <f>+Table_1[[#This Row],[ID_Municipio]]&amp;Table_1[[#This Row],[Fecha]]</f>
        <v>9999953806</v>
      </c>
      <c r="C65" s="27" t="str">
        <f t="shared" si="0"/>
        <v>Francisco Morazan53806</v>
      </c>
      <c r="D65" s="65">
        <v>56</v>
      </c>
      <c r="E65" s="28">
        <v>53806</v>
      </c>
      <c r="F65" s="65">
        <f>+IFERROR(VLOOKUP(COVID_CL_RECUPERA!$G65,'LOCALIZA HN'!$Q$9:$R$26,2,0),99)</f>
        <v>8</v>
      </c>
      <c r="G65" s="4" t="s">
        <v>31</v>
      </c>
      <c r="H65" s="29"/>
      <c r="I65" s="65">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c r="A66" s="27" t="str">
        <f t="shared" si="1"/>
        <v>5417257</v>
      </c>
      <c r="B66" s="27" t="str">
        <f>+Table_1[[#This Row],[ID_Municipio]]&amp;Table_1[[#This Row],[Fecha]]</f>
        <v>9999954172</v>
      </c>
      <c r="C66" s="27" t="str">
        <f t="shared" si="0"/>
        <v>Francisco Morazan54172</v>
      </c>
      <c r="D66" s="65">
        <v>57</v>
      </c>
      <c r="E66" s="28">
        <v>54172</v>
      </c>
      <c r="F66" s="65">
        <f>+IFERROR(VLOOKUP(COVID_CL_RECUPERA!$G66,'LOCALIZA HN'!$Q$9:$R$26,2,0),99)</f>
        <v>8</v>
      </c>
      <c r="G66" s="4" t="s">
        <v>31</v>
      </c>
      <c r="H66" s="29"/>
      <c r="I66" s="65">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c r="A67" s="27" t="str">
        <f t="shared" si="1"/>
        <v>5453758</v>
      </c>
      <c r="B67" s="27" t="str">
        <f>+Table_1[[#This Row],[ID_Municipio]]&amp;Table_1[[#This Row],[Fecha]]</f>
        <v>9999954537</v>
      </c>
      <c r="C67" s="27" t="str">
        <f t="shared" si="0"/>
        <v>Francisco Morazan54537</v>
      </c>
      <c r="D67" s="65">
        <v>58</v>
      </c>
      <c r="E67" s="28">
        <v>54537</v>
      </c>
      <c r="F67" s="65">
        <f>+IFERROR(VLOOKUP(COVID_CL_RECUPERA!$G67,'LOCALIZA HN'!$Q$9:$R$26,2,0),99)</f>
        <v>8</v>
      </c>
      <c r="G67" s="4" t="s">
        <v>31</v>
      </c>
      <c r="H67" s="29"/>
      <c r="I67" s="65">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c r="A68" s="27" t="str">
        <f t="shared" si="1"/>
        <v>4394759</v>
      </c>
      <c r="B68" s="27" t="str">
        <f>+Table_1[[#This Row],[ID_Municipio]]&amp;Table_1[[#This Row],[Fecha]]</f>
        <v>9999943947</v>
      </c>
      <c r="C68" s="27" t="str">
        <f t="shared" si="0"/>
        <v>Cortes43947</v>
      </c>
      <c r="D68" s="65">
        <v>59</v>
      </c>
      <c r="E68" s="28">
        <v>43947</v>
      </c>
      <c r="F68" s="65">
        <f>+IFERROR(VLOOKUP(COVID_CL_RECUPERA!$G68,'LOCALIZA HN'!$Q$9:$R$26,2,0),99)</f>
        <v>5</v>
      </c>
      <c r="G68" s="4" t="s">
        <v>22</v>
      </c>
      <c r="H68" s="29"/>
      <c r="I68" s="65">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c r="A69" s="27" t="str">
        <f t="shared" si="1"/>
        <v>4431260</v>
      </c>
      <c r="B69" s="27" t="str">
        <f>+Table_1[[#This Row],[ID_Municipio]]&amp;Table_1[[#This Row],[Fecha]]</f>
        <v>9999944312</v>
      </c>
      <c r="C69" s="27" t="str">
        <f t="shared" si="0"/>
        <v>Cortes44312</v>
      </c>
      <c r="D69" s="65">
        <v>60</v>
      </c>
      <c r="E69" s="28">
        <v>44312</v>
      </c>
      <c r="F69" s="65">
        <f>+IFERROR(VLOOKUP(COVID_CL_RECUPERA!$G69,'LOCALIZA HN'!$Q$9:$R$26,2,0),99)</f>
        <v>5</v>
      </c>
      <c r="G69" s="4" t="s">
        <v>22</v>
      </c>
      <c r="H69" s="29"/>
      <c r="I69" s="65">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c r="A70" s="27" t="str">
        <f t="shared" si="1"/>
        <v>4467761</v>
      </c>
      <c r="B70" s="27" t="str">
        <f>+Table_1[[#This Row],[ID_Municipio]]&amp;Table_1[[#This Row],[Fecha]]</f>
        <v>9999944677</v>
      </c>
      <c r="C70" s="27" t="str">
        <f t="shared" si="0"/>
        <v>Cortes44677</v>
      </c>
      <c r="D70" s="65">
        <v>61</v>
      </c>
      <c r="E70" s="28">
        <v>44677</v>
      </c>
      <c r="F70" s="65">
        <f>+IFERROR(VLOOKUP(COVID_CL_RECUPERA!$G70,'LOCALIZA HN'!$Q$9:$R$26,2,0),99)</f>
        <v>5</v>
      </c>
      <c r="G70" s="4" t="s">
        <v>22</v>
      </c>
      <c r="H70" s="29"/>
      <c r="I70" s="65">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c r="A71" s="27" t="str">
        <f t="shared" si="1"/>
        <v>4504262</v>
      </c>
      <c r="B71" s="27" t="str">
        <f>+Table_1[[#This Row],[ID_Municipio]]&amp;Table_1[[#This Row],[Fecha]]</f>
        <v>9999945042</v>
      </c>
      <c r="C71" s="27" t="str">
        <f t="shared" si="0"/>
        <v>Cortes45042</v>
      </c>
      <c r="D71" s="65">
        <v>62</v>
      </c>
      <c r="E71" s="28">
        <v>45042</v>
      </c>
      <c r="F71" s="65">
        <f>+IFERROR(VLOOKUP(COVID_CL_RECUPERA!$G71,'LOCALIZA HN'!$Q$9:$R$26,2,0),99)</f>
        <v>5</v>
      </c>
      <c r="G71" s="4" t="s">
        <v>22</v>
      </c>
      <c r="H71" s="29"/>
      <c r="I71" s="65">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c r="A72" s="27" t="str">
        <f t="shared" si="1"/>
        <v>4540863</v>
      </c>
      <c r="B72" s="27" t="str">
        <f>+Table_1[[#This Row],[ID_Municipio]]&amp;Table_1[[#This Row],[Fecha]]</f>
        <v>9999945408</v>
      </c>
      <c r="C72" s="27" t="str">
        <f t="shared" si="0"/>
        <v>Cortes45408</v>
      </c>
      <c r="D72" s="65">
        <v>63</v>
      </c>
      <c r="E72" s="28">
        <v>45408</v>
      </c>
      <c r="F72" s="65">
        <f>+IFERROR(VLOOKUP(COVID_CL_RECUPERA!$G72,'LOCALIZA HN'!$Q$9:$R$26,2,0),99)</f>
        <v>5</v>
      </c>
      <c r="G72" s="4" t="s">
        <v>22</v>
      </c>
      <c r="H72" s="29"/>
      <c r="I72" s="65">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c r="A73" s="27" t="str">
        <f t="shared" si="1"/>
        <v>4577364</v>
      </c>
      <c r="B73" s="27" t="str">
        <f>+Table_1[[#This Row],[ID_Municipio]]&amp;Table_1[[#This Row],[Fecha]]</f>
        <v>9999945773</v>
      </c>
      <c r="C73" s="27" t="str">
        <f t="shared" si="0"/>
        <v>Cortes45773</v>
      </c>
      <c r="D73" s="65">
        <v>64</v>
      </c>
      <c r="E73" s="28">
        <v>45773</v>
      </c>
      <c r="F73" s="65">
        <f>+IFERROR(VLOOKUP(COVID_CL_RECUPERA!$G73,'LOCALIZA HN'!$Q$9:$R$26,2,0),99)</f>
        <v>5</v>
      </c>
      <c r="G73" s="4" t="s">
        <v>22</v>
      </c>
      <c r="H73" s="29"/>
      <c r="I73" s="65">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c r="A74" s="27" t="str">
        <f t="shared" si="1"/>
        <v>4613865</v>
      </c>
      <c r="B74" s="27" t="str">
        <f>+Table_1[[#This Row],[ID_Municipio]]&amp;Table_1[[#This Row],[Fecha]]</f>
        <v>9999946138</v>
      </c>
      <c r="C74" s="27" t="str">
        <f t="shared" ref="C74:C127" si="6">+G74&amp;E74</f>
        <v>Cortes46138</v>
      </c>
      <c r="D74" s="65">
        <v>65</v>
      </c>
      <c r="E74" s="28">
        <v>46138</v>
      </c>
      <c r="F74" s="65">
        <f>+IFERROR(VLOOKUP(COVID_CL_RECUPERA!$G74,'LOCALIZA HN'!$Q$9:$R$26,2,0),99)</f>
        <v>5</v>
      </c>
      <c r="G74" s="4" t="s">
        <v>22</v>
      </c>
      <c r="H74" s="29"/>
      <c r="I74" s="65">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c r="A75" s="27" t="str">
        <f t="shared" ref="A75:A127" si="7">+H75&amp;E75&amp;D75</f>
        <v>4650366</v>
      </c>
      <c r="B75" s="27" t="str">
        <f>+Table_1[[#This Row],[ID_Municipio]]&amp;Table_1[[#This Row],[Fecha]]</f>
        <v>9999946503</v>
      </c>
      <c r="C75" s="27" t="str">
        <f t="shared" si="6"/>
        <v>Cortes46503</v>
      </c>
      <c r="D75" s="65">
        <v>66</v>
      </c>
      <c r="E75" s="28">
        <v>46503</v>
      </c>
      <c r="F75" s="65">
        <f>+IFERROR(VLOOKUP(COVID_CL_RECUPERA!$G75,'LOCALIZA HN'!$Q$9:$R$26,2,0),99)</f>
        <v>5</v>
      </c>
      <c r="G75" s="4" t="s">
        <v>22</v>
      </c>
      <c r="H75" s="29"/>
      <c r="I75" s="65">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c r="A76" s="27" t="str">
        <f t="shared" si="7"/>
        <v>4686967</v>
      </c>
      <c r="B76" s="27" t="str">
        <f>+Table_1[[#This Row],[ID_Municipio]]&amp;Table_1[[#This Row],[Fecha]]</f>
        <v>9999946869</v>
      </c>
      <c r="C76" s="27" t="str">
        <f t="shared" si="6"/>
        <v>Cortes46869</v>
      </c>
      <c r="D76" s="65">
        <v>67</v>
      </c>
      <c r="E76" s="28">
        <v>46869</v>
      </c>
      <c r="F76" s="65">
        <f>+IFERROR(VLOOKUP(COVID_CL_RECUPERA!$G76,'LOCALIZA HN'!$Q$9:$R$26,2,0),99)</f>
        <v>5</v>
      </c>
      <c r="G76" s="4" t="s">
        <v>22</v>
      </c>
      <c r="H76" s="29"/>
      <c r="I76" s="65">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c r="A77" s="27" t="str">
        <f t="shared" si="7"/>
        <v>4723468</v>
      </c>
      <c r="B77" s="27" t="str">
        <f>+Table_1[[#This Row],[ID_Municipio]]&amp;Table_1[[#This Row],[Fecha]]</f>
        <v>9999947234</v>
      </c>
      <c r="C77" s="27" t="str">
        <f t="shared" si="6"/>
        <v>Cortes47234</v>
      </c>
      <c r="D77" s="65">
        <v>68</v>
      </c>
      <c r="E77" s="28">
        <v>47234</v>
      </c>
      <c r="F77" s="65">
        <f>+IFERROR(VLOOKUP(COVID_CL_RECUPERA!$G77,'LOCALIZA HN'!$Q$9:$R$26,2,0),99)</f>
        <v>5</v>
      </c>
      <c r="G77" s="4" t="s">
        <v>22</v>
      </c>
      <c r="H77" s="29"/>
      <c r="I77" s="65">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c r="A78" s="27" t="str">
        <f t="shared" si="7"/>
        <v>4759969</v>
      </c>
      <c r="B78" s="27" t="str">
        <f>+Table_1[[#This Row],[ID_Municipio]]&amp;Table_1[[#This Row],[Fecha]]</f>
        <v>9999947599</v>
      </c>
      <c r="C78" s="27" t="str">
        <f t="shared" si="6"/>
        <v>Santa Barbara47599</v>
      </c>
      <c r="D78" s="65">
        <v>69</v>
      </c>
      <c r="E78" s="28">
        <v>47599</v>
      </c>
      <c r="F78" s="65">
        <f>+IFERROR(VLOOKUP(COVID_CL_RECUPERA!$G78,'LOCALIZA HN'!$Q$9:$R$26,2,0),99)</f>
        <v>16</v>
      </c>
      <c r="G78" s="4" t="s">
        <v>43</v>
      </c>
      <c r="H78" s="29"/>
      <c r="I78" s="65">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c r="A79" s="27" t="str">
        <f t="shared" si="7"/>
        <v>4796670</v>
      </c>
      <c r="B79" s="27" t="str">
        <f>+Table_1[[#This Row],[ID_Municipio]]&amp;Table_1[[#This Row],[Fecha]]</f>
        <v>9999947966</v>
      </c>
      <c r="C79" s="27" t="str">
        <f t="shared" si="6"/>
        <v>Colon47966</v>
      </c>
      <c r="D79" s="65">
        <v>70</v>
      </c>
      <c r="E79" s="28">
        <v>47966</v>
      </c>
      <c r="F79" s="65">
        <f>+IFERROR(VLOOKUP(COVID_CL_RECUPERA!$G79,'LOCALIZA HN'!$Q$9:$R$26,2,0),99)</f>
        <v>2</v>
      </c>
      <c r="G79" s="4" t="s">
        <v>73</v>
      </c>
      <c r="H79" s="29"/>
      <c r="I79" s="65">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c r="A80" s="27" t="str">
        <f t="shared" si="7"/>
        <v>4833271</v>
      </c>
      <c r="B80" s="27" t="str">
        <f>+Table_1[[#This Row],[ID_Municipio]]&amp;Table_1[[#This Row],[Fecha]]</f>
        <v>9999948332</v>
      </c>
      <c r="C80" s="27" t="str">
        <f t="shared" si="6"/>
        <v>Colon48332</v>
      </c>
      <c r="D80" s="65">
        <v>71</v>
      </c>
      <c r="E80" s="28">
        <v>48332</v>
      </c>
      <c r="F80" s="65">
        <f>+IFERROR(VLOOKUP(COVID_CL_RECUPERA!$G80,'LOCALIZA HN'!$Q$9:$R$26,2,0),99)</f>
        <v>2</v>
      </c>
      <c r="G80" s="4" t="s">
        <v>73</v>
      </c>
      <c r="H80" s="29"/>
      <c r="I80" s="65">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c r="A81" s="27" t="str">
        <f t="shared" si="7"/>
        <v>4869772</v>
      </c>
      <c r="B81" s="27" t="str">
        <f>+Table_1[[#This Row],[ID_Municipio]]&amp;Table_1[[#This Row],[Fecha]]</f>
        <v>9999948697</v>
      </c>
      <c r="C81" s="27" t="str">
        <f t="shared" si="6"/>
        <v>Yoro48697</v>
      </c>
      <c r="D81" s="65">
        <v>72</v>
      </c>
      <c r="E81" s="28">
        <v>48697</v>
      </c>
      <c r="F81" s="65">
        <f>+IFERROR(VLOOKUP(COVID_CL_RECUPERA!$G81,'LOCALIZA HN'!$Q$9:$R$26,2,0),99)</f>
        <v>18</v>
      </c>
      <c r="G81" s="4" t="s">
        <v>35</v>
      </c>
      <c r="H81" s="29"/>
      <c r="I81" s="65">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c r="A82" s="27" t="str">
        <f t="shared" si="7"/>
        <v>4906273</v>
      </c>
      <c r="B82" s="27" t="str">
        <f>+Table_1[[#This Row],[ID_Municipio]]&amp;Table_1[[#This Row],[Fecha]]</f>
        <v>9999949062</v>
      </c>
      <c r="C82" s="27" t="str">
        <f t="shared" si="6"/>
        <v>Cortes49062</v>
      </c>
      <c r="D82" s="65">
        <v>73</v>
      </c>
      <c r="E82" s="28">
        <v>49062</v>
      </c>
      <c r="F82" s="65">
        <f>+IFERROR(VLOOKUP(COVID_CL_RECUPERA!$G82,'LOCALIZA HN'!$Q$9:$R$26,2,0),99)</f>
        <v>5</v>
      </c>
      <c r="G82" s="4" t="s">
        <v>22</v>
      </c>
      <c r="H82" s="29"/>
      <c r="I82" s="65">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c r="A83" s="27" t="str">
        <f t="shared" si="7"/>
        <v>4942874</v>
      </c>
      <c r="B83" s="27" t="str">
        <f>+Table_1[[#This Row],[ID_Municipio]]&amp;Table_1[[#This Row],[Fecha]]</f>
        <v>9999949428</v>
      </c>
      <c r="C83" s="27" t="str">
        <f t="shared" si="6"/>
        <v>Colon49428</v>
      </c>
      <c r="D83" s="65">
        <v>74</v>
      </c>
      <c r="E83" s="28">
        <v>49428</v>
      </c>
      <c r="F83" s="65">
        <f>+IFERROR(VLOOKUP(COVID_CL_RECUPERA!$G83,'LOCALIZA HN'!$Q$9:$R$26,2,0),99)</f>
        <v>2</v>
      </c>
      <c r="G83" s="4" t="s">
        <v>73</v>
      </c>
      <c r="H83" s="29"/>
      <c r="I83" s="65">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c r="A84" s="27" t="str">
        <f t="shared" si="7"/>
        <v>4979475</v>
      </c>
      <c r="B84" s="27" t="str">
        <f>+Table_1[[#This Row],[ID_Municipio]]&amp;Table_1[[#This Row],[Fecha]]</f>
        <v>9999949794</v>
      </c>
      <c r="C84" s="27" t="str">
        <f t="shared" si="6"/>
        <v>Colon49794</v>
      </c>
      <c r="D84" s="65">
        <v>75</v>
      </c>
      <c r="E84" s="28">
        <v>49794</v>
      </c>
      <c r="F84" s="65">
        <f>+IFERROR(VLOOKUP(COVID_CL_RECUPERA!$G84,'LOCALIZA HN'!$Q$9:$R$26,2,0),99)</f>
        <v>2</v>
      </c>
      <c r="G84" s="4" t="s">
        <v>73</v>
      </c>
      <c r="H84" s="29"/>
      <c r="I84" s="65">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c r="A85" s="27" t="str">
        <f t="shared" si="7"/>
        <v>5015976</v>
      </c>
      <c r="B85" s="27" t="str">
        <f>+Table_1[[#This Row],[ID_Municipio]]&amp;Table_1[[#This Row],[Fecha]]</f>
        <v>9999950159</v>
      </c>
      <c r="C85" s="27" t="str">
        <f t="shared" si="6"/>
        <v>Cortes50159</v>
      </c>
      <c r="D85" s="65">
        <v>76</v>
      </c>
      <c r="E85" s="28">
        <v>50159</v>
      </c>
      <c r="F85" s="65">
        <f>+IFERROR(VLOOKUP(COVID_CL_RECUPERA!$G85,'LOCALIZA HN'!$Q$9:$R$26,2,0),99)</f>
        <v>5</v>
      </c>
      <c r="G85" s="4" t="s">
        <v>22</v>
      </c>
      <c r="H85" s="29"/>
      <c r="I85" s="65">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c r="A86" s="27" t="str">
        <f t="shared" si="7"/>
        <v>5052477</v>
      </c>
      <c r="B86" s="27" t="str">
        <f>+Table_1[[#This Row],[ID_Municipio]]&amp;Table_1[[#This Row],[Fecha]]</f>
        <v>9999950524</v>
      </c>
      <c r="C86" s="27" t="str">
        <f t="shared" si="6"/>
        <v>Cortes50524</v>
      </c>
      <c r="D86" s="65">
        <v>77</v>
      </c>
      <c r="E86" s="28">
        <v>50524</v>
      </c>
      <c r="F86" s="65">
        <f>+IFERROR(VLOOKUP(COVID_CL_RECUPERA!$G86,'LOCALIZA HN'!$Q$9:$R$26,2,0),99)</f>
        <v>5</v>
      </c>
      <c r="G86" s="4" t="s">
        <v>22</v>
      </c>
      <c r="H86" s="29"/>
      <c r="I86" s="65">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c r="A87" s="27" t="str">
        <f t="shared" si="7"/>
        <v>5088978</v>
      </c>
      <c r="B87" s="27" t="str">
        <f>+Table_1[[#This Row],[ID_Municipio]]&amp;Table_1[[#This Row],[Fecha]]</f>
        <v>9999950889</v>
      </c>
      <c r="C87" s="27" t="str">
        <f t="shared" si="6"/>
        <v>Cortes50889</v>
      </c>
      <c r="D87" s="65">
        <v>78</v>
      </c>
      <c r="E87" s="28">
        <v>50889</v>
      </c>
      <c r="F87" s="65">
        <f>+IFERROR(VLOOKUP(COVID_CL_RECUPERA!$G87,'LOCALIZA HN'!$Q$9:$R$26,2,0),99)</f>
        <v>5</v>
      </c>
      <c r="G87" s="4" t="s">
        <v>22</v>
      </c>
      <c r="H87" s="29"/>
      <c r="I87" s="65">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c r="A88" s="27" t="str">
        <f t="shared" si="7"/>
        <v>4395079</v>
      </c>
      <c r="B88" s="27" t="str">
        <f>+Table_1[[#This Row],[ID_Municipio]]&amp;Table_1[[#This Row],[Fecha]]</f>
        <v>9999943950</v>
      </c>
      <c r="C88" s="27" t="str">
        <f t="shared" si="6"/>
        <v>Cortes43950</v>
      </c>
      <c r="D88" s="65">
        <v>79</v>
      </c>
      <c r="E88" s="28">
        <v>43950</v>
      </c>
      <c r="F88" s="65">
        <f>+IFERROR(VLOOKUP(COVID_CL_RECUPERA!$G88,'LOCALIZA HN'!$Q$9:$R$26,2,0),99)</f>
        <v>5</v>
      </c>
      <c r="G88" s="4" t="s">
        <v>22</v>
      </c>
      <c r="H88" s="29"/>
      <c r="I88" s="65">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c r="A89" s="27" t="str">
        <f t="shared" si="7"/>
        <v>4395280</v>
      </c>
      <c r="B89" s="27" t="str">
        <f>+Table_1[[#This Row],[ID_Municipio]]&amp;Table_1[[#This Row],[Fecha]]</f>
        <v>9999943952</v>
      </c>
      <c r="C89" s="27" t="str">
        <f t="shared" si="6"/>
        <v>43952</v>
      </c>
      <c r="D89" s="65">
        <v>80</v>
      </c>
      <c r="E89" s="28">
        <v>43952</v>
      </c>
      <c r="F89" s="65">
        <f>+IFERROR(VLOOKUP(COVID_CL_RECUPERA!$G89,'LOCALIZA HN'!$Q$9:$R$26,2,0),99)</f>
        <v>99</v>
      </c>
      <c r="G89" s="4"/>
      <c r="H89" s="29"/>
      <c r="I89" s="65">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c r="A90" s="27" t="str">
        <f t="shared" si="7"/>
        <v>4395281</v>
      </c>
      <c r="B90" s="27" t="str">
        <f>+Table_1[[#This Row],[ID_Municipio]]&amp;Table_1[[#This Row],[Fecha]]</f>
        <v>9999943952</v>
      </c>
      <c r="C90" s="27" t="str">
        <f t="shared" si="6"/>
        <v>43952</v>
      </c>
      <c r="D90" s="65">
        <v>81</v>
      </c>
      <c r="E90" s="28">
        <v>43952</v>
      </c>
      <c r="F90" s="65">
        <f>+IFERROR(VLOOKUP(COVID_CL_RECUPERA!$G90,'LOCALIZA HN'!$Q$9:$R$26,2,0),99)</f>
        <v>99</v>
      </c>
      <c r="G90" s="4"/>
      <c r="H90" s="29"/>
      <c r="I90" s="65">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c r="A91" s="27" t="str">
        <f t="shared" si="7"/>
        <v>4395282</v>
      </c>
      <c r="B91" s="27" t="str">
        <f>+Table_1[[#This Row],[ID_Municipio]]&amp;Table_1[[#This Row],[Fecha]]</f>
        <v>9999943952</v>
      </c>
      <c r="C91" s="27" t="str">
        <f t="shared" si="6"/>
        <v>43952</v>
      </c>
      <c r="D91" s="65">
        <v>82</v>
      </c>
      <c r="E91" s="28">
        <v>43952</v>
      </c>
      <c r="F91" s="65">
        <f>+IFERROR(VLOOKUP(COVID_CL_RECUPERA!$G91,'LOCALIZA HN'!$Q$9:$R$26,2,0),99)</f>
        <v>99</v>
      </c>
      <c r="G91" s="4"/>
      <c r="H91" s="29"/>
      <c r="I91" s="65">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c r="A92" s="27" t="str">
        <f t="shared" si="7"/>
        <v>4395283</v>
      </c>
      <c r="B92" s="27" t="str">
        <f>+Table_1[[#This Row],[ID_Municipio]]&amp;Table_1[[#This Row],[Fecha]]</f>
        <v>9999943952</v>
      </c>
      <c r="C92" s="27" t="str">
        <f t="shared" si="6"/>
        <v>43952</v>
      </c>
      <c r="D92" s="65">
        <v>83</v>
      </c>
      <c r="E92" s="28">
        <v>43952</v>
      </c>
      <c r="F92" s="65">
        <f>+IFERROR(VLOOKUP(COVID_CL_RECUPERA!$G92,'LOCALIZA HN'!$Q$9:$R$26,2,0),99)</f>
        <v>99</v>
      </c>
      <c r="G92" s="4"/>
      <c r="H92" s="29"/>
      <c r="I92" s="65">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c r="A93" s="27" t="str">
        <f t="shared" si="7"/>
        <v>4395284</v>
      </c>
      <c r="B93" s="27" t="str">
        <f>+Table_1[[#This Row],[ID_Municipio]]&amp;Table_1[[#This Row],[Fecha]]</f>
        <v>9999943952</v>
      </c>
      <c r="C93" s="27" t="str">
        <f t="shared" si="6"/>
        <v>43952</v>
      </c>
      <c r="D93" s="65">
        <v>84</v>
      </c>
      <c r="E93" s="28">
        <v>43952</v>
      </c>
      <c r="F93" s="65">
        <f>+IFERROR(VLOOKUP(COVID_CL_RECUPERA!$G93,'LOCALIZA HN'!$Q$9:$R$26,2,0),99)</f>
        <v>99</v>
      </c>
      <c r="G93" s="4"/>
      <c r="H93" s="29"/>
      <c r="I93" s="65">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c r="A94" s="27" t="str">
        <f t="shared" si="7"/>
        <v>4395285</v>
      </c>
      <c r="B94" s="27" t="str">
        <f>+Table_1[[#This Row],[ID_Municipio]]&amp;Table_1[[#This Row],[Fecha]]</f>
        <v>9999943952</v>
      </c>
      <c r="C94" s="27" t="str">
        <f t="shared" si="6"/>
        <v>43952</v>
      </c>
      <c r="D94" s="65">
        <v>85</v>
      </c>
      <c r="E94" s="28">
        <v>43952</v>
      </c>
      <c r="F94" s="65">
        <f>+IFERROR(VLOOKUP(COVID_CL_RECUPERA!$G94,'LOCALIZA HN'!$Q$9:$R$26,2,0),99)</f>
        <v>99</v>
      </c>
      <c r="G94" s="4"/>
      <c r="H94" s="29"/>
      <c r="I94" s="65">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c r="A95" s="27" t="str">
        <f t="shared" si="7"/>
        <v>4395286</v>
      </c>
      <c r="B95" s="27" t="str">
        <f>+Table_1[[#This Row],[ID_Municipio]]&amp;Table_1[[#This Row],[Fecha]]</f>
        <v>9999943952</v>
      </c>
      <c r="C95" s="27" t="str">
        <f t="shared" si="6"/>
        <v>43952</v>
      </c>
      <c r="D95" s="65">
        <v>86</v>
      </c>
      <c r="E95" s="28">
        <v>43952</v>
      </c>
      <c r="F95" s="65">
        <f>+IFERROR(VLOOKUP(COVID_CL_RECUPERA!$G95,'LOCALIZA HN'!$Q$9:$R$26,2,0),99)</f>
        <v>99</v>
      </c>
      <c r="G95" s="4"/>
      <c r="H95" s="29"/>
      <c r="I95" s="65">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c r="A96" s="27" t="str">
        <f t="shared" si="7"/>
        <v>4395287</v>
      </c>
      <c r="B96" s="27" t="str">
        <f>+Table_1[[#This Row],[ID_Municipio]]&amp;Table_1[[#This Row],[Fecha]]</f>
        <v>9999943952</v>
      </c>
      <c r="C96" s="27" t="str">
        <f t="shared" si="6"/>
        <v>43952</v>
      </c>
      <c r="D96" s="65">
        <v>87</v>
      </c>
      <c r="E96" s="28">
        <v>43952</v>
      </c>
      <c r="F96" s="65">
        <f>+IFERROR(VLOOKUP(COVID_CL_RECUPERA!$G96,'LOCALIZA HN'!$Q$9:$R$26,2,0),99)</f>
        <v>99</v>
      </c>
      <c r="G96" s="4"/>
      <c r="H96" s="29"/>
      <c r="I96" s="65">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c r="A97" s="27" t="str">
        <f t="shared" si="7"/>
        <v>4395288</v>
      </c>
      <c r="B97" s="27" t="str">
        <f>+Table_1[[#This Row],[ID_Municipio]]&amp;Table_1[[#This Row],[Fecha]]</f>
        <v>9999943952</v>
      </c>
      <c r="C97" s="27" t="str">
        <f t="shared" si="6"/>
        <v>43952</v>
      </c>
      <c r="D97" s="65">
        <v>88</v>
      </c>
      <c r="E97" s="28">
        <v>43952</v>
      </c>
      <c r="F97" s="65">
        <f>+IFERROR(VLOOKUP(COVID_CL_RECUPERA!$G97,'LOCALIZA HN'!$Q$9:$R$26,2,0),99)</f>
        <v>99</v>
      </c>
      <c r="G97" s="4"/>
      <c r="H97" s="29"/>
      <c r="I97" s="65">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c r="A98" s="27" t="str">
        <f t="shared" si="7"/>
        <v>4395289</v>
      </c>
      <c r="B98" s="27" t="str">
        <f>+Table_1[[#This Row],[ID_Municipio]]&amp;Table_1[[#This Row],[Fecha]]</f>
        <v>9999943952</v>
      </c>
      <c r="C98" s="27" t="str">
        <f t="shared" si="6"/>
        <v>43952</v>
      </c>
      <c r="D98" s="65">
        <v>89</v>
      </c>
      <c r="E98" s="28">
        <v>43952</v>
      </c>
      <c r="F98" s="65">
        <f>+IFERROR(VLOOKUP(COVID_CL_RECUPERA!$G98,'LOCALIZA HN'!$Q$9:$R$26,2,0),99)</f>
        <v>99</v>
      </c>
      <c r="G98" s="4"/>
      <c r="H98" s="29"/>
      <c r="I98" s="65">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c r="A99" s="27" t="str">
        <f t="shared" si="7"/>
        <v>4395290</v>
      </c>
      <c r="B99" s="27" t="str">
        <f>+Table_1[[#This Row],[ID_Municipio]]&amp;Table_1[[#This Row],[Fecha]]</f>
        <v>9999943952</v>
      </c>
      <c r="C99" s="27" t="str">
        <f t="shared" si="6"/>
        <v>43952</v>
      </c>
      <c r="D99" s="65">
        <v>90</v>
      </c>
      <c r="E99" s="28">
        <v>43952</v>
      </c>
      <c r="F99" s="65">
        <f>+IFERROR(VLOOKUP(COVID_CL_RECUPERA!$G99,'LOCALIZA HN'!$Q$9:$R$26,2,0),99)</f>
        <v>99</v>
      </c>
      <c r="G99" s="4"/>
      <c r="H99" s="29"/>
      <c r="I99" s="65">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c r="A100" s="27" t="str">
        <f t="shared" si="7"/>
        <v>4395291</v>
      </c>
      <c r="B100" s="27" t="str">
        <f>+Table_1[[#This Row],[ID_Municipio]]&amp;Table_1[[#This Row],[Fecha]]</f>
        <v>9999943952</v>
      </c>
      <c r="C100" s="27" t="str">
        <f t="shared" si="6"/>
        <v>43952</v>
      </c>
      <c r="D100" s="65">
        <v>91</v>
      </c>
      <c r="E100" s="28">
        <v>43952</v>
      </c>
      <c r="F100" s="65">
        <f>+IFERROR(VLOOKUP(COVID_CL_RECUPERA!$G100,'LOCALIZA HN'!$Q$9:$R$26,2,0),99)</f>
        <v>99</v>
      </c>
      <c r="G100" s="4"/>
      <c r="H100" s="29"/>
      <c r="I100" s="65">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c r="A101" s="27" t="str">
        <f t="shared" si="7"/>
        <v>4395292</v>
      </c>
      <c r="B101" s="27" t="str">
        <f>+Table_1[[#This Row],[ID_Municipio]]&amp;Table_1[[#This Row],[Fecha]]</f>
        <v>9999943952</v>
      </c>
      <c r="C101" s="27" t="str">
        <f t="shared" si="6"/>
        <v>43952</v>
      </c>
      <c r="D101" s="65">
        <v>92</v>
      </c>
      <c r="E101" s="28">
        <v>43952</v>
      </c>
      <c r="F101" s="65">
        <f>+IFERROR(VLOOKUP(COVID_CL_RECUPERA!$G101,'LOCALIZA HN'!$Q$9:$R$26,2,0),99)</f>
        <v>99</v>
      </c>
      <c r="G101" s="4"/>
      <c r="H101" s="29"/>
      <c r="I101" s="65">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c r="A102" s="27" t="str">
        <f t="shared" si="7"/>
        <v>4395293</v>
      </c>
      <c r="B102" s="27" t="str">
        <f>+Table_1[[#This Row],[ID_Municipio]]&amp;Table_1[[#This Row],[Fecha]]</f>
        <v>9999943952</v>
      </c>
      <c r="C102" s="27" t="str">
        <f t="shared" si="6"/>
        <v>43952</v>
      </c>
      <c r="D102" s="65">
        <v>93</v>
      </c>
      <c r="E102" s="28">
        <v>43952</v>
      </c>
      <c r="F102" s="65">
        <f>+IFERROR(VLOOKUP(COVID_CL_RECUPERA!$G102,'LOCALIZA HN'!$Q$9:$R$26,2,0),99)</f>
        <v>99</v>
      </c>
      <c r="G102" s="4"/>
      <c r="H102" s="29"/>
      <c r="I102" s="65">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c r="A103" s="27" t="str">
        <f t="shared" si="7"/>
        <v>4395294</v>
      </c>
      <c r="B103" s="27" t="str">
        <f>+Table_1[[#This Row],[ID_Municipio]]&amp;Table_1[[#This Row],[Fecha]]</f>
        <v>9999943952</v>
      </c>
      <c r="C103" s="27" t="str">
        <f t="shared" si="6"/>
        <v>43952</v>
      </c>
      <c r="D103" s="65">
        <v>94</v>
      </c>
      <c r="E103" s="28">
        <v>43952</v>
      </c>
      <c r="F103" s="65">
        <f>+IFERROR(VLOOKUP(COVID_CL_RECUPERA!$G103,'LOCALIZA HN'!$Q$9:$R$26,2,0),99)</f>
        <v>99</v>
      </c>
      <c r="G103" s="4"/>
      <c r="H103" s="29"/>
      <c r="I103" s="65">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c r="A104" s="27" t="str">
        <f t="shared" si="7"/>
        <v>4395295</v>
      </c>
      <c r="B104" s="27" t="str">
        <f>+Table_1[[#This Row],[ID_Municipio]]&amp;Table_1[[#This Row],[Fecha]]</f>
        <v>9999943952</v>
      </c>
      <c r="C104" s="27" t="str">
        <f t="shared" si="6"/>
        <v>43952</v>
      </c>
      <c r="D104" s="65">
        <v>95</v>
      </c>
      <c r="E104" s="28">
        <v>43952</v>
      </c>
      <c r="F104" s="65">
        <f>+IFERROR(VLOOKUP(COVID_CL_RECUPERA!$G104,'LOCALIZA HN'!$Q$9:$R$26,2,0),99)</f>
        <v>99</v>
      </c>
      <c r="G104" s="4"/>
      <c r="H104" s="29"/>
      <c r="I104" s="65">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c r="A105" s="27" t="str">
        <f t="shared" si="7"/>
        <v>4395296</v>
      </c>
      <c r="B105" s="27" t="str">
        <f>+Table_1[[#This Row],[ID_Municipio]]&amp;Table_1[[#This Row],[Fecha]]</f>
        <v>9999943952</v>
      </c>
      <c r="C105" s="27" t="str">
        <f t="shared" si="6"/>
        <v>43952</v>
      </c>
      <c r="D105" s="65">
        <v>96</v>
      </c>
      <c r="E105" s="28">
        <v>43952</v>
      </c>
      <c r="F105" s="65">
        <f>+IFERROR(VLOOKUP(COVID_CL_RECUPERA!$G105,'LOCALIZA HN'!$Q$9:$R$26,2,0),99)</f>
        <v>99</v>
      </c>
      <c r="G105" s="4"/>
      <c r="H105" s="29"/>
      <c r="I105" s="65">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c r="A106" s="27" t="str">
        <f t="shared" si="7"/>
        <v>4395297</v>
      </c>
      <c r="B106" s="27" t="str">
        <f>+Table_1[[#This Row],[ID_Municipio]]&amp;Table_1[[#This Row],[Fecha]]</f>
        <v>9999943952</v>
      </c>
      <c r="C106" s="27" t="str">
        <f t="shared" si="6"/>
        <v>43952</v>
      </c>
      <c r="D106" s="65">
        <v>97</v>
      </c>
      <c r="E106" s="28">
        <v>43952</v>
      </c>
      <c r="F106" s="65">
        <f>+IFERROR(VLOOKUP(COVID_CL_RECUPERA!$G106,'LOCALIZA HN'!$Q$9:$R$26,2,0),99)</f>
        <v>99</v>
      </c>
      <c r="G106" s="4"/>
      <c r="H106" s="29"/>
      <c r="I106" s="65">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c r="A107" s="27" t="str">
        <f t="shared" si="7"/>
        <v>4395298</v>
      </c>
      <c r="B107" s="27" t="str">
        <f>+Table_1[[#This Row],[ID_Municipio]]&amp;Table_1[[#This Row],[Fecha]]</f>
        <v>9999943952</v>
      </c>
      <c r="C107" s="27" t="str">
        <f t="shared" si="6"/>
        <v>43952</v>
      </c>
      <c r="D107" s="65">
        <v>98</v>
      </c>
      <c r="E107" s="28">
        <v>43952</v>
      </c>
      <c r="F107" s="65">
        <f>+IFERROR(VLOOKUP(COVID_CL_RECUPERA!$G107,'LOCALIZA HN'!$Q$9:$R$26,2,0),99)</f>
        <v>99</v>
      </c>
      <c r="G107" s="4"/>
      <c r="H107" s="29"/>
      <c r="I107" s="65">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c r="A108" s="27" t="str">
        <f t="shared" si="7"/>
        <v>4395299</v>
      </c>
      <c r="B108" s="27" t="str">
        <f>+Table_1[[#This Row],[ID_Municipio]]&amp;Table_1[[#This Row],[Fecha]]</f>
        <v>9999943952</v>
      </c>
      <c r="C108" s="27" t="str">
        <f t="shared" si="6"/>
        <v>43952</v>
      </c>
      <c r="D108" s="65">
        <v>99</v>
      </c>
      <c r="E108" s="28">
        <v>43952</v>
      </c>
      <c r="F108" s="65">
        <f>+IFERROR(VLOOKUP(COVID_CL_RECUPERA!$G108,'LOCALIZA HN'!$Q$9:$R$26,2,0),99)</f>
        <v>99</v>
      </c>
      <c r="G108" s="4"/>
      <c r="H108" s="29"/>
      <c r="I108" s="65">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c r="A109" s="27" t="str">
        <f t="shared" si="7"/>
        <v>43952100</v>
      </c>
      <c r="B109" s="27" t="str">
        <f>+Table_1[[#This Row],[ID_Municipio]]&amp;Table_1[[#This Row],[Fecha]]</f>
        <v>9999943952</v>
      </c>
      <c r="C109" s="27" t="str">
        <f t="shared" si="6"/>
        <v>43952</v>
      </c>
      <c r="D109" s="65">
        <v>100</v>
      </c>
      <c r="E109" s="28">
        <v>43952</v>
      </c>
      <c r="F109" s="65">
        <f>+IFERROR(VLOOKUP(COVID_CL_RECUPERA!$G109,'LOCALIZA HN'!$Q$9:$R$26,2,0),99)</f>
        <v>99</v>
      </c>
      <c r="G109" s="4"/>
      <c r="H109" s="29"/>
      <c r="I109" s="65">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c r="A110" s="27" t="str">
        <f t="shared" si="7"/>
        <v>43952101</v>
      </c>
      <c r="B110" s="27" t="str">
        <f>+Table_1[[#This Row],[ID_Municipio]]&amp;Table_1[[#This Row],[Fecha]]</f>
        <v>9999943952</v>
      </c>
      <c r="C110" s="27" t="str">
        <f t="shared" si="6"/>
        <v>43952</v>
      </c>
      <c r="D110" s="65">
        <v>101</v>
      </c>
      <c r="E110" s="28">
        <v>43952</v>
      </c>
      <c r="F110" s="65">
        <f>+IFERROR(VLOOKUP(COVID_CL_RECUPERA!$G110,'LOCALIZA HN'!$Q$9:$R$26,2,0),99)</f>
        <v>99</v>
      </c>
      <c r="G110" s="4"/>
      <c r="H110" s="29"/>
      <c r="I110" s="65">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c r="A111" s="27" t="str">
        <f t="shared" si="7"/>
        <v>43952102</v>
      </c>
      <c r="B111" s="27" t="str">
        <f>+Table_1[[#This Row],[ID_Municipio]]&amp;Table_1[[#This Row],[Fecha]]</f>
        <v>9999943952</v>
      </c>
      <c r="C111" s="27" t="str">
        <f t="shared" si="6"/>
        <v>43952</v>
      </c>
      <c r="D111" s="65">
        <v>102</v>
      </c>
      <c r="E111" s="28">
        <v>43952</v>
      </c>
      <c r="F111" s="65">
        <f>+IFERROR(VLOOKUP(COVID_CL_RECUPERA!$G111,'LOCALIZA HN'!$Q$9:$R$26,2,0),99)</f>
        <v>99</v>
      </c>
      <c r="G111" s="4"/>
      <c r="H111" s="29"/>
      <c r="I111" s="65">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c r="A112" s="27" t="str">
        <f t="shared" si="7"/>
        <v>43952103</v>
      </c>
      <c r="B112" s="27" t="str">
        <f>+Table_1[[#This Row],[ID_Municipio]]&amp;Table_1[[#This Row],[Fecha]]</f>
        <v>9999943952</v>
      </c>
      <c r="C112" s="27" t="str">
        <f t="shared" si="6"/>
        <v>43952</v>
      </c>
      <c r="D112" s="65">
        <v>103</v>
      </c>
      <c r="E112" s="28">
        <v>43952</v>
      </c>
      <c r="F112" s="65">
        <f>+IFERROR(VLOOKUP(COVID_CL_RECUPERA!$G112,'LOCALIZA HN'!$Q$9:$R$26,2,0),99)</f>
        <v>99</v>
      </c>
      <c r="G112" s="4"/>
      <c r="H112" s="29"/>
      <c r="I112" s="65">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31" si="10">+P111</f>
        <v>HONDURAS</v>
      </c>
    </row>
    <row r="113" spans="1:16" ht="14.25" customHeight="1">
      <c r="A113" s="27" t="str">
        <f t="shared" si="7"/>
        <v>43952104</v>
      </c>
      <c r="B113" s="27" t="str">
        <f>+Table_1[[#This Row],[ID_Municipio]]&amp;Table_1[[#This Row],[Fecha]]</f>
        <v>9999943952</v>
      </c>
      <c r="C113" s="27" t="str">
        <f t="shared" si="6"/>
        <v>43952</v>
      </c>
      <c r="D113" s="65">
        <v>104</v>
      </c>
      <c r="E113" s="28">
        <v>43952</v>
      </c>
      <c r="F113" s="65">
        <f>+IFERROR(VLOOKUP(COVID_CL_RECUPERA!$G113,'LOCALIZA HN'!$Q$9:$R$26,2,0),99)</f>
        <v>99</v>
      </c>
      <c r="G113" s="4"/>
      <c r="H113" s="29"/>
      <c r="I113" s="65">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c r="A114" s="27" t="str">
        <f t="shared" si="7"/>
        <v>43952105</v>
      </c>
      <c r="B114" s="27" t="str">
        <f>+Table_1[[#This Row],[ID_Municipio]]&amp;Table_1[[#This Row],[Fecha]]</f>
        <v>9999943952</v>
      </c>
      <c r="C114" s="27" t="str">
        <f t="shared" si="6"/>
        <v>43952</v>
      </c>
      <c r="D114" s="65">
        <v>105</v>
      </c>
      <c r="E114" s="28">
        <v>43952</v>
      </c>
      <c r="F114" s="65">
        <f>+IFERROR(VLOOKUP(COVID_CL_RECUPERA!$G114,'LOCALIZA HN'!$Q$9:$R$26,2,0),99)</f>
        <v>99</v>
      </c>
      <c r="G114" s="4"/>
      <c r="H114" s="29"/>
      <c r="I114" s="65">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c r="A115" s="27" t="str">
        <f t="shared" si="7"/>
        <v>43952106</v>
      </c>
      <c r="B115" s="27" t="str">
        <f>+Table_1[[#This Row],[ID_Municipio]]&amp;Table_1[[#This Row],[Fecha]]</f>
        <v>9999943952</v>
      </c>
      <c r="C115" s="27" t="str">
        <f t="shared" si="6"/>
        <v>43952</v>
      </c>
      <c r="D115" s="65">
        <v>106</v>
      </c>
      <c r="E115" s="28">
        <v>43952</v>
      </c>
      <c r="F115" s="65">
        <f>+IFERROR(VLOOKUP(COVID_CL_RECUPERA!$G115,'LOCALIZA HN'!$Q$9:$R$26,2,0),99)</f>
        <v>99</v>
      </c>
      <c r="G115" s="4"/>
      <c r="H115" s="29"/>
      <c r="I115" s="65">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c r="A116" s="27" t="str">
        <f t="shared" si="7"/>
        <v>43952107</v>
      </c>
      <c r="B116" s="27" t="str">
        <f>+Table_1[[#This Row],[ID_Municipio]]&amp;Table_1[[#This Row],[Fecha]]</f>
        <v>9999943952</v>
      </c>
      <c r="C116" s="27" t="str">
        <f t="shared" si="6"/>
        <v>43952</v>
      </c>
      <c r="D116" s="65">
        <v>107</v>
      </c>
      <c r="E116" s="28">
        <v>43952</v>
      </c>
      <c r="F116" s="65">
        <f>+IFERROR(VLOOKUP(COVID_CL_RECUPERA!$G116,'LOCALIZA HN'!$Q$9:$R$26,2,0),99)</f>
        <v>99</v>
      </c>
      <c r="G116" s="4"/>
      <c r="H116" s="29"/>
      <c r="I116" s="65">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c r="A117" s="27" t="str">
        <f t="shared" si="7"/>
        <v>43952108</v>
      </c>
      <c r="B117" s="27" t="str">
        <f>+Table_1[[#This Row],[ID_Municipio]]&amp;Table_1[[#This Row],[Fecha]]</f>
        <v>9999943952</v>
      </c>
      <c r="C117" s="27" t="str">
        <f t="shared" si="6"/>
        <v>43952</v>
      </c>
      <c r="D117" s="65">
        <v>108</v>
      </c>
      <c r="E117" s="28">
        <v>43952</v>
      </c>
      <c r="F117" s="65">
        <f>+IFERROR(VLOOKUP(COVID_CL_RECUPERA!$G117,'LOCALIZA HN'!$Q$9:$R$26,2,0),99)</f>
        <v>99</v>
      </c>
      <c r="G117" s="4"/>
      <c r="H117" s="29"/>
      <c r="I117" s="65">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c r="A118" s="27" t="str">
        <f t="shared" si="7"/>
        <v>43952109</v>
      </c>
      <c r="B118" s="27" t="str">
        <f>+Table_1[[#This Row],[ID_Municipio]]&amp;Table_1[[#This Row],[Fecha]]</f>
        <v>9999943952</v>
      </c>
      <c r="C118" s="27" t="str">
        <f t="shared" si="6"/>
        <v>43952</v>
      </c>
      <c r="D118" s="65">
        <v>109</v>
      </c>
      <c r="E118" s="28">
        <v>43952</v>
      </c>
      <c r="F118" s="65">
        <f>+IFERROR(VLOOKUP(COVID_CL_RECUPERA!$G118,'LOCALIZA HN'!$Q$9:$R$26,2,0),99)</f>
        <v>99</v>
      </c>
      <c r="G118" s="4"/>
      <c r="H118" s="29"/>
      <c r="I118" s="65">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c r="A119" s="27" t="str">
        <f t="shared" si="7"/>
        <v>43952110</v>
      </c>
      <c r="B119" s="27" t="str">
        <f>+Table_1[[#This Row],[ID_Municipio]]&amp;Table_1[[#This Row],[Fecha]]</f>
        <v>9999943952</v>
      </c>
      <c r="C119" s="27" t="str">
        <f t="shared" si="6"/>
        <v>43952</v>
      </c>
      <c r="D119" s="65">
        <v>110</v>
      </c>
      <c r="E119" s="28">
        <v>43952</v>
      </c>
      <c r="F119" s="65">
        <f>+IFERROR(VLOOKUP(COVID_CL_RECUPERA!$G119,'LOCALIZA HN'!$Q$9:$R$26,2,0),99)</f>
        <v>99</v>
      </c>
      <c r="G119" s="4"/>
      <c r="H119" s="29"/>
      <c r="I119" s="65">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c r="A120" s="27" t="str">
        <f t="shared" si="7"/>
        <v>43952111</v>
      </c>
      <c r="B120" s="27" t="str">
        <f>+Table_1[[#This Row],[ID_Municipio]]&amp;Table_1[[#This Row],[Fecha]]</f>
        <v>9999943952</v>
      </c>
      <c r="C120" s="27" t="str">
        <f t="shared" si="6"/>
        <v>43952</v>
      </c>
      <c r="D120" s="65">
        <v>111</v>
      </c>
      <c r="E120" s="28">
        <v>43952</v>
      </c>
      <c r="F120" s="65">
        <f>+IFERROR(VLOOKUP(COVID_CL_RECUPERA!$G120,'LOCALIZA HN'!$Q$9:$R$26,2,0),99)</f>
        <v>99</v>
      </c>
      <c r="G120" s="4"/>
      <c r="H120" s="29"/>
      <c r="I120" s="65">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c r="A121" s="27" t="str">
        <f t="shared" si="7"/>
        <v>43952112</v>
      </c>
      <c r="B121" s="27" t="str">
        <f>+Table_1[[#This Row],[ID_Municipio]]&amp;Table_1[[#This Row],[Fecha]]</f>
        <v>9999943952</v>
      </c>
      <c r="C121" s="27" t="str">
        <f t="shared" si="6"/>
        <v>43952</v>
      </c>
      <c r="D121" s="65">
        <v>112</v>
      </c>
      <c r="E121" s="28">
        <v>43952</v>
      </c>
      <c r="F121" s="65">
        <f>+IFERROR(VLOOKUP(COVID_CL_RECUPERA!$G121,'LOCALIZA HN'!$Q$9:$R$26,2,0),99)</f>
        <v>99</v>
      </c>
      <c r="G121" s="4"/>
      <c r="H121" s="29"/>
      <c r="I121" s="65">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c r="A122" s="27" t="str">
        <f t="shared" si="7"/>
        <v>La Paz43953113</v>
      </c>
      <c r="B122" s="27" t="str">
        <f>+Table_1[[#This Row],[ID_Municipio]]&amp;Table_1[[#This Row],[Fecha]]</f>
        <v>120143953</v>
      </c>
      <c r="C122" s="27" t="str">
        <f t="shared" si="6"/>
        <v>La Paz43953</v>
      </c>
      <c r="D122" s="65">
        <v>113</v>
      </c>
      <c r="E122" s="28">
        <v>43953</v>
      </c>
      <c r="F122" s="65">
        <f>+IFERROR(VLOOKUP(COVID_CL_RECUPERA!$G122,'LOCALIZA HN'!$Q$9:$R$26,2,0),99)</f>
        <v>12</v>
      </c>
      <c r="G122" s="4" t="s">
        <v>48</v>
      </c>
      <c r="H122" s="29" t="s">
        <v>48</v>
      </c>
      <c r="I122" s="65" t="str">
        <f>+IFERROR(VLOOKUP(Table_1[[#This Row],[Municipio]],'LOCALIZA HN'!$B$9:$I$306,8,0),99999)</f>
        <v>1201</v>
      </c>
      <c r="J122" s="7" t="s">
        <v>18</v>
      </c>
      <c r="K122" s="7">
        <v>53</v>
      </c>
      <c r="L122" s="8" t="s">
        <v>19</v>
      </c>
      <c r="M122" s="30" t="s">
        <v>98</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c r="A123" s="27" t="str">
        <f t="shared" si="7"/>
        <v>La Paz43953114</v>
      </c>
      <c r="B123" s="27" t="str">
        <f>+Table_1[[#This Row],[ID_Municipio]]&amp;Table_1[[#This Row],[Fecha]]</f>
        <v>120143953</v>
      </c>
      <c r="C123" s="27" t="str">
        <f t="shared" si="6"/>
        <v>La Paz43953</v>
      </c>
      <c r="D123" s="65">
        <v>114</v>
      </c>
      <c r="E123" s="28">
        <v>43953</v>
      </c>
      <c r="F123" s="65">
        <f>+IFERROR(VLOOKUP(COVID_CL_RECUPERA!$G123,'LOCALIZA HN'!$Q$9:$R$26,2,0),99)</f>
        <v>12</v>
      </c>
      <c r="G123" s="4" t="s">
        <v>48</v>
      </c>
      <c r="H123" s="29" t="s">
        <v>48</v>
      </c>
      <c r="I123" s="65"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c r="A124" s="27" t="str">
        <f t="shared" si="7"/>
        <v>Tocoa43953115</v>
      </c>
      <c r="B124" s="27" t="str">
        <f>+Table_1[[#This Row],[ID_Municipio]]&amp;Table_1[[#This Row],[Fecha]]</f>
        <v>020943953</v>
      </c>
      <c r="C124" s="27" t="str">
        <f t="shared" si="6"/>
        <v>Colon43953</v>
      </c>
      <c r="D124" s="65">
        <v>115</v>
      </c>
      <c r="E124" s="28">
        <v>43953</v>
      </c>
      <c r="F124" s="65">
        <f>+IFERROR(VLOOKUP(COVID_CL_RECUPERA!$G124,'LOCALIZA HN'!$Q$9:$R$26,2,0),99)</f>
        <v>2</v>
      </c>
      <c r="G124" s="4" t="s">
        <v>73</v>
      </c>
      <c r="H124" s="29" t="s">
        <v>81</v>
      </c>
      <c r="I124" s="65" t="str">
        <f>+IFERROR(VLOOKUP(Table_1[[#This Row],[Municipio]],'LOCALIZA HN'!$B$9:$I$306,8,0),99999)</f>
        <v>0209</v>
      </c>
      <c r="J124" s="7" t="s">
        <v>26</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c r="A125" s="27" t="str">
        <f t="shared" si="7"/>
        <v>San Pedro Sula43953116</v>
      </c>
      <c r="B125" s="27" t="str">
        <f>+Table_1[[#This Row],[ID_Municipio]]&amp;Table_1[[#This Row],[Fecha]]</f>
        <v>050143953</v>
      </c>
      <c r="C125" s="27" t="str">
        <f t="shared" si="6"/>
        <v>Cortes43953</v>
      </c>
      <c r="D125" s="65">
        <v>116</v>
      </c>
      <c r="E125" s="28">
        <v>43953</v>
      </c>
      <c r="F125" s="65">
        <f>+IFERROR(VLOOKUP(COVID_CL_RECUPERA!$G125,'LOCALIZA HN'!$Q$9:$R$26,2,0),99)</f>
        <v>5</v>
      </c>
      <c r="G125" s="4" t="s">
        <v>22</v>
      </c>
      <c r="H125" s="29" t="s">
        <v>23</v>
      </c>
      <c r="I125" s="65"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c r="A126" s="27" t="str">
        <f t="shared" si="7"/>
        <v>San Pedro Sula43954117</v>
      </c>
      <c r="B126" s="27" t="str">
        <f>+Table_1[[#This Row],[ID_Municipio]]&amp;Table_1[[#This Row],[Fecha]]</f>
        <v>050143954</v>
      </c>
      <c r="C126" s="27" t="str">
        <f t="shared" si="6"/>
        <v>Cortes43954</v>
      </c>
      <c r="D126" s="65">
        <v>117</v>
      </c>
      <c r="E126" s="28">
        <v>43954</v>
      </c>
      <c r="F126" s="65">
        <f>+IFERROR(VLOOKUP(COVID_CL_RECUPERA!$G126,'LOCALIZA HN'!$Q$9:$R$26,2,0),99)</f>
        <v>5</v>
      </c>
      <c r="G126" s="4" t="s">
        <v>22</v>
      </c>
      <c r="H126" s="29" t="s">
        <v>23</v>
      </c>
      <c r="I126" s="65"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c r="A127" s="27" t="str">
        <f t="shared" si="7"/>
        <v>San Pedro Sula43954118</v>
      </c>
      <c r="B127" s="27" t="str">
        <f>+Table_1[[#This Row],[ID_Municipio]]&amp;Table_1[[#This Row],[Fecha]]</f>
        <v>050143954</v>
      </c>
      <c r="C127" s="27" t="str">
        <f t="shared" si="6"/>
        <v>Cortes43954</v>
      </c>
      <c r="D127" s="65">
        <v>118</v>
      </c>
      <c r="E127" s="28">
        <v>43954</v>
      </c>
      <c r="F127" s="65">
        <f>+IFERROR(VLOOKUP(COVID_CL_RECUPERA!$G127,'LOCALIZA HN'!$Q$9:$R$26,2,0),99)</f>
        <v>5</v>
      </c>
      <c r="G127" s="4" t="s">
        <v>22</v>
      </c>
      <c r="H127" s="29" t="s">
        <v>23</v>
      </c>
      <c r="I127" s="65"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c r="A128" s="27" t="str">
        <f t="shared" ref="A128:A130" si="12">+H128&amp;E128&amp;D128</f>
        <v>San Pedro Sula43955119</v>
      </c>
      <c r="B128" s="27" t="str">
        <f>+Table_1[[#This Row],[ID_Municipio]]&amp;Table_1[[#This Row],[Fecha]]</f>
        <v>050143955</v>
      </c>
      <c r="C128" s="27" t="str">
        <f t="shared" ref="C128:C130" si="13">+G128&amp;E128</f>
        <v>Cortes43955</v>
      </c>
      <c r="D128" s="65">
        <v>119</v>
      </c>
      <c r="E128" s="28">
        <v>43955</v>
      </c>
      <c r="F128" s="65">
        <f>+IFERROR(VLOOKUP(COVID_CL_RECUPERA!$G128,'LOCALIZA HN'!$Q$9:$R$26,2,0),99)</f>
        <v>5</v>
      </c>
      <c r="G128" s="4" t="s">
        <v>22</v>
      </c>
      <c r="H128" s="29" t="s">
        <v>23</v>
      </c>
      <c r="I128" s="65" t="str">
        <f>+IFERROR(VLOOKUP(Table_1[[#This Row],[Municipio]],'LOCALIZA HN'!$B$9:$I$306,8,0),99999)</f>
        <v>0501</v>
      </c>
      <c r="J128" s="7" t="s">
        <v>26</v>
      </c>
      <c r="K128" s="7">
        <v>28</v>
      </c>
      <c r="L128" s="8" t="s">
        <v>19</v>
      </c>
      <c r="M128" s="30" t="str">
        <f t="shared" ref="M128:M131" si="14">+M126</f>
        <v>Recuperado</v>
      </c>
      <c r="N128" s="30">
        <f>+IFERROR(VLOOKUP(Table_1[[#This Row],[ID_Municipio]],Table_4[[CodigoMuni]:[Long_2]],3,0),"")</f>
        <v>15.5151</v>
      </c>
      <c r="O128" s="30">
        <f>+IFERROR(VLOOKUP(Table_1[[#This Row],[ID_Municipio]],Table_4[[CodigoMuni]:[Long_2]],4,0),"")</f>
        <v>-88.114599999999996</v>
      </c>
      <c r="P128" s="30" t="str">
        <f t="shared" si="10"/>
        <v>HONDURAS</v>
      </c>
    </row>
    <row r="129" spans="1:16" ht="14.25" customHeight="1">
      <c r="A129" s="27" t="str">
        <f t="shared" si="12"/>
        <v>San Pedro Sula43955120</v>
      </c>
      <c r="B129" s="27" t="str">
        <f>+Table_1[[#This Row],[ID_Municipio]]&amp;Table_1[[#This Row],[Fecha]]</f>
        <v>050143955</v>
      </c>
      <c r="C129" s="27" t="str">
        <f t="shared" si="13"/>
        <v>Cortes43955</v>
      </c>
      <c r="D129" s="65">
        <v>120</v>
      </c>
      <c r="E129" s="28">
        <v>43955</v>
      </c>
      <c r="F129" s="65">
        <f>+IFERROR(VLOOKUP(COVID_CL_RECUPERA!$G129,'LOCALIZA HN'!$Q$9:$R$26,2,0),99)</f>
        <v>5</v>
      </c>
      <c r="G129" s="4" t="s">
        <v>22</v>
      </c>
      <c r="H129" s="29" t="s">
        <v>23</v>
      </c>
      <c r="I129" s="65" t="str">
        <f>+IFERROR(VLOOKUP(Table_1[[#This Row],[Municipio]],'LOCALIZA HN'!$B$9:$I$306,8,0),99999)</f>
        <v>0501</v>
      </c>
      <c r="J129" s="7" t="s">
        <v>18</v>
      </c>
      <c r="K129" s="7">
        <v>41</v>
      </c>
      <c r="L129" s="8" t="s">
        <v>19</v>
      </c>
      <c r="M129" s="30" t="str">
        <f t="shared" si="14"/>
        <v>Recuperado</v>
      </c>
      <c r="N129" s="30">
        <f>+IFERROR(VLOOKUP(Table_1[[#This Row],[ID_Municipio]],Table_4[[CodigoMuni]:[Long_2]],3,0),"")</f>
        <v>15.5151</v>
      </c>
      <c r="O129" s="30">
        <f>+IFERROR(VLOOKUP(Table_1[[#This Row],[ID_Municipio]],Table_4[[CodigoMuni]:[Long_2]],4,0),"")</f>
        <v>-88.114599999999996</v>
      </c>
      <c r="P129" s="30" t="str">
        <f t="shared" si="10"/>
        <v>HONDURAS</v>
      </c>
    </row>
    <row r="130" spans="1:16" ht="14.25" customHeight="1">
      <c r="A130" s="27" t="str">
        <f t="shared" si="12"/>
        <v>San Pedro Sula43955121</v>
      </c>
      <c r="B130" s="27" t="str">
        <f>+Table_1[[#This Row],[ID_Municipio]]&amp;Table_1[[#This Row],[Fecha]]</f>
        <v>050143955</v>
      </c>
      <c r="C130" s="27" t="str">
        <f t="shared" si="13"/>
        <v>Cortes43955</v>
      </c>
      <c r="D130" s="65">
        <v>121</v>
      </c>
      <c r="E130" s="28">
        <v>43955</v>
      </c>
      <c r="F130" s="65">
        <f>+IFERROR(VLOOKUP(COVID_CL_RECUPERA!$G130,'LOCALIZA HN'!$Q$9:$R$26,2,0),99)</f>
        <v>5</v>
      </c>
      <c r="G130" s="4" t="s">
        <v>22</v>
      </c>
      <c r="H130" s="29" t="s">
        <v>23</v>
      </c>
      <c r="I130" s="65" t="str">
        <f>+IFERROR(VLOOKUP(Table_1[[#This Row],[Municipio]],'LOCALIZA HN'!$B$9:$I$306,8,0),99999)</f>
        <v>0501</v>
      </c>
      <c r="J130" s="7" t="s">
        <v>26</v>
      </c>
      <c r="K130" s="7">
        <v>5</v>
      </c>
      <c r="L130" s="8" t="s">
        <v>19</v>
      </c>
      <c r="M130" s="30" t="str">
        <f t="shared" si="14"/>
        <v>Recuperado</v>
      </c>
      <c r="N130" s="30">
        <f>+IFERROR(VLOOKUP(Table_1[[#This Row],[ID_Municipio]],Table_4[[CodigoMuni]:[Long_2]],3,0),"")</f>
        <v>15.5151</v>
      </c>
      <c r="O130" s="30">
        <f>+IFERROR(VLOOKUP(Table_1[[#This Row],[ID_Municipio]],Table_4[[CodigoMuni]:[Long_2]],4,0),"")</f>
        <v>-88.114599999999996</v>
      </c>
      <c r="P130" s="30" t="str">
        <f t="shared" si="10"/>
        <v>HONDURAS</v>
      </c>
    </row>
    <row r="131" spans="1:16" ht="14.25" customHeight="1">
      <c r="A131" s="27" t="str">
        <f>+H131&amp;E131&amp;D131</f>
        <v>San Pedro Sula43955122</v>
      </c>
      <c r="B131" s="27" t="str">
        <f>+Table_1[[#This Row],[ID_Municipio]]&amp;Table_1[[#This Row],[Fecha]]</f>
        <v>050143955</v>
      </c>
      <c r="C131" s="27" t="str">
        <f>+G131&amp;E131</f>
        <v>Cortes43955</v>
      </c>
      <c r="D131" s="65">
        <v>122</v>
      </c>
      <c r="E131" s="28">
        <v>43955</v>
      </c>
      <c r="F131" s="65">
        <f>+IFERROR(VLOOKUP(COVID_CL_RECUPERA!$G131,'LOCALIZA HN'!$Q$9:$R$26,2,0),99)</f>
        <v>5</v>
      </c>
      <c r="G131" s="4" t="s">
        <v>22</v>
      </c>
      <c r="H131" s="29" t="s">
        <v>23</v>
      </c>
      <c r="I131" s="65" t="str">
        <f>+IFERROR(VLOOKUP(Table_1[[#This Row],[Municipio]],'LOCALIZA HN'!$B$9:$I$306,8,0),99999)</f>
        <v>0501</v>
      </c>
      <c r="J131" s="7" t="s">
        <v>18</v>
      </c>
      <c r="K131" s="7">
        <v>46</v>
      </c>
      <c r="L131" s="8" t="s">
        <v>19</v>
      </c>
      <c r="M131" s="30" t="str">
        <f t="shared" si="14"/>
        <v>Recuperado</v>
      </c>
      <c r="N131" s="30">
        <f>+IFERROR(VLOOKUP(Table_1[[#This Row],[ID_Municipio]],Table_4[[CodigoMuni]:[Long_2]],3,0),"")</f>
        <v>15.5151</v>
      </c>
      <c r="O131" s="30">
        <f>+IFERROR(VLOOKUP(Table_1[[#This Row],[ID_Municipio]],Table_4[[CodigoMuni]:[Long_2]],4,0),"")</f>
        <v>-88.114599999999996</v>
      </c>
      <c r="P131" s="30" t="str">
        <f t="shared" si="10"/>
        <v>HONDURAS</v>
      </c>
    </row>
    <row r="132" spans="1:16" ht="14.25" customHeight="1">
      <c r="A132" s="49"/>
      <c r="B132" s="49"/>
      <c r="C132" s="49"/>
      <c r="D132" s="47"/>
      <c r="E132" s="48"/>
      <c r="F132" s="47"/>
      <c r="G132" s="4"/>
      <c r="H132" s="12"/>
      <c r="I132" s="47"/>
      <c r="J132" s="7"/>
      <c r="K132" s="7"/>
      <c r="L132" s="8"/>
      <c r="M132" s="50"/>
      <c r="P132" s="50"/>
    </row>
    <row r="133" spans="1:16" ht="14.25" customHeight="1">
      <c r="A133" s="49"/>
      <c r="B133" s="49"/>
      <c r="C133" s="49"/>
      <c r="D133" s="47"/>
      <c r="E133" s="48"/>
      <c r="F133" s="47"/>
      <c r="G133" s="4"/>
      <c r="H133" s="12"/>
      <c r="I133" s="47"/>
      <c r="J133" s="7"/>
      <c r="K133" s="7"/>
      <c r="L133" s="8"/>
      <c r="M133" s="50"/>
      <c r="P133" s="50"/>
    </row>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33">
    <cfRule type="cellIs" dxfId="5" priority="1" operator="equal">
      <formula>"Error"</formula>
    </cfRule>
  </conditionalFormatting>
  <conditionalFormatting sqref="I10:I133">
    <cfRule type="cellIs" dxfId="4" priority="2" operator="equal">
      <formula>99999</formula>
    </cfRule>
  </conditionalFormatting>
  <conditionalFormatting sqref="H11:H133">
    <cfRule type="cellIs" dxfId="3" priority="3" operator="equal">
      <formula>"No Informado"</formula>
    </cfRule>
  </conditionalFormatting>
  <conditionalFormatting sqref="F10:F133">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G10:G133</xm:sqref>
        </x14:dataValidation>
        <x14:dataValidation type="list" allowBlank="1" showErrorMessage="1" xr:uid="{00000000-0002-0000-0200-000001000000}">
          <x14:formula1>
            <xm:f>'LOCALIZA HN'!$T$9:$T$11</xm:f>
          </x14:formula1>
          <xm:sqref>J10:J133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N10" sqref="N10"/>
    </sheetView>
  </sheetViews>
  <sheetFormatPr defaultColWidth="12.625" defaultRowHeight="15" customHeight="1"/>
  <cols>
    <col min="1" max="1" width="16.25" bestFit="1" customWidth="1"/>
    <col min="2" max="2" width="11.375" bestFit="1" customWidth="1"/>
    <col min="3" max="5" width="4" customWidth="1"/>
    <col min="6" max="6" width="16.25" bestFit="1" customWidth="1"/>
    <col min="7" max="7" width="11.375" bestFit="1" customWidth="1"/>
    <col min="8" max="10" width="4.75" customWidth="1"/>
    <col min="11" max="11" width="16.25" bestFit="1" customWidth="1"/>
    <col min="12" max="12" width="11.375" bestFit="1"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66" t="s">
        <v>100</v>
      </c>
      <c r="B9" s="67"/>
      <c r="F9" s="68" t="s">
        <v>101</v>
      </c>
      <c r="G9" s="67"/>
      <c r="K9" s="69" t="s">
        <v>102</v>
      </c>
      <c r="L9" s="67"/>
    </row>
    <row r="10" spans="1:12" ht="14.25" customHeight="1">
      <c r="A10" s="56" t="s">
        <v>103</v>
      </c>
      <c r="B10" s="57" t="s">
        <v>104</v>
      </c>
      <c r="F10" s="56" t="s">
        <v>103</v>
      </c>
      <c r="G10" s="57" t="s">
        <v>104</v>
      </c>
      <c r="K10" s="56" t="s">
        <v>103</v>
      </c>
      <c r="L10" s="57" t="s">
        <v>104</v>
      </c>
    </row>
    <row r="11" spans="1:12" ht="14.25" customHeight="1">
      <c r="A11" s="58" t="s">
        <v>38</v>
      </c>
      <c r="B11" s="59">
        <v>28</v>
      </c>
      <c r="F11" s="58" t="s">
        <v>38</v>
      </c>
      <c r="G11" s="59">
        <v>4</v>
      </c>
      <c r="K11" s="58" t="s">
        <v>38</v>
      </c>
      <c r="L11" s="59">
        <v>5</v>
      </c>
    </row>
    <row r="12" spans="1:12" ht="14.25" customHeight="1">
      <c r="A12" s="60" t="s">
        <v>27</v>
      </c>
      <c r="B12" s="61">
        <v>11</v>
      </c>
      <c r="F12" s="60" t="s">
        <v>73</v>
      </c>
      <c r="G12" s="61">
        <v>1</v>
      </c>
      <c r="K12" s="60" t="s">
        <v>73</v>
      </c>
      <c r="L12" s="61">
        <v>5</v>
      </c>
    </row>
    <row r="13" spans="1:12" ht="14.25" customHeight="1">
      <c r="A13" s="60" t="s">
        <v>73</v>
      </c>
      <c r="B13" s="61">
        <v>33</v>
      </c>
      <c r="F13" s="60" t="s">
        <v>22</v>
      </c>
      <c r="G13" s="61">
        <v>68</v>
      </c>
      <c r="K13" s="60" t="s">
        <v>22</v>
      </c>
      <c r="L13" s="61">
        <v>26</v>
      </c>
    </row>
    <row r="14" spans="1:12" ht="14.25" customHeight="1">
      <c r="A14" s="60" t="s">
        <v>28</v>
      </c>
      <c r="B14" s="61">
        <v>7</v>
      </c>
      <c r="F14" s="60" t="s">
        <v>31</v>
      </c>
      <c r="G14" s="61">
        <v>2</v>
      </c>
      <c r="K14" s="60" t="s">
        <v>31</v>
      </c>
      <c r="L14" s="61">
        <v>14</v>
      </c>
    </row>
    <row r="15" spans="1:12" ht="14.25" customHeight="1">
      <c r="A15" s="60" t="s">
        <v>55</v>
      </c>
      <c r="B15" s="61">
        <v>1</v>
      </c>
      <c r="F15" s="60" t="s">
        <v>45</v>
      </c>
      <c r="G15" s="61">
        <v>1</v>
      </c>
      <c r="K15" s="60" t="s">
        <v>48</v>
      </c>
      <c r="L15" s="61">
        <v>2</v>
      </c>
    </row>
    <row r="16" spans="1:12" ht="14.25" customHeight="1">
      <c r="A16" s="60" t="s">
        <v>22</v>
      </c>
      <c r="B16" s="61">
        <v>766</v>
      </c>
      <c r="F16" s="60" t="s">
        <v>41</v>
      </c>
      <c r="G16" s="61">
        <v>1</v>
      </c>
      <c r="K16" s="60" t="s">
        <v>43</v>
      </c>
      <c r="L16" s="61">
        <v>2</v>
      </c>
    </row>
    <row r="17" spans="1:12" ht="14.25" customHeight="1">
      <c r="A17" s="60" t="s">
        <v>29</v>
      </c>
      <c r="B17" s="61">
        <v>2</v>
      </c>
      <c r="F17" s="60" t="s">
        <v>43</v>
      </c>
      <c r="G17" s="61">
        <v>2</v>
      </c>
      <c r="K17" s="60" t="s">
        <v>35</v>
      </c>
      <c r="L17" s="61">
        <v>1</v>
      </c>
    </row>
    <row r="18" spans="1:12" ht="14.25" customHeight="1">
      <c r="A18" s="60" t="s">
        <v>31</v>
      </c>
      <c r="B18" s="61">
        <v>136</v>
      </c>
      <c r="F18" s="60" t="s">
        <v>35</v>
      </c>
      <c r="G18" s="61">
        <v>3</v>
      </c>
      <c r="K18" s="60" t="s">
        <v>105</v>
      </c>
      <c r="L18" s="61">
        <v>63</v>
      </c>
    </row>
    <row r="19" spans="1:12" ht="14.25" customHeight="1">
      <c r="A19" s="60" t="s">
        <v>45</v>
      </c>
      <c r="B19" s="61">
        <v>7</v>
      </c>
      <c r="F19" s="62" t="s">
        <v>106</v>
      </c>
      <c r="G19" s="63">
        <v>82</v>
      </c>
      <c r="K19" s="62" t="s">
        <v>106</v>
      </c>
      <c r="L19" s="63">
        <v>118</v>
      </c>
    </row>
    <row r="20" spans="1:12" ht="14.25" customHeight="1">
      <c r="A20" s="60" t="s">
        <v>48</v>
      </c>
      <c r="B20" s="61">
        <v>2</v>
      </c>
    </row>
    <row r="21" spans="1:12" ht="14.25" customHeight="1">
      <c r="A21" s="60" t="s">
        <v>41</v>
      </c>
      <c r="B21" s="61">
        <v>6</v>
      </c>
    </row>
    <row r="22" spans="1:12" ht="14.25" customHeight="1">
      <c r="A22" s="60" t="s">
        <v>43</v>
      </c>
      <c r="B22" s="61">
        <v>12</v>
      </c>
    </row>
    <row r="23" spans="1:12" ht="14.25" customHeight="1">
      <c r="A23" s="60" t="s">
        <v>16</v>
      </c>
      <c r="B23" s="61">
        <v>3</v>
      </c>
    </row>
    <row r="24" spans="1:12" ht="14.25" customHeight="1">
      <c r="A24" s="60" t="s">
        <v>35</v>
      </c>
      <c r="B24" s="61">
        <v>41</v>
      </c>
    </row>
    <row r="25" spans="1:12" ht="14.25" customHeight="1">
      <c r="A25" s="62" t="s">
        <v>106</v>
      </c>
      <c r="B25" s="63">
        <v>1055</v>
      </c>
    </row>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tabSelected="1" workbookViewId="0">
      <pane ySplit="8" topLeftCell="A166" activePane="bottomLeft" state="frozen"/>
      <selection pane="bottomLeft" activeCell="J302" sqref="J302"/>
    </sheetView>
  </sheetViews>
  <sheetFormatPr defaultColWidth="12.625" defaultRowHeight="15" customHeight="1"/>
  <cols>
    <col min="1" max="1" width="5.625" customWidth="1"/>
    <col min="2" max="2" width="7.625" customWidth="1"/>
    <col min="3" max="9" width="9.375" customWidth="1"/>
    <col min="10" max="10" width="20" bestFit="1" customWidth="1"/>
    <col min="11"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107</v>
      </c>
      <c r="D8" s="11" t="s">
        <v>108</v>
      </c>
      <c r="E8" s="11" t="s">
        <v>109</v>
      </c>
      <c r="F8" s="11" t="s">
        <v>110</v>
      </c>
      <c r="G8" s="11" t="s">
        <v>6</v>
      </c>
      <c r="H8" s="11" t="s">
        <v>111</v>
      </c>
      <c r="I8" s="11" t="s">
        <v>112</v>
      </c>
      <c r="J8" s="11" t="s">
        <v>7</v>
      </c>
      <c r="K8" s="11" t="s">
        <v>113</v>
      </c>
      <c r="L8" s="11" t="s">
        <v>114</v>
      </c>
      <c r="M8" s="11" t="s">
        <v>115</v>
      </c>
      <c r="N8" s="11" t="s">
        <v>116</v>
      </c>
      <c r="O8" s="11" t="s">
        <v>117</v>
      </c>
      <c r="Q8" s="11" t="s">
        <v>6</v>
      </c>
      <c r="R8" s="11" t="s">
        <v>118</v>
      </c>
      <c r="T8" s="13" t="s">
        <v>119</v>
      </c>
    </row>
    <row r="9" spans="2:20" ht="14.25" customHeight="1">
      <c r="B9" s="14" t="str">
        <f>+'LOCALIZA HN'!$J9</f>
        <v>La Ceiba</v>
      </c>
      <c r="C9" s="15" t="s">
        <v>120</v>
      </c>
      <c r="D9" s="15" t="s">
        <v>121</v>
      </c>
      <c r="E9" s="15">
        <v>1</v>
      </c>
      <c r="F9" s="15" t="s">
        <v>122</v>
      </c>
      <c r="G9" s="15" t="s">
        <v>123</v>
      </c>
      <c r="H9" s="15">
        <v>1</v>
      </c>
      <c r="I9" s="42" t="s">
        <v>124</v>
      </c>
      <c r="J9" s="43" t="s">
        <v>46</v>
      </c>
      <c r="K9" s="15">
        <v>15.6782</v>
      </c>
      <c r="L9" s="15">
        <v>-86.742800000000003</v>
      </c>
      <c r="M9" s="15" t="s">
        <v>125</v>
      </c>
      <c r="N9" s="16" t="s">
        <v>126</v>
      </c>
      <c r="O9" s="16" t="s">
        <v>127</v>
      </c>
      <c r="Q9" s="15" t="s">
        <v>38</v>
      </c>
      <c r="R9" s="17">
        <v>1</v>
      </c>
      <c r="T9" s="18" t="s">
        <v>26</v>
      </c>
    </row>
    <row r="10" spans="2:20" ht="14.25" customHeight="1">
      <c r="B10" s="14" t="str">
        <f>+'LOCALIZA HN'!$J10</f>
        <v>El Porvenir</v>
      </c>
      <c r="C10" s="15" t="s">
        <v>120</v>
      </c>
      <c r="D10" s="15" t="s">
        <v>121</v>
      </c>
      <c r="E10" s="15">
        <v>1</v>
      </c>
      <c r="F10" s="15" t="s">
        <v>122</v>
      </c>
      <c r="G10" s="15" t="s">
        <v>123</v>
      </c>
      <c r="H10" s="15">
        <v>2</v>
      </c>
      <c r="I10" s="42" t="s">
        <v>128</v>
      </c>
      <c r="J10" s="43" t="s">
        <v>99</v>
      </c>
      <c r="K10" s="15">
        <v>15.6676</v>
      </c>
      <c r="L10" s="15">
        <v>-86.925200000000004</v>
      </c>
      <c r="M10" s="15" t="s">
        <v>129</v>
      </c>
      <c r="N10" s="16" t="s">
        <v>130</v>
      </c>
      <c r="O10" s="16" t="s">
        <v>131</v>
      </c>
      <c r="Q10" s="15" t="s">
        <v>27</v>
      </c>
      <c r="R10" s="17">
        <v>6</v>
      </c>
      <c r="T10" s="18" t="s">
        <v>18</v>
      </c>
    </row>
    <row r="11" spans="2:20" ht="14.25" customHeight="1">
      <c r="B11" s="14" t="str">
        <f>+'LOCALIZA HN'!$J11</f>
        <v>Esparta</v>
      </c>
      <c r="C11" s="15" t="s">
        <v>120</v>
      </c>
      <c r="D11" s="15" t="s">
        <v>121</v>
      </c>
      <c r="E11" s="15">
        <v>1</v>
      </c>
      <c r="F11" s="15" t="s">
        <v>122</v>
      </c>
      <c r="G11" s="15" t="s">
        <v>123</v>
      </c>
      <c r="H11" s="15">
        <v>3</v>
      </c>
      <c r="I11" s="42" t="s">
        <v>132</v>
      </c>
      <c r="J11" s="43" t="s">
        <v>39</v>
      </c>
      <c r="K11" s="15">
        <v>15.731</v>
      </c>
      <c r="L11" s="15">
        <v>-87.176699999999997</v>
      </c>
      <c r="M11" s="15" t="s">
        <v>133</v>
      </c>
      <c r="N11" s="16" t="s">
        <v>134</v>
      </c>
      <c r="O11" s="16" t="s">
        <v>135</v>
      </c>
      <c r="Q11" s="15" t="s">
        <v>73</v>
      </c>
      <c r="R11" s="17">
        <v>2</v>
      </c>
      <c r="T11" s="18" t="s">
        <v>19</v>
      </c>
    </row>
    <row r="12" spans="2:20" ht="14.25" customHeight="1">
      <c r="B12" s="14" t="str">
        <f>+'LOCALIZA HN'!$J12</f>
        <v>Jutiapa</v>
      </c>
      <c r="C12" s="15" t="s">
        <v>120</v>
      </c>
      <c r="D12" s="15" t="s">
        <v>121</v>
      </c>
      <c r="E12" s="15">
        <v>1</v>
      </c>
      <c r="F12" s="15" t="s">
        <v>122</v>
      </c>
      <c r="G12" s="15" t="s">
        <v>123</v>
      </c>
      <c r="H12" s="15">
        <v>4</v>
      </c>
      <c r="I12" s="42" t="s">
        <v>136</v>
      </c>
      <c r="J12" s="43" t="s">
        <v>137</v>
      </c>
      <c r="K12" s="15">
        <v>15.685700000000001</v>
      </c>
      <c r="L12" s="15">
        <v>-86.504199999999997</v>
      </c>
      <c r="M12" s="15" t="s">
        <v>138</v>
      </c>
      <c r="N12" s="16" t="s">
        <v>139</v>
      </c>
      <c r="O12" s="16" t="s">
        <v>140</v>
      </c>
      <c r="Q12" s="15" t="s">
        <v>28</v>
      </c>
      <c r="R12" s="17">
        <v>3</v>
      </c>
    </row>
    <row r="13" spans="2:20" ht="14.25" customHeight="1">
      <c r="B13" s="14" t="str">
        <f>+'LOCALIZA HN'!$J13</f>
        <v>La Masica</v>
      </c>
      <c r="C13" s="15" t="s">
        <v>120</v>
      </c>
      <c r="D13" s="15" t="s">
        <v>121</v>
      </c>
      <c r="E13" s="15">
        <v>1</v>
      </c>
      <c r="F13" s="15" t="s">
        <v>122</v>
      </c>
      <c r="G13" s="15" t="s">
        <v>123</v>
      </c>
      <c r="H13" s="15">
        <v>5</v>
      </c>
      <c r="I13" s="42" t="s">
        <v>141</v>
      </c>
      <c r="J13" s="43" t="s">
        <v>142</v>
      </c>
      <c r="K13" s="15">
        <v>15.575699999999999</v>
      </c>
      <c r="L13" s="15">
        <v>-87.137699999999995</v>
      </c>
      <c r="M13" s="15" t="s">
        <v>143</v>
      </c>
      <c r="N13" s="16" t="s">
        <v>144</v>
      </c>
      <c r="O13" s="16" t="s">
        <v>145</v>
      </c>
      <c r="Q13" s="15" t="s">
        <v>55</v>
      </c>
      <c r="R13" s="17">
        <v>4</v>
      </c>
    </row>
    <row r="14" spans="2:20" ht="14.25" customHeight="1">
      <c r="B14" s="14" t="str">
        <f>+'LOCALIZA HN'!$J14</f>
        <v>San Francisco</v>
      </c>
      <c r="C14" s="15" t="s">
        <v>120</v>
      </c>
      <c r="D14" s="15" t="s">
        <v>121</v>
      </c>
      <c r="E14" s="15">
        <v>1</v>
      </c>
      <c r="F14" s="15" t="s">
        <v>122</v>
      </c>
      <c r="G14" s="15" t="s">
        <v>123</v>
      </c>
      <c r="H14" s="15">
        <v>6</v>
      </c>
      <c r="I14" s="42" t="s">
        <v>146</v>
      </c>
      <c r="J14" s="43" t="s">
        <v>64</v>
      </c>
      <c r="K14" s="15">
        <v>15.6538</v>
      </c>
      <c r="L14" s="15">
        <v>-87.028199999999998</v>
      </c>
      <c r="M14" s="15" t="s">
        <v>147</v>
      </c>
      <c r="N14" s="16" t="s">
        <v>148</v>
      </c>
      <c r="O14" s="16" t="s">
        <v>149</v>
      </c>
      <c r="Q14" s="15" t="s">
        <v>22</v>
      </c>
      <c r="R14" s="17">
        <v>5</v>
      </c>
    </row>
    <row r="15" spans="2:20" ht="14.25" customHeight="1">
      <c r="B15" s="14" t="str">
        <f>+'LOCALIZA HN'!$J15</f>
        <v>Tela</v>
      </c>
      <c r="C15" s="15" t="s">
        <v>120</v>
      </c>
      <c r="D15" s="15" t="s">
        <v>121</v>
      </c>
      <c r="E15" s="15">
        <v>1</v>
      </c>
      <c r="F15" s="15" t="s">
        <v>122</v>
      </c>
      <c r="G15" s="15" t="s">
        <v>123</v>
      </c>
      <c r="H15" s="15">
        <v>7</v>
      </c>
      <c r="I15" s="42" t="s">
        <v>150</v>
      </c>
      <c r="J15" s="43" t="s">
        <v>80</v>
      </c>
      <c r="K15" s="15">
        <v>15.640499999999999</v>
      </c>
      <c r="L15" s="15">
        <v>-87.584500000000006</v>
      </c>
      <c r="M15" s="15" t="s">
        <v>151</v>
      </c>
      <c r="N15" s="16" t="s">
        <v>152</v>
      </c>
      <c r="O15" s="16" t="s">
        <v>153</v>
      </c>
      <c r="Q15" s="15" t="s">
        <v>29</v>
      </c>
      <c r="R15" s="17">
        <v>7</v>
      </c>
    </row>
    <row r="16" spans="2:20" ht="14.25" customHeight="1">
      <c r="B16" s="14" t="str">
        <f>+'LOCALIZA HN'!$J16</f>
        <v>Arizona</v>
      </c>
      <c r="C16" s="15" t="s">
        <v>120</v>
      </c>
      <c r="D16" s="15" t="s">
        <v>121</v>
      </c>
      <c r="E16" s="15">
        <v>1</v>
      </c>
      <c r="F16" s="15" t="s">
        <v>122</v>
      </c>
      <c r="G16" s="15" t="s">
        <v>123</v>
      </c>
      <c r="H16" s="15">
        <v>8</v>
      </c>
      <c r="I16" s="42" t="s">
        <v>154</v>
      </c>
      <c r="J16" s="43" t="s">
        <v>155</v>
      </c>
      <c r="K16" s="15">
        <v>15.6195</v>
      </c>
      <c r="L16" s="15">
        <v>-87.352699999999999</v>
      </c>
      <c r="M16" s="15" t="s">
        <v>156</v>
      </c>
      <c r="N16" s="16" t="s">
        <v>157</v>
      </c>
      <c r="O16" s="16" t="s">
        <v>158</v>
      </c>
      <c r="Q16" s="15" t="s">
        <v>31</v>
      </c>
      <c r="R16" s="17">
        <v>8</v>
      </c>
    </row>
    <row r="17" spans="2:18" ht="14.25" customHeight="1">
      <c r="B17" s="14" t="str">
        <f>+'LOCALIZA HN'!$J17</f>
        <v>Trujillo</v>
      </c>
      <c r="C17" s="15" t="s">
        <v>120</v>
      </c>
      <c r="D17" s="15" t="s">
        <v>121</v>
      </c>
      <c r="E17" s="15">
        <v>2</v>
      </c>
      <c r="F17" s="15" t="s">
        <v>159</v>
      </c>
      <c r="G17" s="15" t="s">
        <v>160</v>
      </c>
      <c r="H17" s="15">
        <v>1</v>
      </c>
      <c r="I17" s="42" t="s">
        <v>161</v>
      </c>
      <c r="J17" s="43" t="s">
        <v>82</v>
      </c>
      <c r="K17" s="15">
        <v>15.830500000000001</v>
      </c>
      <c r="L17" s="15">
        <v>-85.939800000000005</v>
      </c>
      <c r="M17" s="15" t="s">
        <v>162</v>
      </c>
      <c r="N17" s="16" t="s">
        <v>163</v>
      </c>
      <c r="O17" s="16" t="s">
        <v>164</v>
      </c>
      <c r="Q17" s="15" t="s">
        <v>165</v>
      </c>
      <c r="R17" s="17">
        <v>9</v>
      </c>
    </row>
    <row r="18" spans="2:18" ht="14.25" customHeight="1">
      <c r="B18" s="14" t="str">
        <f>+'LOCALIZA HN'!$J18</f>
        <v>Balfate</v>
      </c>
      <c r="C18" s="15" t="s">
        <v>120</v>
      </c>
      <c r="D18" s="15" t="s">
        <v>121</v>
      </c>
      <c r="E18" s="15">
        <v>2</v>
      </c>
      <c r="F18" s="15" t="s">
        <v>159</v>
      </c>
      <c r="G18" s="15" t="s">
        <v>160</v>
      </c>
      <c r="H18" s="15">
        <v>2</v>
      </c>
      <c r="I18" s="42" t="s">
        <v>166</v>
      </c>
      <c r="J18" s="43" t="s">
        <v>167</v>
      </c>
      <c r="K18" s="15">
        <v>15.7607</v>
      </c>
      <c r="L18" s="15">
        <v>-86.302000000000007</v>
      </c>
      <c r="M18" s="15" t="s">
        <v>168</v>
      </c>
      <c r="N18" s="16" t="s">
        <v>169</v>
      </c>
      <c r="O18" s="16" t="s">
        <v>170</v>
      </c>
      <c r="Q18" s="15" t="s">
        <v>45</v>
      </c>
      <c r="R18" s="17">
        <v>10</v>
      </c>
    </row>
    <row r="19" spans="2:18" ht="14.25" customHeight="1">
      <c r="B19" s="14" t="str">
        <f>+'LOCALIZA HN'!$J19</f>
        <v>Iriona</v>
      </c>
      <c r="C19" s="15" t="s">
        <v>120</v>
      </c>
      <c r="D19" s="15" t="s">
        <v>121</v>
      </c>
      <c r="E19" s="15">
        <v>2</v>
      </c>
      <c r="F19" s="15" t="s">
        <v>159</v>
      </c>
      <c r="G19" s="15" t="s">
        <v>160</v>
      </c>
      <c r="H19" s="15">
        <v>3</v>
      </c>
      <c r="I19" s="42" t="s">
        <v>171</v>
      </c>
      <c r="J19" s="43" t="s">
        <v>172</v>
      </c>
      <c r="K19" s="15">
        <v>15.5663</v>
      </c>
      <c r="L19" s="15">
        <v>-85.230800000000002</v>
      </c>
      <c r="M19" s="15" t="s">
        <v>173</v>
      </c>
      <c r="N19" s="16" t="s">
        <v>174</v>
      </c>
      <c r="O19" s="16" t="s">
        <v>175</v>
      </c>
      <c r="Q19" s="15" t="s">
        <v>176</v>
      </c>
      <c r="R19" s="17">
        <v>11</v>
      </c>
    </row>
    <row r="20" spans="2:18" ht="14.25" customHeight="1">
      <c r="B20" s="14" t="str">
        <f>+'LOCALIZA HN'!$J20</f>
        <v>Limon</v>
      </c>
      <c r="C20" s="15" t="s">
        <v>120</v>
      </c>
      <c r="D20" s="15" t="s">
        <v>121</v>
      </c>
      <c r="E20" s="15">
        <v>2</v>
      </c>
      <c r="F20" s="15" t="s">
        <v>159</v>
      </c>
      <c r="G20" s="15" t="s">
        <v>160</v>
      </c>
      <c r="H20" s="15">
        <v>4</v>
      </c>
      <c r="I20" s="42" t="s">
        <v>177</v>
      </c>
      <c r="J20" s="43" t="s">
        <v>178</v>
      </c>
      <c r="K20" s="15">
        <v>15.795999999999999</v>
      </c>
      <c r="L20" s="15">
        <v>-85.514099999999999</v>
      </c>
      <c r="M20" s="15" t="s">
        <v>179</v>
      </c>
      <c r="N20" s="16" t="s">
        <v>180</v>
      </c>
      <c r="O20" s="16" t="s">
        <v>181</v>
      </c>
      <c r="Q20" s="15" t="s">
        <v>48</v>
      </c>
      <c r="R20" s="17">
        <v>12</v>
      </c>
    </row>
    <row r="21" spans="2:18" ht="14.25" customHeight="1">
      <c r="B21" s="14" t="str">
        <f>+'LOCALIZA HN'!$J21</f>
        <v>Saba</v>
      </c>
      <c r="C21" s="15" t="s">
        <v>120</v>
      </c>
      <c r="D21" s="15" t="s">
        <v>121</v>
      </c>
      <c r="E21" s="15">
        <v>2</v>
      </c>
      <c r="F21" s="15" t="s">
        <v>159</v>
      </c>
      <c r="G21" s="15" t="s">
        <v>160</v>
      </c>
      <c r="H21" s="15">
        <v>5</v>
      </c>
      <c r="I21" s="42" t="s">
        <v>182</v>
      </c>
      <c r="J21" s="43" t="s">
        <v>183</v>
      </c>
      <c r="K21" s="15">
        <v>15.478899999999999</v>
      </c>
      <c r="L21" s="15">
        <v>-86.170199999999994</v>
      </c>
      <c r="M21" s="15" t="s">
        <v>184</v>
      </c>
      <c r="N21" s="16" t="s">
        <v>185</v>
      </c>
      <c r="O21" s="16" t="s">
        <v>186</v>
      </c>
      <c r="Q21" s="15" t="s">
        <v>41</v>
      </c>
      <c r="R21" s="17">
        <v>13</v>
      </c>
    </row>
    <row r="22" spans="2:18" ht="14.25" customHeight="1">
      <c r="B22" s="14" t="str">
        <f>+'LOCALIZA HN'!$J22</f>
        <v>Santa Fe</v>
      </c>
      <c r="C22" s="15" t="s">
        <v>120</v>
      </c>
      <c r="D22" s="15" t="s">
        <v>121</v>
      </c>
      <c r="E22" s="15">
        <v>2</v>
      </c>
      <c r="F22" s="15" t="s">
        <v>159</v>
      </c>
      <c r="G22" s="15" t="s">
        <v>160</v>
      </c>
      <c r="H22" s="15">
        <v>6</v>
      </c>
      <c r="I22" s="42" t="s">
        <v>187</v>
      </c>
      <c r="J22" s="43" t="s">
        <v>74</v>
      </c>
      <c r="K22" s="15">
        <v>15.8467</v>
      </c>
      <c r="L22" s="15">
        <v>-86.115600000000001</v>
      </c>
      <c r="M22" s="15" t="s">
        <v>188</v>
      </c>
      <c r="N22" s="16" t="s">
        <v>189</v>
      </c>
      <c r="O22" s="16" t="s">
        <v>190</v>
      </c>
      <c r="Q22" s="15" t="s">
        <v>90</v>
      </c>
      <c r="R22" s="17">
        <v>14</v>
      </c>
    </row>
    <row r="23" spans="2:18" ht="14.25" customHeight="1">
      <c r="B23" s="14" t="str">
        <f>+'LOCALIZA HN'!$J23</f>
        <v>Santa Rosa de Aguan</v>
      </c>
      <c r="C23" s="15" t="s">
        <v>120</v>
      </c>
      <c r="D23" s="15" t="s">
        <v>121</v>
      </c>
      <c r="E23" s="15">
        <v>2</v>
      </c>
      <c r="F23" s="15" t="s">
        <v>159</v>
      </c>
      <c r="G23" s="15" t="s">
        <v>160</v>
      </c>
      <c r="H23" s="15">
        <v>7</v>
      </c>
      <c r="I23" s="42" t="s">
        <v>191</v>
      </c>
      <c r="J23" s="43" t="s">
        <v>192</v>
      </c>
      <c r="K23" s="15">
        <v>15.902900000000001</v>
      </c>
      <c r="L23" s="15">
        <v>-85.689499999999995</v>
      </c>
      <c r="M23" s="15" t="s">
        <v>193</v>
      </c>
      <c r="N23" s="16" t="s">
        <v>194</v>
      </c>
      <c r="O23" s="16" t="s">
        <v>195</v>
      </c>
      <c r="Q23" s="15" t="s">
        <v>88</v>
      </c>
      <c r="R23" s="17">
        <v>15</v>
      </c>
    </row>
    <row r="24" spans="2:18" ht="14.25" customHeight="1">
      <c r="B24" s="14" t="str">
        <f>+'LOCALIZA HN'!$J24</f>
        <v>Sonaguera</v>
      </c>
      <c r="C24" s="15" t="s">
        <v>120</v>
      </c>
      <c r="D24" s="15" t="s">
        <v>121</v>
      </c>
      <c r="E24" s="15">
        <v>2</v>
      </c>
      <c r="F24" s="15" t="s">
        <v>159</v>
      </c>
      <c r="G24" s="15" t="s">
        <v>160</v>
      </c>
      <c r="H24" s="15">
        <v>8</v>
      </c>
      <c r="I24" s="42" t="s">
        <v>196</v>
      </c>
      <c r="J24" s="43" t="s">
        <v>77</v>
      </c>
      <c r="K24" s="15">
        <v>15.6304</v>
      </c>
      <c r="L24" s="15">
        <v>-86.256699999999995</v>
      </c>
      <c r="M24" s="15" t="s">
        <v>197</v>
      </c>
      <c r="N24" s="16" t="s">
        <v>198</v>
      </c>
      <c r="O24" s="16" t="s">
        <v>199</v>
      </c>
      <c r="Q24" s="15" t="s">
        <v>43</v>
      </c>
      <c r="R24" s="17">
        <v>16</v>
      </c>
    </row>
    <row r="25" spans="2:18" ht="14.25" customHeight="1">
      <c r="B25" s="14" t="str">
        <f>+'LOCALIZA HN'!$J25</f>
        <v>Tocoa</v>
      </c>
      <c r="C25" s="15" t="s">
        <v>120</v>
      </c>
      <c r="D25" s="15" t="s">
        <v>121</v>
      </c>
      <c r="E25" s="15">
        <v>2</v>
      </c>
      <c r="F25" s="15" t="s">
        <v>159</v>
      </c>
      <c r="G25" s="15" t="s">
        <v>160</v>
      </c>
      <c r="H25" s="15">
        <v>9</v>
      </c>
      <c r="I25" s="42" t="s">
        <v>200</v>
      </c>
      <c r="J25" s="43" t="s">
        <v>81</v>
      </c>
      <c r="K25" s="15">
        <v>15.5839</v>
      </c>
      <c r="L25" s="15">
        <v>-85.963200000000001</v>
      </c>
      <c r="M25" s="15" t="s">
        <v>201</v>
      </c>
      <c r="N25" s="16" t="s">
        <v>202</v>
      </c>
      <c r="O25" s="16" t="s">
        <v>203</v>
      </c>
      <c r="Q25" s="15" t="s">
        <v>16</v>
      </c>
      <c r="R25" s="17">
        <v>17</v>
      </c>
    </row>
    <row r="26" spans="2:18" ht="14.25" customHeight="1">
      <c r="B26" s="14" t="str">
        <f>+'LOCALIZA HN'!$J26</f>
        <v>Bonito Oriental</v>
      </c>
      <c r="C26" s="15" t="s">
        <v>120</v>
      </c>
      <c r="D26" s="15" t="s">
        <v>121</v>
      </c>
      <c r="E26" s="15">
        <v>2</v>
      </c>
      <c r="F26" s="15" t="s">
        <v>159</v>
      </c>
      <c r="G26" s="15" t="s">
        <v>160</v>
      </c>
      <c r="H26" s="15">
        <v>10</v>
      </c>
      <c r="I26" s="42" t="s">
        <v>204</v>
      </c>
      <c r="J26" s="43" t="s">
        <v>205</v>
      </c>
      <c r="K26" s="15">
        <v>15.706899999999999</v>
      </c>
      <c r="L26" s="15">
        <v>-85.737799999999993</v>
      </c>
      <c r="M26" s="15" t="s">
        <v>206</v>
      </c>
      <c r="N26" s="16" t="s">
        <v>207</v>
      </c>
      <c r="O26" s="16" t="s">
        <v>208</v>
      </c>
      <c r="Q26" s="15" t="s">
        <v>35</v>
      </c>
      <c r="R26" s="17">
        <v>18</v>
      </c>
    </row>
    <row r="27" spans="2:18" ht="14.25" customHeight="1">
      <c r="B27" s="14" t="str">
        <f>+'LOCALIZA HN'!$J27</f>
        <v>Comayagua</v>
      </c>
      <c r="C27" s="15" t="s">
        <v>120</v>
      </c>
      <c r="D27" s="15" t="s">
        <v>121</v>
      </c>
      <c r="E27" s="15">
        <v>3</v>
      </c>
      <c r="F27" s="15" t="s">
        <v>209</v>
      </c>
      <c r="G27" s="15" t="s">
        <v>28</v>
      </c>
      <c r="H27" s="15">
        <v>1</v>
      </c>
      <c r="I27" s="42" t="s">
        <v>210</v>
      </c>
      <c r="J27" s="43" t="s">
        <v>28</v>
      </c>
      <c r="K27" s="15">
        <v>14.470800000000001</v>
      </c>
      <c r="L27" s="15">
        <v>-87.624200000000002</v>
      </c>
      <c r="M27" s="15" t="s">
        <v>211</v>
      </c>
      <c r="N27" s="16" t="s">
        <v>212</v>
      </c>
      <c r="O27" s="16" t="s">
        <v>213</v>
      </c>
    </row>
    <row r="28" spans="2:18" ht="14.25" customHeight="1">
      <c r="B28" s="14" t="str">
        <f>+'LOCALIZA HN'!$J28</f>
        <v>Ajuterique</v>
      </c>
      <c r="C28" s="15" t="s">
        <v>120</v>
      </c>
      <c r="D28" s="15" t="s">
        <v>121</v>
      </c>
      <c r="E28" s="15">
        <v>3</v>
      </c>
      <c r="F28" s="15" t="s">
        <v>209</v>
      </c>
      <c r="G28" s="15" t="s">
        <v>28</v>
      </c>
      <c r="H28" s="15">
        <v>2</v>
      </c>
      <c r="I28" s="42" t="s">
        <v>214</v>
      </c>
      <c r="J28" s="43" t="s">
        <v>215</v>
      </c>
      <c r="K28" s="15">
        <v>14.396800000000001</v>
      </c>
      <c r="L28" s="15">
        <v>-87.722300000000004</v>
      </c>
      <c r="M28" s="15" t="s">
        <v>216</v>
      </c>
      <c r="N28" s="16" t="s">
        <v>217</v>
      </c>
      <c r="O28" s="16" t="s">
        <v>218</v>
      </c>
    </row>
    <row r="29" spans="2:18" ht="14.25" customHeight="1">
      <c r="B29" s="14" t="str">
        <f>+'LOCALIZA HN'!$J29</f>
        <v>El Rosario</v>
      </c>
      <c r="C29" s="15" t="s">
        <v>120</v>
      </c>
      <c r="D29" s="15" t="s">
        <v>121</v>
      </c>
      <c r="E29" s="15">
        <v>3</v>
      </c>
      <c r="F29" s="15" t="s">
        <v>209</v>
      </c>
      <c r="G29" s="15" t="s">
        <v>28</v>
      </c>
      <c r="H29" s="15">
        <v>3</v>
      </c>
      <c r="I29" s="42" t="s">
        <v>219</v>
      </c>
      <c r="J29" s="43" t="s">
        <v>220</v>
      </c>
      <c r="K29" s="15">
        <v>14.6073</v>
      </c>
      <c r="L29" s="15">
        <v>-87.7423</v>
      </c>
      <c r="M29" s="15" t="s">
        <v>221</v>
      </c>
      <c r="N29" s="16" t="s">
        <v>222</v>
      </c>
      <c r="O29" s="16" t="s">
        <v>223</v>
      </c>
    </row>
    <row r="30" spans="2:18" ht="14.25" customHeight="1">
      <c r="B30" s="14" t="str">
        <f>+'LOCALIZA HN'!$J30</f>
        <v>Esquias</v>
      </c>
      <c r="C30" s="15" t="s">
        <v>120</v>
      </c>
      <c r="D30" s="15" t="s">
        <v>121</v>
      </c>
      <c r="E30" s="15">
        <v>3</v>
      </c>
      <c r="F30" s="15" t="s">
        <v>209</v>
      </c>
      <c r="G30" s="15" t="s">
        <v>28</v>
      </c>
      <c r="H30" s="15">
        <v>4</v>
      </c>
      <c r="I30" s="42" t="s">
        <v>224</v>
      </c>
      <c r="J30" s="43" t="s">
        <v>225</v>
      </c>
      <c r="K30" s="15">
        <v>14.6701</v>
      </c>
      <c r="L30" s="15">
        <v>-87.405699999999996</v>
      </c>
      <c r="M30" s="15" t="s">
        <v>226</v>
      </c>
      <c r="N30" s="16" t="s">
        <v>227</v>
      </c>
      <c r="O30" s="16" t="s">
        <v>228</v>
      </c>
    </row>
    <row r="31" spans="2:18" ht="14.25" customHeight="1">
      <c r="B31" s="14" t="str">
        <f>+'LOCALIZA HN'!$J31</f>
        <v>Humuya</v>
      </c>
      <c r="C31" s="15" t="s">
        <v>120</v>
      </c>
      <c r="D31" s="15" t="s">
        <v>121</v>
      </c>
      <c r="E31" s="15">
        <v>3</v>
      </c>
      <c r="F31" s="15" t="s">
        <v>209</v>
      </c>
      <c r="G31" s="15" t="s">
        <v>28</v>
      </c>
      <c r="H31" s="15">
        <v>5</v>
      </c>
      <c r="I31" s="42" t="s">
        <v>229</v>
      </c>
      <c r="J31" s="43" t="s">
        <v>230</v>
      </c>
      <c r="K31" s="15">
        <v>14.2241</v>
      </c>
      <c r="L31" s="15">
        <v>-87.707400000000007</v>
      </c>
      <c r="M31" s="15" t="s">
        <v>231</v>
      </c>
      <c r="N31" s="16" t="s">
        <v>232</v>
      </c>
      <c r="O31" s="16" t="s">
        <v>233</v>
      </c>
    </row>
    <row r="32" spans="2:18" ht="14.25" customHeight="1">
      <c r="B32" s="14" t="str">
        <f>+'LOCALIZA HN'!$J32</f>
        <v>La Libertad</v>
      </c>
      <c r="C32" s="15" t="s">
        <v>120</v>
      </c>
      <c r="D32" s="15" t="s">
        <v>121</v>
      </c>
      <c r="E32" s="15">
        <v>3</v>
      </c>
      <c r="F32" s="15" t="s">
        <v>209</v>
      </c>
      <c r="G32" s="15" t="s">
        <v>28</v>
      </c>
      <c r="H32" s="15">
        <v>6</v>
      </c>
      <c r="I32" s="42" t="s">
        <v>234</v>
      </c>
      <c r="J32" s="43" t="s">
        <v>235</v>
      </c>
      <c r="K32" s="15">
        <v>14.7775</v>
      </c>
      <c r="L32" s="15">
        <v>-87.556700000000006</v>
      </c>
      <c r="M32" s="15" t="s">
        <v>236</v>
      </c>
      <c r="N32" s="16" t="s">
        <v>237</v>
      </c>
      <c r="O32" s="16" t="s">
        <v>238</v>
      </c>
    </row>
    <row r="33" spans="2:15" ht="14.25" customHeight="1">
      <c r="B33" s="14" t="str">
        <f>+'LOCALIZA HN'!$J33</f>
        <v>Lamani</v>
      </c>
      <c r="C33" s="15" t="s">
        <v>120</v>
      </c>
      <c r="D33" s="15" t="s">
        <v>121</v>
      </c>
      <c r="E33" s="15">
        <v>3</v>
      </c>
      <c r="F33" s="15" t="s">
        <v>209</v>
      </c>
      <c r="G33" s="15" t="s">
        <v>28</v>
      </c>
      <c r="H33" s="15">
        <v>7</v>
      </c>
      <c r="I33" s="42" t="s">
        <v>239</v>
      </c>
      <c r="J33" s="43" t="s">
        <v>240</v>
      </c>
      <c r="K33" s="15">
        <v>14.1592</v>
      </c>
      <c r="L33" s="15">
        <v>-87.633200000000002</v>
      </c>
      <c r="M33" s="15" t="s">
        <v>241</v>
      </c>
      <c r="N33" s="16" t="s">
        <v>242</v>
      </c>
      <c r="O33" s="16" t="s">
        <v>243</v>
      </c>
    </row>
    <row r="34" spans="2:15" ht="14.25" customHeight="1">
      <c r="B34" s="14" t="str">
        <f>+'LOCALIZA HN'!$J34</f>
        <v>La Trinidad</v>
      </c>
      <c r="C34" s="15" t="s">
        <v>120</v>
      </c>
      <c r="D34" s="15" t="s">
        <v>121</v>
      </c>
      <c r="E34" s="15">
        <v>3</v>
      </c>
      <c r="F34" s="15" t="s">
        <v>209</v>
      </c>
      <c r="G34" s="15" t="s">
        <v>28</v>
      </c>
      <c r="H34" s="15">
        <v>8</v>
      </c>
      <c r="I34" s="42" t="s">
        <v>244</v>
      </c>
      <c r="J34" s="43" t="s">
        <v>245</v>
      </c>
      <c r="K34" s="15">
        <v>14.707599999999999</v>
      </c>
      <c r="L34" s="15">
        <v>-87.671300000000002</v>
      </c>
      <c r="M34" s="15" t="s">
        <v>246</v>
      </c>
      <c r="N34" s="16" t="s">
        <v>247</v>
      </c>
      <c r="O34" s="16" t="s">
        <v>248</v>
      </c>
    </row>
    <row r="35" spans="2:15" ht="14.25" customHeight="1">
      <c r="B35" s="14" t="str">
        <f>+'LOCALIZA HN'!$J35</f>
        <v>Lejamani</v>
      </c>
      <c r="C35" s="15" t="s">
        <v>120</v>
      </c>
      <c r="D35" s="15" t="s">
        <v>121</v>
      </c>
      <c r="E35" s="15">
        <v>3</v>
      </c>
      <c r="F35" s="15" t="s">
        <v>209</v>
      </c>
      <c r="G35" s="15" t="s">
        <v>28</v>
      </c>
      <c r="H35" s="15">
        <v>9</v>
      </c>
      <c r="I35" s="42" t="s">
        <v>249</v>
      </c>
      <c r="J35" s="43" t="s">
        <v>250</v>
      </c>
      <c r="K35" s="15">
        <v>14.369400000000001</v>
      </c>
      <c r="L35" s="15">
        <v>-87.693100000000001</v>
      </c>
      <c r="M35" s="15" t="s">
        <v>251</v>
      </c>
      <c r="N35" s="16" t="s">
        <v>252</v>
      </c>
      <c r="O35" s="16" t="s">
        <v>253</v>
      </c>
    </row>
    <row r="36" spans="2:15" ht="14.25" customHeight="1">
      <c r="B36" s="14" t="str">
        <f>+'LOCALIZA HN'!$J36</f>
        <v>Meambar</v>
      </c>
      <c r="C36" s="15" t="s">
        <v>120</v>
      </c>
      <c r="D36" s="15" t="s">
        <v>121</v>
      </c>
      <c r="E36" s="15">
        <v>3</v>
      </c>
      <c r="F36" s="15" t="s">
        <v>209</v>
      </c>
      <c r="G36" s="15" t="s">
        <v>28</v>
      </c>
      <c r="H36" s="15">
        <v>10</v>
      </c>
      <c r="I36" s="42" t="s">
        <v>254</v>
      </c>
      <c r="J36" s="43" t="s">
        <v>255</v>
      </c>
      <c r="K36" s="15">
        <v>14.825799999999999</v>
      </c>
      <c r="L36" s="15">
        <v>-87.792100000000005</v>
      </c>
      <c r="M36" s="15" t="s">
        <v>256</v>
      </c>
      <c r="N36" s="16" t="s">
        <v>257</v>
      </c>
      <c r="O36" s="16" t="s">
        <v>258</v>
      </c>
    </row>
    <row r="37" spans="2:15" ht="14.25" customHeight="1">
      <c r="B37" s="14" t="str">
        <f>+'LOCALIZA HN'!$J37</f>
        <v>Minas de Oro</v>
      </c>
      <c r="C37" s="15" t="s">
        <v>120</v>
      </c>
      <c r="D37" s="15" t="s">
        <v>121</v>
      </c>
      <c r="E37" s="15">
        <v>3</v>
      </c>
      <c r="F37" s="15" t="s">
        <v>209</v>
      </c>
      <c r="G37" s="15" t="s">
        <v>28</v>
      </c>
      <c r="H37" s="15">
        <v>11</v>
      </c>
      <c r="I37" s="42" t="s">
        <v>259</v>
      </c>
      <c r="J37" s="43" t="s">
        <v>260</v>
      </c>
      <c r="K37" s="15">
        <v>14.8515</v>
      </c>
      <c r="L37" s="15">
        <v>-87.423199999999994</v>
      </c>
      <c r="M37" s="15" t="s">
        <v>261</v>
      </c>
      <c r="N37" s="16" t="s">
        <v>262</v>
      </c>
      <c r="O37" s="16" t="s">
        <v>263</v>
      </c>
    </row>
    <row r="38" spans="2:15" ht="14.25" customHeight="1">
      <c r="B38" s="14" t="str">
        <f>+'LOCALIZA HN'!$J38</f>
        <v>Ojos de Agua</v>
      </c>
      <c r="C38" s="15" t="s">
        <v>120</v>
      </c>
      <c r="D38" s="15" t="s">
        <v>121</v>
      </c>
      <c r="E38" s="15">
        <v>3</v>
      </c>
      <c r="F38" s="15" t="s">
        <v>209</v>
      </c>
      <c r="G38" s="15" t="s">
        <v>28</v>
      </c>
      <c r="H38" s="15">
        <v>12</v>
      </c>
      <c r="I38" s="42" t="s">
        <v>264</v>
      </c>
      <c r="J38" s="43" t="s">
        <v>265</v>
      </c>
      <c r="K38" s="15">
        <v>14.805</v>
      </c>
      <c r="L38" s="15">
        <v>-87.653300000000002</v>
      </c>
      <c r="M38" s="15" t="s">
        <v>266</v>
      </c>
      <c r="N38" s="16" t="s">
        <v>267</v>
      </c>
      <c r="O38" s="16" t="s">
        <v>268</v>
      </c>
    </row>
    <row r="39" spans="2:15" ht="14.25" customHeight="1">
      <c r="B39" s="14" t="str">
        <f>+'LOCALIZA HN'!$J39</f>
        <v>San Jerónimo</v>
      </c>
      <c r="C39" s="15" t="s">
        <v>120</v>
      </c>
      <c r="D39" s="15" t="s">
        <v>121</v>
      </c>
      <c r="E39" s="15">
        <v>3</v>
      </c>
      <c r="F39" s="15" t="s">
        <v>209</v>
      </c>
      <c r="G39" s="15" t="s">
        <v>28</v>
      </c>
      <c r="H39" s="15">
        <v>13</v>
      </c>
      <c r="I39" s="42" t="s">
        <v>269</v>
      </c>
      <c r="J39" s="43" t="s">
        <v>270</v>
      </c>
      <c r="K39" s="15">
        <v>14.6404</v>
      </c>
      <c r="L39" s="15">
        <v>-87.558000000000007</v>
      </c>
      <c r="M39" s="15" t="s">
        <v>271</v>
      </c>
      <c r="N39" s="16" t="s">
        <v>272</v>
      </c>
      <c r="O39" s="16" t="s">
        <v>273</v>
      </c>
    </row>
    <row r="40" spans="2:15" ht="14.25" customHeight="1">
      <c r="B40" s="14" t="str">
        <f>+'LOCALIZA HN'!$J40</f>
        <v>San Jose de Comayagua</v>
      </c>
      <c r="C40" s="15" t="s">
        <v>120</v>
      </c>
      <c r="D40" s="15" t="s">
        <v>121</v>
      </c>
      <c r="E40" s="15">
        <v>3</v>
      </c>
      <c r="F40" s="15" t="s">
        <v>209</v>
      </c>
      <c r="G40" s="15" t="s">
        <v>28</v>
      </c>
      <c r="H40" s="15">
        <v>14</v>
      </c>
      <c r="I40" s="42" t="s">
        <v>274</v>
      </c>
      <c r="J40" s="43" t="s">
        <v>275</v>
      </c>
      <c r="K40" s="15">
        <v>14.737399999999999</v>
      </c>
      <c r="L40" s="15">
        <v>-88.018900000000002</v>
      </c>
      <c r="M40" s="15" t="s">
        <v>276</v>
      </c>
      <c r="N40" s="16" t="s">
        <v>277</v>
      </c>
      <c r="O40" s="16" t="s">
        <v>278</v>
      </c>
    </row>
    <row r="41" spans="2:15" ht="14.25" customHeight="1">
      <c r="B41" s="14" t="str">
        <f>+'LOCALIZA HN'!$J41</f>
        <v>San Jose del Potrero</v>
      </c>
      <c r="C41" s="15" t="s">
        <v>120</v>
      </c>
      <c r="D41" s="15" t="s">
        <v>121</v>
      </c>
      <c r="E41" s="15">
        <v>3</v>
      </c>
      <c r="F41" s="15" t="s">
        <v>209</v>
      </c>
      <c r="G41" s="15" t="s">
        <v>28</v>
      </c>
      <c r="H41" s="15">
        <v>15</v>
      </c>
      <c r="I41" s="42" t="s">
        <v>279</v>
      </c>
      <c r="J41" s="43" t="s">
        <v>280</v>
      </c>
      <c r="K41" s="15">
        <v>14.8621</v>
      </c>
      <c r="L41" s="15">
        <v>-87.300600000000003</v>
      </c>
      <c r="M41" s="15" t="s">
        <v>281</v>
      </c>
      <c r="N41" s="16" t="s">
        <v>282</v>
      </c>
      <c r="O41" s="16" t="s">
        <v>283</v>
      </c>
    </row>
    <row r="42" spans="2:15" ht="14.25" customHeight="1">
      <c r="B42" s="14" t="str">
        <f>+'LOCALIZA HN'!$J42</f>
        <v>San Luis</v>
      </c>
      <c r="C42" s="15" t="s">
        <v>120</v>
      </c>
      <c r="D42" s="15" t="s">
        <v>121</v>
      </c>
      <c r="E42" s="15">
        <v>3</v>
      </c>
      <c r="F42" s="15" t="s">
        <v>209</v>
      </c>
      <c r="G42" s="15" t="s">
        <v>28</v>
      </c>
      <c r="H42" s="15">
        <v>16</v>
      </c>
      <c r="I42" s="42" t="s">
        <v>284</v>
      </c>
      <c r="J42" s="43" t="s">
        <v>285</v>
      </c>
      <c r="K42" s="15">
        <v>14.771000000000001</v>
      </c>
      <c r="L42" s="15">
        <v>-87.453599999999994</v>
      </c>
      <c r="M42" s="15" t="s">
        <v>286</v>
      </c>
      <c r="N42" s="16" t="s">
        <v>287</v>
      </c>
      <c r="O42" s="16" t="s">
        <v>288</v>
      </c>
    </row>
    <row r="43" spans="2:15" ht="14.25" customHeight="1">
      <c r="B43" s="14" t="str">
        <f>+'LOCALIZA HN'!$J43</f>
        <v>San Sebastian</v>
      </c>
      <c r="C43" s="15" t="s">
        <v>120</v>
      </c>
      <c r="D43" s="15" t="s">
        <v>121</v>
      </c>
      <c r="E43" s="15">
        <v>3</v>
      </c>
      <c r="F43" s="15" t="s">
        <v>209</v>
      </c>
      <c r="G43" s="15" t="s">
        <v>28</v>
      </c>
      <c r="H43" s="15">
        <v>17</v>
      </c>
      <c r="I43" s="42" t="s">
        <v>289</v>
      </c>
      <c r="J43" s="43" t="s">
        <v>69</v>
      </c>
      <c r="K43" s="15">
        <v>14.2075</v>
      </c>
      <c r="L43" s="15">
        <v>-87.779200000000003</v>
      </c>
      <c r="M43" s="15" t="s">
        <v>290</v>
      </c>
      <c r="N43" s="16" t="s">
        <v>291</v>
      </c>
      <c r="O43" s="16" t="s">
        <v>292</v>
      </c>
    </row>
    <row r="44" spans="2:15" ht="14.25" customHeight="1">
      <c r="B44" s="14" t="str">
        <f>+'LOCALIZA HN'!$J44</f>
        <v>Siguatepeque</v>
      </c>
      <c r="C44" s="15" t="s">
        <v>120</v>
      </c>
      <c r="D44" s="15" t="s">
        <v>121</v>
      </c>
      <c r="E44" s="15">
        <v>3</v>
      </c>
      <c r="F44" s="15" t="s">
        <v>209</v>
      </c>
      <c r="G44" s="15" t="s">
        <v>28</v>
      </c>
      <c r="H44" s="15">
        <v>18</v>
      </c>
      <c r="I44" s="42" t="s">
        <v>293</v>
      </c>
      <c r="J44" s="43" t="s">
        <v>76</v>
      </c>
      <c r="K44" s="15">
        <v>14.6427</v>
      </c>
      <c r="L44" s="15">
        <v>-87.8767</v>
      </c>
      <c r="M44" s="15" t="s">
        <v>294</v>
      </c>
      <c r="N44" s="16" t="s">
        <v>295</v>
      </c>
      <c r="O44" s="16" t="s">
        <v>296</v>
      </c>
    </row>
    <row r="45" spans="2:15" ht="14.25" customHeight="1">
      <c r="B45" s="14" t="str">
        <f>+'LOCALIZA HN'!$J45</f>
        <v>Villa de San Antonio</v>
      </c>
      <c r="C45" s="15" t="s">
        <v>120</v>
      </c>
      <c r="D45" s="15" t="s">
        <v>121</v>
      </c>
      <c r="E45" s="15">
        <v>3</v>
      </c>
      <c r="F45" s="15" t="s">
        <v>209</v>
      </c>
      <c r="G45" s="15" t="s">
        <v>28</v>
      </c>
      <c r="H45" s="15">
        <v>19</v>
      </c>
      <c r="I45" s="42" t="s">
        <v>297</v>
      </c>
      <c r="J45" s="43" t="s">
        <v>298</v>
      </c>
      <c r="K45" s="15">
        <v>14.302899999999999</v>
      </c>
      <c r="L45" s="15">
        <v>-87.529200000000003</v>
      </c>
      <c r="M45" s="15" t="s">
        <v>299</v>
      </c>
      <c r="N45" s="16" t="s">
        <v>300</v>
      </c>
      <c r="O45" s="16" t="s">
        <v>301</v>
      </c>
    </row>
    <row r="46" spans="2:15" ht="14.25" customHeight="1">
      <c r="B46" s="14" t="str">
        <f>+'LOCALIZA HN'!$J46</f>
        <v>Las Lajas</v>
      </c>
      <c r="C46" s="15" t="s">
        <v>120</v>
      </c>
      <c r="D46" s="15" t="s">
        <v>121</v>
      </c>
      <c r="E46" s="15">
        <v>3</v>
      </c>
      <c r="F46" s="15" t="s">
        <v>209</v>
      </c>
      <c r="G46" s="15" t="s">
        <v>28</v>
      </c>
      <c r="H46" s="15">
        <v>20</v>
      </c>
      <c r="I46" s="42" t="s">
        <v>302</v>
      </c>
      <c r="J46" s="43" t="s">
        <v>303</v>
      </c>
      <c r="K46" s="15">
        <v>14.894399999999999</v>
      </c>
      <c r="L46" s="15">
        <v>-87.632900000000006</v>
      </c>
      <c r="M46" s="15" t="s">
        <v>304</v>
      </c>
      <c r="N46" s="16" t="s">
        <v>305</v>
      </c>
      <c r="O46" s="16" t="s">
        <v>306</v>
      </c>
    </row>
    <row r="47" spans="2:15" ht="14.25" customHeight="1">
      <c r="B47" s="14" t="str">
        <f>+'LOCALIZA HN'!$J47</f>
        <v>Taulabe</v>
      </c>
      <c r="C47" s="15" t="s">
        <v>120</v>
      </c>
      <c r="D47" s="15" t="s">
        <v>121</v>
      </c>
      <c r="E47" s="15">
        <v>3</v>
      </c>
      <c r="F47" s="15" t="s">
        <v>209</v>
      </c>
      <c r="G47" s="15" t="s">
        <v>28</v>
      </c>
      <c r="H47" s="15">
        <v>21</v>
      </c>
      <c r="I47" s="42" t="s">
        <v>307</v>
      </c>
      <c r="J47" s="43" t="s">
        <v>79</v>
      </c>
      <c r="K47" s="15">
        <v>14.7369</v>
      </c>
      <c r="L47" s="15">
        <v>-87.953299999999999</v>
      </c>
      <c r="M47" s="15" t="s">
        <v>308</v>
      </c>
      <c r="N47" s="16" t="s">
        <v>309</v>
      </c>
      <c r="O47" s="16" t="s">
        <v>310</v>
      </c>
    </row>
    <row r="48" spans="2:15" ht="14.25" customHeight="1">
      <c r="B48" s="14" t="str">
        <f>+'LOCALIZA HN'!$J48</f>
        <v>Santa Rosa de Copan</v>
      </c>
      <c r="C48" s="15" t="s">
        <v>120</v>
      </c>
      <c r="D48" s="15" t="s">
        <v>121</v>
      </c>
      <c r="E48" s="15">
        <v>4</v>
      </c>
      <c r="F48" s="15" t="s">
        <v>311</v>
      </c>
      <c r="G48" s="15" t="s">
        <v>312</v>
      </c>
      <c r="H48" s="15">
        <v>1</v>
      </c>
      <c r="I48" s="42" t="s">
        <v>313</v>
      </c>
      <c r="J48" s="43" t="s">
        <v>314</v>
      </c>
      <c r="K48" s="15">
        <v>14.787000000000001</v>
      </c>
      <c r="L48" s="15">
        <v>-88.790099999999995</v>
      </c>
      <c r="M48" s="15" t="s">
        <v>315</v>
      </c>
      <c r="N48" s="16" t="s">
        <v>316</v>
      </c>
      <c r="O48" s="16" t="s">
        <v>317</v>
      </c>
    </row>
    <row r="49" spans="2:15" ht="14.25" customHeight="1">
      <c r="B49" s="14" t="str">
        <f>+'LOCALIZA HN'!$J49</f>
        <v>Cabana</v>
      </c>
      <c r="C49" s="15" t="s">
        <v>120</v>
      </c>
      <c r="D49" s="15" t="s">
        <v>121</v>
      </c>
      <c r="E49" s="15">
        <v>4</v>
      </c>
      <c r="F49" s="15" t="s">
        <v>311</v>
      </c>
      <c r="G49" s="15" t="s">
        <v>312</v>
      </c>
      <c r="H49" s="15">
        <v>2</v>
      </c>
      <c r="I49" s="42" t="s">
        <v>318</v>
      </c>
      <c r="J49" s="43" t="s">
        <v>319</v>
      </c>
      <c r="K49" s="15">
        <v>14.7767</v>
      </c>
      <c r="L49" s="15">
        <v>-89.071799999999996</v>
      </c>
      <c r="M49" s="15" t="s">
        <v>320</v>
      </c>
      <c r="N49" s="16" t="s">
        <v>321</v>
      </c>
      <c r="O49" s="16" t="s">
        <v>322</v>
      </c>
    </row>
    <row r="50" spans="2:15" ht="14.25" customHeight="1">
      <c r="B50" s="14" t="str">
        <f>+'LOCALIZA HN'!$J50</f>
        <v>Concepción</v>
      </c>
      <c r="C50" s="15" t="s">
        <v>120</v>
      </c>
      <c r="D50" s="15" t="s">
        <v>121</v>
      </c>
      <c r="E50" s="15">
        <v>4</v>
      </c>
      <c r="F50" s="15" t="s">
        <v>311</v>
      </c>
      <c r="G50" s="15" t="s">
        <v>312</v>
      </c>
      <c r="H50" s="15">
        <v>3</v>
      </c>
      <c r="I50" s="42" t="s">
        <v>323</v>
      </c>
      <c r="J50" s="43" t="s">
        <v>324</v>
      </c>
      <c r="K50" s="15">
        <v>14.882400000000001</v>
      </c>
      <c r="L50" s="15">
        <v>-88.884399999999999</v>
      </c>
      <c r="M50" s="15" t="s">
        <v>325</v>
      </c>
      <c r="N50" s="16" t="s">
        <v>326</v>
      </c>
      <c r="O50" s="16" t="s">
        <v>327</v>
      </c>
    </row>
    <row r="51" spans="2:15" ht="14.25" customHeight="1">
      <c r="B51" s="14" t="str">
        <f>+'LOCALIZA HN'!$J51</f>
        <v>Copan Ruinas</v>
      </c>
      <c r="C51" s="15" t="s">
        <v>120</v>
      </c>
      <c r="D51" s="15" t="s">
        <v>121</v>
      </c>
      <c r="E51" s="15">
        <v>4</v>
      </c>
      <c r="F51" s="15" t="s">
        <v>311</v>
      </c>
      <c r="G51" s="15" t="s">
        <v>312</v>
      </c>
      <c r="H51" s="15">
        <v>4</v>
      </c>
      <c r="I51" s="42" t="s">
        <v>328</v>
      </c>
      <c r="J51" s="43" t="s">
        <v>329</v>
      </c>
      <c r="K51" s="15">
        <v>14.850300000000001</v>
      </c>
      <c r="L51" s="15">
        <v>-89.178899999999999</v>
      </c>
      <c r="M51" s="15" t="s">
        <v>330</v>
      </c>
      <c r="N51" s="16" t="s">
        <v>331</v>
      </c>
      <c r="O51" s="16" t="s">
        <v>332</v>
      </c>
    </row>
    <row r="52" spans="2:15" ht="14.25" customHeight="1">
      <c r="B52" s="14" t="str">
        <f>+'LOCALIZA HN'!$J52</f>
        <v>Corquin</v>
      </c>
      <c r="C52" s="15" t="s">
        <v>120</v>
      </c>
      <c r="D52" s="15" t="s">
        <v>121</v>
      </c>
      <c r="E52" s="15">
        <v>4</v>
      </c>
      <c r="F52" s="15" t="s">
        <v>311</v>
      </c>
      <c r="G52" s="15" t="s">
        <v>312</v>
      </c>
      <c r="H52" s="15">
        <v>5</v>
      </c>
      <c r="I52" s="42" t="s">
        <v>333</v>
      </c>
      <c r="J52" s="43" t="s">
        <v>334</v>
      </c>
      <c r="K52" s="15">
        <v>14.5632</v>
      </c>
      <c r="L52" s="15">
        <v>-88.881100000000004</v>
      </c>
      <c r="M52" s="15" t="s">
        <v>335</v>
      </c>
      <c r="N52" s="16" t="s">
        <v>336</v>
      </c>
      <c r="O52" s="16" t="s">
        <v>337</v>
      </c>
    </row>
    <row r="53" spans="2:15" ht="14.25" customHeight="1">
      <c r="B53" s="14" t="str">
        <f>+'LOCALIZA HN'!$J53</f>
        <v>Cucuyagua</v>
      </c>
      <c r="C53" s="15" t="s">
        <v>120</v>
      </c>
      <c r="D53" s="15" t="s">
        <v>121</v>
      </c>
      <c r="E53" s="15">
        <v>4</v>
      </c>
      <c r="F53" s="15" t="s">
        <v>311</v>
      </c>
      <c r="G53" s="15" t="s">
        <v>312</v>
      </c>
      <c r="H53" s="15">
        <v>6</v>
      </c>
      <c r="I53" s="42" t="s">
        <v>338</v>
      </c>
      <c r="J53" s="43" t="s">
        <v>339</v>
      </c>
      <c r="K53" s="15">
        <v>14.69</v>
      </c>
      <c r="L53" s="15">
        <v>-88.843599999999995</v>
      </c>
      <c r="M53" s="15" t="s">
        <v>340</v>
      </c>
      <c r="N53" s="16" t="s">
        <v>341</v>
      </c>
      <c r="O53" s="16" t="s">
        <v>342</v>
      </c>
    </row>
    <row r="54" spans="2:15" ht="14.25" customHeight="1">
      <c r="B54" s="14" t="str">
        <f>+'LOCALIZA HN'!$J54</f>
        <v>Dolores</v>
      </c>
      <c r="C54" s="15" t="s">
        <v>120</v>
      </c>
      <c r="D54" s="15" t="s">
        <v>121</v>
      </c>
      <c r="E54" s="15">
        <v>4</v>
      </c>
      <c r="F54" s="15" t="s">
        <v>311</v>
      </c>
      <c r="G54" s="15" t="s">
        <v>312</v>
      </c>
      <c r="H54" s="15">
        <v>7</v>
      </c>
      <c r="I54" s="42" t="s">
        <v>343</v>
      </c>
      <c r="J54" s="43" t="s">
        <v>344</v>
      </c>
      <c r="K54" s="15">
        <v>14.8855</v>
      </c>
      <c r="L54" s="15">
        <v>-88.823099999999997</v>
      </c>
      <c r="M54" s="15" t="s">
        <v>345</v>
      </c>
      <c r="N54" s="16" t="s">
        <v>346</v>
      </c>
      <c r="O54" s="16" t="s">
        <v>347</v>
      </c>
    </row>
    <row r="55" spans="2:15" ht="14.25" customHeight="1">
      <c r="B55" s="14" t="str">
        <f>+'LOCALIZA HN'!$J55</f>
        <v>Dulce Nombre</v>
      </c>
      <c r="C55" s="15" t="s">
        <v>120</v>
      </c>
      <c r="D55" s="15" t="s">
        <v>121</v>
      </c>
      <c r="E55" s="15">
        <v>4</v>
      </c>
      <c r="F55" s="15" t="s">
        <v>311</v>
      </c>
      <c r="G55" s="15" t="s">
        <v>312</v>
      </c>
      <c r="H55" s="15">
        <v>8</v>
      </c>
      <c r="I55" s="42" t="s">
        <v>348</v>
      </c>
      <c r="J55" s="43" t="s">
        <v>349</v>
      </c>
      <c r="K55" s="15">
        <v>14.862</v>
      </c>
      <c r="L55" s="15">
        <v>-88.838499999999996</v>
      </c>
      <c r="M55" s="15" t="s">
        <v>350</v>
      </c>
      <c r="N55" s="16" t="s">
        <v>351</v>
      </c>
      <c r="O55" s="16" t="s">
        <v>352</v>
      </c>
    </row>
    <row r="56" spans="2:15" ht="14.25" customHeight="1">
      <c r="B56" s="14" t="str">
        <f>+'LOCALIZA HN'!$J56</f>
        <v>El Paraiso</v>
      </c>
      <c r="C56" s="15" t="s">
        <v>120</v>
      </c>
      <c r="D56" s="15" t="s">
        <v>121</v>
      </c>
      <c r="E56" s="15">
        <v>4</v>
      </c>
      <c r="F56" s="15" t="s">
        <v>311</v>
      </c>
      <c r="G56" s="15" t="s">
        <v>312</v>
      </c>
      <c r="H56" s="15">
        <v>9</v>
      </c>
      <c r="I56" s="42" t="s">
        <v>353</v>
      </c>
      <c r="J56" s="43" t="s">
        <v>29</v>
      </c>
      <c r="K56" s="15">
        <v>15.054399999999999</v>
      </c>
      <c r="L56" s="15">
        <v>-88.987099999999998</v>
      </c>
      <c r="M56" s="15" t="s">
        <v>354</v>
      </c>
      <c r="N56" s="16" t="s">
        <v>355</v>
      </c>
      <c r="O56" s="16" t="s">
        <v>356</v>
      </c>
    </row>
    <row r="57" spans="2:15" ht="14.25" customHeight="1">
      <c r="B57" s="14" t="str">
        <f>+'LOCALIZA HN'!$J57</f>
        <v>Florida</v>
      </c>
      <c r="C57" s="15" t="s">
        <v>120</v>
      </c>
      <c r="D57" s="15" t="s">
        <v>121</v>
      </c>
      <c r="E57" s="15">
        <v>4</v>
      </c>
      <c r="F57" s="15" t="s">
        <v>311</v>
      </c>
      <c r="G57" s="15" t="s">
        <v>312</v>
      </c>
      <c r="H57" s="15">
        <v>10</v>
      </c>
      <c r="I57" s="42" t="s">
        <v>357</v>
      </c>
      <c r="J57" s="43" t="s">
        <v>358</v>
      </c>
      <c r="K57" s="15">
        <v>15.167299999999999</v>
      </c>
      <c r="L57" s="15">
        <v>-88.816699999999997</v>
      </c>
      <c r="M57" s="15" t="s">
        <v>359</v>
      </c>
      <c r="N57" s="16" t="s">
        <v>360</v>
      </c>
      <c r="O57" s="16" t="s">
        <v>361</v>
      </c>
    </row>
    <row r="58" spans="2:15" ht="14.25" customHeight="1">
      <c r="B58" s="14" t="str">
        <f>+'LOCALIZA HN'!$J58</f>
        <v>La Jigua</v>
      </c>
      <c r="C58" s="15" t="s">
        <v>120</v>
      </c>
      <c r="D58" s="15" t="s">
        <v>121</v>
      </c>
      <c r="E58" s="15">
        <v>4</v>
      </c>
      <c r="F58" s="15" t="s">
        <v>311</v>
      </c>
      <c r="G58" s="15" t="s">
        <v>312</v>
      </c>
      <c r="H58" s="15">
        <v>11</v>
      </c>
      <c r="I58" s="42" t="s">
        <v>362</v>
      </c>
      <c r="J58" s="43" t="s">
        <v>363</v>
      </c>
      <c r="K58" s="15">
        <v>15.1104</v>
      </c>
      <c r="L58" s="15">
        <v>-88.764399999999995</v>
      </c>
      <c r="M58" s="15" t="s">
        <v>364</v>
      </c>
      <c r="N58" s="16" t="s">
        <v>365</v>
      </c>
      <c r="O58" s="16" t="s">
        <v>366</v>
      </c>
    </row>
    <row r="59" spans="2:15" ht="14.25" customHeight="1">
      <c r="B59" s="14" t="str">
        <f>+'LOCALIZA HN'!$J59</f>
        <v>La Union</v>
      </c>
      <c r="C59" s="15" t="s">
        <v>120</v>
      </c>
      <c r="D59" s="15" t="s">
        <v>121</v>
      </c>
      <c r="E59" s="15">
        <v>4</v>
      </c>
      <c r="F59" s="15" t="s">
        <v>311</v>
      </c>
      <c r="G59" s="15" t="s">
        <v>312</v>
      </c>
      <c r="H59" s="15">
        <v>12</v>
      </c>
      <c r="I59" s="42" t="s">
        <v>367</v>
      </c>
      <c r="J59" s="43" t="s">
        <v>49</v>
      </c>
      <c r="K59" s="15">
        <v>14.698700000000001</v>
      </c>
      <c r="L59" s="15">
        <v>-88.948499999999996</v>
      </c>
      <c r="M59" s="15" t="s">
        <v>368</v>
      </c>
      <c r="N59" s="16" t="s">
        <v>369</v>
      </c>
      <c r="O59" s="16" t="s">
        <v>370</v>
      </c>
    </row>
    <row r="60" spans="2:15" ht="14.25" customHeight="1">
      <c r="B60" s="14" t="str">
        <f>+'LOCALIZA HN'!$J60</f>
        <v>Nueva Arcadia</v>
      </c>
      <c r="C60" s="15" t="s">
        <v>120</v>
      </c>
      <c r="D60" s="15" t="s">
        <v>121</v>
      </c>
      <c r="E60" s="15">
        <v>4</v>
      </c>
      <c r="F60" s="15" t="s">
        <v>311</v>
      </c>
      <c r="G60" s="15" t="s">
        <v>312</v>
      </c>
      <c r="H60" s="15">
        <v>13</v>
      </c>
      <c r="I60" s="42" t="s">
        <v>371</v>
      </c>
      <c r="J60" s="43" t="s">
        <v>56</v>
      </c>
      <c r="K60" s="15">
        <v>15.090299999999999</v>
      </c>
      <c r="L60" s="15">
        <v>-88.705200000000005</v>
      </c>
      <c r="M60" s="15" t="s">
        <v>372</v>
      </c>
      <c r="N60" s="16" t="s">
        <v>373</v>
      </c>
      <c r="O60" s="16" t="s">
        <v>374</v>
      </c>
    </row>
    <row r="61" spans="2:15" ht="14.25" customHeight="1">
      <c r="B61" s="14" t="str">
        <f>+'LOCALIZA HN'!$J61</f>
        <v>San Agustin</v>
      </c>
      <c r="C61" s="15" t="s">
        <v>120</v>
      </c>
      <c r="D61" s="15" t="s">
        <v>121</v>
      </c>
      <c r="E61" s="15">
        <v>4</v>
      </c>
      <c r="F61" s="15" t="s">
        <v>311</v>
      </c>
      <c r="G61" s="15" t="s">
        <v>312</v>
      </c>
      <c r="H61" s="15">
        <v>14</v>
      </c>
      <c r="I61" s="42" t="s">
        <v>375</v>
      </c>
      <c r="J61" s="43" t="s">
        <v>376</v>
      </c>
      <c r="K61" s="15">
        <v>14.815200000000001</v>
      </c>
      <c r="L61" s="15">
        <v>-88.930499999999995</v>
      </c>
      <c r="M61" s="15" t="s">
        <v>377</v>
      </c>
      <c r="N61" s="16" t="s">
        <v>378</v>
      </c>
      <c r="O61" s="16" t="s">
        <v>379</v>
      </c>
    </row>
    <row r="62" spans="2:15" ht="14.25" customHeight="1">
      <c r="B62" s="14" t="str">
        <f>+'LOCALIZA HN'!$J62</f>
        <v>San Antonio</v>
      </c>
      <c r="C62" s="15" t="s">
        <v>120</v>
      </c>
      <c r="D62" s="15" t="s">
        <v>121</v>
      </c>
      <c r="E62" s="15">
        <v>4</v>
      </c>
      <c r="F62" s="15" t="s">
        <v>311</v>
      </c>
      <c r="G62" s="15" t="s">
        <v>312</v>
      </c>
      <c r="H62" s="15">
        <v>15</v>
      </c>
      <c r="I62" s="42" t="s">
        <v>380</v>
      </c>
      <c r="J62" s="43" t="s">
        <v>86</v>
      </c>
      <c r="K62" s="15">
        <v>15.0525</v>
      </c>
      <c r="L62" s="15">
        <v>-88.888099999999994</v>
      </c>
      <c r="M62" s="15" t="s">
        <v>381</v>
      </c>
      <c r="N62" s="16" t="s">
        <v>382</v>
      </c>
      <c r="O62" s="16" t="s">
        <v>383</v>
      </c>
    </row>
    <row r="63" spans="2:15" ht="14.25" customHeight="1">
      <c r="B63" s="14" t="str">
        <f>+'LOCALIZA HN'!$J63</f>
        <v>San Jeronimo</v>
      </c>
      <c r="C63" s="15" t="s">
        <v>120</v>
      </c>
      <c r="D63" s="15" t="s">
        <v>121</v>
      </c>
      <c r="E63" s="15">
        <v>4</v>
      </c>
      <c r="F63" s="15" t="s">
        <v>311</v>
      </c>
      <c r="G63" s="15" t="s">
        <v>312</v>
      </c>
      <c r="H63" s="15">
        <v>16</v>
      </c>
      <c r="I63" s="42" t="s">
        <v>384</v>
      </c>
      <c r="J63" s="43" t="s">
        <v>385</v>
      </c>
      <c r="K63" s="15">
        <v>14.960699999999999</v>
      </c>
      <c r="L63" s="15">
        <v>-88.899600000000007</v>
      </c>
      <c r="M63" s="15" t="s">
        <v>386</v>
      </c>
      <c r="N63" s="16" t="s">
        <v>387</v>
      </c>
      <c r="O63" s="16" t="s">
        <v>388</v>
      </c>
    </row>
    <row r="64" spans="2:15" ht="14.25" customHeight="1">
      <c r="B64" s="14" t="str">
        <f>+'LOCALIZA HN'!$J64</f>
        <v>San Jose</v>
      </c>
      <c r="C64" s="15" t="s">
        <v>120</v>
      </c>
      <c r="D64" s="15" t="s">
        <v>121</v>
      </c>
      <c r="E64" s="15">
        <v>4</v>
      </c>
      <c r="F64" s="15" t="s">
        <v>311</v>
      </c>
      <c r="G64" s="15" t="s">
        <v>312</v>
      </c>
      <c r="H64" s="15">
        <v>17</v>
      </c>
      <c r="I64" s="42" t="s">
        <v>389</v>
      </c>
      <c r="J64" s="43" t="s">
        <v>390</v>
      </c>
      <c r="K64" s="15">
        <v>14.9137</v>
      </c>
      <c r="L64" s="15">
        <v>-88.714500000000001</v>
      </c>
      <c r="M64" s="15" t="s">
        <v>391</v>
      </c>
      <c r="N64" s="16" t="s">
        <v>392</v>
      </c>
      <c r="O64" s="16" t="s">
        <v>393</v>
      </c>
    </row>
    <row r="65" spans="2:15" ht="14.25" customHeight="1">
      <c r="B65" s="14" t="str">
        <f>+'LOCALIZA HN'!$J65</f>
        <v>San Juan de Opoa</v>
      </c>
      <c r="C65" s="15" t="s">
        <v>120</v>
      </c>
      <c r="D65" s="15" t="s">
        <v>121</v>
      </c>
      <c r="E65" s="15">
        <v>4</v>
      </c>
      <c r="F65" s="15" t="s">
        <v>311</v>
      </c>
      <c r="G65" s="15" t="s">
        <v>312</v>
      </c>
      <c r="H65" s="15">
        <v>18</v>
      </c>
      <c r="I65" s="42" t="s">
        <v>394</v>
      </c>
      <c r="J65" s="43" t="s">
        <v>395</v>
      </c>
      <c r="K65" s="15">
        <v>14.8124</v>
      </c>
      <c r="L65" s="15">
        <v>-88.708100000000002</v>
      </c>
      <c r="M65" s="15" t="s">
        <v>396</v>
      </c>
      <c r="N65" s="16" t="s">
        <v>397</v>
      </c>
      <c r="O65" s="16" t="s">
        <v>398</v>
      </c>
    </row>
    <row r="66" spans="2:15" ht="14.25" customHeight="1">
      <c r="B66" s="14" t="str">
        <f>+'LOCALIZA HN'!$J66</f>
        <v>San Nicolas</v>
      </c>
      <c r="C66" s="15" t="s">
        <v>120</v>
      </c>
      <c r="D66" s="15" t="s">
        <v>121</v>
      </c>
      <c r="E66" s="15">
        <v>4</v>
      </c>
      <c r="F66" s="15" t="s">
        <v>311</v>
      </c>
      <c r="G66" s="15" t="s">
        <v>312</v>
      </c>
      <c r="H66" s="15">
        <v>19</v>
      </c>
      <c r="I66" s="42" t="s">
        <v>399</v>
      </c>
      <c r="J66" s="43" t="s">
        <v>400</v>
      </c>
      <c r="K66" s="15">
        <v>14.9945</v>
      </c>
      <c r="L66" s="15">
        <v>-88.753500000000003</v>
      </c>
      <c r="M66" s="15" t="s">
        <v>401</v>
      </c>
      <c r="N66" s="16" t="s">
        <v>402</v>
      </c>
      <c r="O66" s="16" t="s">
        <v>403</v>
      </c>
    </row>
    <row r="67" spans="2:15" ht="14.25" customHeight="1">
      <c r="B67" s="14" t="str">
        <f>+'LOCALIZA HN'!$J67</f>
        <v>San Pedro</v>
      </c>
      <c r="C67" s="15" t="s">
        <v>120</v>
      </c>
      <c r="D67" s="15" t="s">
        <v>121</v>
      </c>
      <c r="E67" s="15">
        <v>4</v>
      </c>
      <c r="F67" s="15" t="s">
        <v>311</v>
      </c>
      <c r="G67" s="15" t="s">
        <v>312</v>
      </c>
      <c r="H67" s="15">
        <v>20</v>
      </c>
      <c r="I67" s="42" t="s">
        <v>404</v>
      </c>
      <c r="J67" s="43" t="s">
        <v>405</v>
      </c>
      <c r="K67" s="15">
        <v>14.617599999999999</v>
      </c>
      <c r="L67" s="15">
        <v>-88.809100000000001</v>
      </c>
      <c r="M67" s="15" t="s">
        <v>406</v>
      </c>
      <c r="N67" s="16" t="s">
        <v>407</v>
      </c>
      <c r="O67" s="16" t="s">
        <v>408</v>
      </c>
    </row>
    <row r="68" spans="2:15" ht="14.25" customHeight="1">
      <c r="B68" s="14" t="str">
        <f>+'LOCALIZA HN'!$J68</f>
        <v>Santa Rita</v>
      </c>
      <c r="C68" s="15" t="s">
        <v>120</v>
      </c>
      <c r="D68" s="15" t="s">
        <v>121</v>
      </c>
      <c r="E68" s="15">
        <v>4</v>
      </c>
      <c r="F68" s="15" t="s">
        <v>311</v>
      </c>
      <c r="G68" s="15" t="s">
        <v>312</v>
      </c>
      <c r="H68" s="15">
        <v>21</v>
      </c>
      <c r="I68" s="42" t="s">
        <v>409</v>
      </c>
      <c r="J68" s="43" t="s">
        <v>75</v>
      </c>
      <c r="K68" s="15">
        <v>14.886799999999999</v>
      </c>
      <c r="L68" s="15">
        <v>-89.036000000000001</v>
      </c>
      <c r="M68" s="15" t="s">
        <v>410</v>
      </c>
      <c r="N68" s="16" t="s">
        <v>411</v>
      </c>
      <c r="O68" s="16" t="s">
        <v>412</v>
      </c>
    </row>
    <row r="69" spans="2:15" ht="14.25" customHeight="1">
      <c r="B69" s="14" t="str">
        <f>+'LOCALIZA HN'!$J69</f>
        <v>Trinidad de Copan</v>
      </c>
      <c r="C69" s="15" t="s">
        <v>120</v>
      </c>
      <c r="D69" s="15" t="s">
        <v>121</v>
      </c>
      <c r="E69" s="15">
        <v>4</v>
      </c>
      <c r="F69" s="15" t="s">
        <v>311</v>
      </c>
      <c r="G69" s="15" t="s">
        <v>312</v>
      </c>
      <c r="H69" s="15">
        <v>22</v>
      </c>
      <c r="I69" s="42" t="s">
        <v>413</v>
      </c>
      <c r="J69" s="43" t="s">
        <v>414</v>
      </c>
      <c r="K69" s="15">
        <v>14.9497</v>
      </c>
      <c r="L69" s="15">
        <v>-88.775199999999998</v>
      </c>
      <c r="M69" s="15" t="s">
        <v>415</v>
      </c>
      <c r="N69" s="16" t="s">
        <v>416</v>
      </c>
      <c r="O69" s="16" t="s">
        <v>417</v>
      </c>
    </row>
    <row r="70" spans="2:15" ht="14.25" customHeight="1">
      <c r="B70" s="14" t="str">
        <f>+'LOCALIZA HN'!$J70</f>
        <v>Veracruz</v>
      </c>
      <c r="C70" s="15" t="s">
        <v>120</v>
      </c>
      <c r="D70" s="15" t="s">
        <v>121</v>
      </c>
      <c r="E70" s="15">
        <v>4</v>
      </c>
      <c r="F70" s="15" t="s">
        <v>311</v>
      </c>
      <c r="G70" s="15" t="s">
        <v>312</v>
      </c>
      <c r="H70" s="15">
        <v>23</v>
      </c>
      <c r="I70" s="42" t="s">
        <v>418</v>
      </c>
      <c r="J70" s="43" t="s">
        <v>419</v>
      </c>
      <c r="K70" s="15">
        <v>14.8874</v>
      </c>
      <c r="L70" s="15">
        <v>-88.787999999999997</v>
      </c>
      <c r="M70" s="15" t="s">
        <v>420</v>
      </c>
      <c r="N70" s="16" t="s">
        <v>421</v>
      </c>
      <c r="O70" s="16" t="s">
        <v>422</v>
      </c>
    </row>
    <row r="71" spans="2:15" ht="14.25" customHeight="1">
      <c r="B71" s="14" t="str">
        <f>+'LOCALIZA HN'!$J71</f>
        <v>San Pedro Sula</v>
      </c>
      <c r="C71" s="15" t="s">
        <v>120</v>
      </c>
      <c r="D71" s="15" t="s">
        <v>121</v>
      </c>
      <c r="E71" s="15">
        <v>5</v>
      </c>
      <c r="F71" s="15" t="s">
        <v>423</v>
      </c>
      <c r="G71" s="15" t="s">
        <v>424</v>
      </c>
      <c r="H71" s="15">
        <v>1</v>
      </c>
      <c r="I71" s="42" t="s">
        <v>425</v>
      </c>
      <c r="J71" s="43" t="s">
        <v>23</v>
      </c>
      <c r="K71" s="15">
        <v>15.5151</v>
      </c>
      <c r="L71" s="15">
        <v>-88.114599999999996</v>
      </c>
      <c r="M71" s="15" t="s">
        <v>426</v>
      </c>
      <c r="N71" s="16" t="s">
        <v>427</v>
      </c>
      <c r="O71" s="16" t="s">
        <v>428</v>
      </c>
    </row>
    <row r="72" spans="2:15" ht="14.25" customHeight="1">
      <c r="B72" s="14" t="str">
        <f>+'LOCALIZA HN'!$J72</f>
        <v>Choloma</v>
      </c>
      <c r="C72" s="15" t="s">
        <v>120</v>
      </c>
      <c r="D72" s="15" t="s">
        <v>121</v>
      </c>
      <c r="E72" s="15">
        <v>5</v>
      </c>
      <c r="F72" s="15" t="s">
        <v>423</v>
      </c>
      <c r="G72" s="15" t="s">
        <v>424</v>
      </c>
      <c r="H72" s="15">
        <v>2</v>
      </c>
      <c r="I72" s="42" t="s">
        <v>429</v>
      </c>
      <c r="J72" s="43" t="s">
        <v>25</v>
      </c>
      <c r="K72" s="15">
        <v>15.6435</v>
      </c>
      <c r="L72" s="15">
        <v>-87.933999999999997</v>
      </c>
      <c r="M72" s="15" t="s">
        <v>430</v>
      </c>
      <c r="N72" s="16" t="s">
        <v>431</v>
      </c>
      <c r="O72" s="16" t="s">
        <v>432</v>
      </c>
    </row>
    <row r="73" spans="2:15" ht="14.25" customHeight="1">
      <c r="B73" s="14" t="str">
        <f>+'LOCALIZA HN'!$J73</f>
        <v>Omoa</v>
      </c>
      <c r="C73" s="15" t="s">
        <v>120</v>
      </c>
      <c r="D73" s="15" t="s">
        <v>121</v>
      </c>
      <c r="E73" s="15">
        <v>5</v>
      </c>
      <c r="F73" s="15" t="s">
        <v>423</v>
      </c>
      <c r="G73" s="15" t="s">
        <v>424</v>
      </c>
      <c r="H73" s="15">
        <v>3</v>
      </c>
      <c r="I73" s="42" t="s">
        <v>433</v>
      </c>
      <c r="J73" s="43" t="s">
        <v>57</v>
      </c>
      <c r="K73" s="15">
        <v>15.6675</v>
      </c>
      <c r="L73" s="15">
        <v>-88.214399999999998</v>
      </c>
      <c r="M73" s="15" t="s">
        <v>434</v>
      </c>
      <c r="N73" s="16" t="s">
        <v>435</v>
      </c>
      <c r="O73" s="16" t="s">
        <v>436</v>
      </c>
    </row>
    <row r="74" spans="2:15" ht="14.25" customHeight="1">
      <c r="B74" s="14" t="str">
        <f>+'LOCALIZA HN'!$J74</f>
        <v>Pimienta</v>
      </c>
      <c r="C74" s="15" t="s">
        <v>120</v>
      </c>
      <c r="D74" s="15" t="s">
        <v>121</v>
      </c>
      <c r="E74" s="15">
        <v>5</v>
      </c>
      <c r="F74" s="15" t="s">
        <v>423</v>
      </c>
      <c r="G74" s="15" t="s">
        <v>424</v>
      </c>
      <c r="H74" s="15">
        <v>4</v>
      </c>
      <c r="I74" s="42" t="s">
        <v>437</v>
      </c>
      <c r="J74" s="43" t="s">
        <v>60</v>
      </c>
      <c r="K74" s="15">
        <v>15.2746</v>
      </c>
      <c r="L74" s="15">
        <v>-87.970200000000006</v>
      </c>
      <c r="M74" s="15" t="s">
        <v>438</v>
      </c>
      <c r="N74" s="16" t="s">
        <v>439</v>
      </c>
      <c r="O74" s="16" t="s">
        <v>440</v>
      </c>
    </row>
    <row r="75" spans="2:15" ht="14.25" customHeight="1">
      <c r="B75" s="14" t="str">
        <f>+'LOCALIZA HN'!$J75</f>
        <v>Potrerillos</v>
      </c>
      <c r="C75" s="15" t="s">
        <v>120</v>
      </c>
      <c r="D75" s="15" t="s">
        <v>121</v>
      </c>
      <c r="E75" s="15">
        <v>5</v>
      </c>
      <c r="F75" s="15" t="s">
        <v>423</v>
      </c>
      <c r="G75" s="15" t="s">
        <v>424</v>
      </c>
      <c r="H75" s="15">
        <v>5</v>
      </c>
      <c r="I75" s="42" t="s">
        <v>441</v>
      </c>
      <c r="J75" s="43" t="s">
        <v>61</v>
      </c>
      <c r="K75" s="15">
        <v>15.197699999999999</v>
      </c>
      <c r="L75" s="15">
        <v>-87.960099999999997</v>
      </c>
      <c r="M75" s="15" t="s">
        <v>442</v>
      </c>
      <c r="N75" s="16" t="s">
        <v>443</v>
      </c>
      <c r="O75" s="16" t="s">
        <v>444</v>
      </c>
    </row>
    <row r="76" spans="2:15" ht="14.25" customHeight="1">
      <c r="B76" s="14" t="str">
        <f>+'LOCALIZA HN'!$J76</f>
        <v>Puerto Cortes</v>
      </c>
      <c r="C76" s="15" t="s">
        <v>120</v>
      </c>
      <c r="D76" s="15" t="s">
        <v>121</v>
      </c>
      <c r="E76" s="15">
        <v>5</v>
      </c>
      <c r="F76" s="15" t="s">
        <v>423</v>
      </c>
      <c r="G76" s="15" t="s">
        <v>424</v>
      </c>
      <c r="H76" s="15">
        <v>6</v>
      </c>
      <c r="I76" s="42" t="s">
        <v>445</v>
      </c>
      <c r="J76" s="43" t="s">
        <v>62</v>
      </c>
      <c r="K76" s="15">
        <v>15.7897</v>
      </c>
      <c r="L76" s="15">
        <v>-87.846000000000004</v>
      </c>
      <c r="M76" s="15" t="s">
        <v>446</v>
      </c>
      <c r="N76" s="16" t="s">
        <v>447</v>
      </c>
      <c r="O76" s="16" t="s">
        <v>448</v>
      </c>
    </row>
    <row r="77" spans="2:15" ht="14.25" customHeight="1">
      <c r="B77" s="14" t="str">
        <f>+'LOCALIZA HN'!$J77</f>
        <v>San Antonio de Cortes</v>
      </c>
      <c r="C77" s="15" t="s">
        <v>120</v>
      </c>
      <c r="D77" s="15" t="s">
        <v>121</v>
      </c>
      <c r="E77" s="15">
        <v>5</v>
      </c>
      <c r="F77" s="15" t="s">
        <v>423</v>
      </c>
      <c r="G77" s="15" t="s">
        <v>424</v>
      </c>
      <c r="H77" s="15">
        <v>7</v>
      </c>
      <c r="I77" s="42" t="s">
        <v>449</v>
      </c>
      <c r="J77" s="43" t="s">
        <v>63</v>
      </c>
      <c r="K77" s="15">
        <v>15.1311</v>
      </c>
      <c r="L77" s="15">
        <v>-88.027600000000007</v>
      </c>
      <c r="M77" s="15" t="s">
        <v>450</v>
      </c>
      <c r="N77" s="16" t="s">
        <v>451</v>
      </c>
      <c r="O77" s="16" t="s">
        <v>452</v>
      </c>
    </row>
    <row r="78" spans="2:15" ht="14.25" customHeight="1">
      <c r="B78" s="14" t="str">
        <f>+'LOCALIZA HN'!$J78</f>
        <v>San Francisco de Yojoa</v>
      </c>
      <c r="C78" s="15" t="s">
        <v>120</v>
      </c>
      <c r="D78" s="15" t="s">
        <v>121</v>
      </c>
      <c r="E78" s="15">
        <v>5</v>
      </c>
      <c r="F78" s="15" t="s">
        <v>423</v>
      </c>
      <c r="G78" s="15" t="s">
        <v>424</v>
      </c>
      <c r="H78" s="15">
        <v>8</v>
      </c>
      <c r="I78" s="42" t="s">
        <v>453</v>
      </c>
      <c r="J78" s="43" t="s">
        <v>65</v>
      </c>
      <c r="K78" s="15">
        <v>15.0252</v>
      </c>
      <c r="L78" s="15">
        <v>-87.9863</v>
      </c>
      <c r="M78" s="15" t="s">
        <v>454</v>
      </c>
      <c r="N78" s="16" t="s">
        <v>455</v>
      </c>
      <c r="O78" s="16" t="s">
        <v>456</v>
      </c>
    </row>
    <row r="79" spans="2:15" ht="14.25" customHeight="1">
      <c r="B79" s="14" t="str">
        <f>+'LOCALIZA HN'!$J79</f>
        <v>San Manuel</v>
      </c>
      <c r="C79" s="15" t="s">
        <v>120</v>
      </c>
      <c r="D79" s="15" t="s">
        <v>121</v>
      </c>
      <c r="E79" s="15">
        <v>5</v>
      </c>
      <c r="F79" s="15" t="s">
        <v>423</v>
      </c>
      <c r="G79" s="15" t="s">
        <v>424</v>
      </c>
      <c r="H79" s="15">
        <v>9</v>
      </c>
      <c r="I79" s="42" t="s">
        <v>457</v>
      </c>
      <c r="J79" s="43" t="s">
        <v>66</v>
      </c>
      <c r="K79" s="15">
        <v>15.3802</v>
      </c>
      <c r="L79" s="15">
        <v>-87.899699999999996</v>
      </c>
      <c r="M79" s="15" t="s">
        <v>458</v>
      </c>
      <c r="N79" s="16" t="s">
        <v>459</v>
      </c>
      <c r="O79" s="16" t="s">
        <v>460</v>
      </c>
    </row>
    <row r="80" spans="2:15" ht="14.25" customHeight="1">
      <c r="B80" s="14" t="str">
        <f>+'LOCALIZA HN'!$J80</f>
        <v>Santa Cruz de Yojoa</v>
      </c>
      <c r="C80" s="15" t="s">
        <v>120</v>
      </c>
      <c r="D80" s="15" t="s">
        <v>121</v>
      </c>
      <c r="E80" s="15">
        <v>5</v>
      </c>
      <c r="F80" s="15" t="s">
        <v>423</v>
      </c>
      <c r="G80" s="15" t="s">
        <v>424</v>
      </c>
      <c r="H80" s="15">
        <v>10</v>
      </c>
      <c r="I80" s="42" t="s">
        <v>461</v>
      </c>
      <c r="J80" s="43" t="s">
        <v>72</v>
      </c>
      <c r="K80" s="15">
        <v>15.012700000000001</v>
      </c>
      <c r="L80" s="15">
        <v>-87.871499999999997</v>
      </c>
      <c r="M80" s="15" t="s">
        <v>462</v>
      </c>
      <c r="N80" s="16" t="s">
        <v>463</v>
      </c>
      <c r="O80" s="16" t="s">
        <v>464</v>
      </c>
    </row>
    <row r="81" spans="2:15" ht="14.25" customHeight="1">
      <c r="B81" s="14" t="str">
        <f>+'LOCALIZA HN'!$J81</f>
        <v>Villanueva</v>
      </c>
      <c r="C81" s="15" t="s">
        <v>120</v>
      </c>
      <c r="D81" s="15" t="s">
        <v>121</v>
      </c>
      <c r="E81" s="15">
        <v>5</v>
      </c>
      <c r="F81" s="15" t="s">
        <v>423</v>
      </c>
      <c r="G81" s="15" t="s">
        <v>424</v>
      </c>
      <c r="H81" s="15">
        <v>11</v>
      </c>
      <c r="I81" s="42" t="s">
        <v>465</v>
      </c>
      <c r="J81" s="43" t="s">
        <v>83</v>
      </c>
      <c r="K81" s="15">
        <v>15.3307</v>
      </c>
      <c r="L81" s="15">
        <v>-88.047399999999996</v>
      </c>
      <c r="M81" s="15" t="s">
        <v>466</v>
      </c>
      <c r="N81" s="16" t="s">
        <v>467</v>
      </c>
      <c r="O81" s="16" t="s">
        <v>468</v>
      </c>
    </row>
    <row r="82" spans="2:15" ht="14.25" customHeight="1">
      <c r="B82" s="14" t="str">
        <f>+'LOCALIZA HN'!$J82</f>
        <v>La Lima</v>
      </c>
      <c r="C82" s="15" t="s">
        <v>120</v>
      </c>
      <c r="D82" s="15" t="s">
        <v>121</v>
      </c>
      <c r="E82" s="15">
        <v>5</v>
      </c>
      <c r="F82" s="15" t="s">
        <v>423</v>
      </c>
      <c r="G82" s="15" t="s">
        <v>424</v>
      </c>
      <c r="H82" s="15">
        <v>12</v>
      </c>
      <c r="I82" s="42" t="s">
        <v>469</v>
      </c>
      <c r="J82" s="43" t="s">
        <v>47</v>
      </c>
      <c r="K82" s="15">
        <v>15.484500000000001</v>
      </c>
      <c r="L82" s="15">
        <v>-87.869299999999996</v>
      </c>
      <c r="M82" s="15" t="s">
        <v>470</v>
      </c>
      <c r="N82" s="16" t="s">
        <v>471</v>
      </c>
      <c r="O82" s="16" t="s">
        <v>472</v>
      </c>
    </row>
    <row r="83" spans="2:15" ht="14.25" customHeight="1">
      <c r="B83" s="14" t="str">
        <f>+'LOCALIZA HN'!$J83</f>
        <v>Choluteca</v>
      </c>
      <c r="C83" s="15" t="s">
        <v>120</v>
      </c>
      <c r="D83" s="15" t="s">
        <v>121</v>
      </c>
      <c r="E83" s="15">
        <v>6</v>
      </c>
      <c r="F83" s="15" t="s">
        <v>473</v>
      </c>
      <c r="G83" s="15" t="s">
        <v>27</v>
      </c>
      <c r="H83" s="15">
        <v>1</v>
      </c>
      <c r="I83" s="42" t="s">
        <v>474</v>
      </c>
      <c r="J83" s="43" t="s">
        <v>27</v>
      </c>
      <c r="K83" s="15">
        <v>13.260899999999999</v>
      </c>
      <c r="L83" s="15">
        <v>-87.231700000000004</v>
      </c>
      <c r="M83" s="15" t="s">
        <v>475</v>
      </c>
      <c r="N83" s="16" t="s">
        <v>476</v>
      </c>
      <c r="O83" s="16" t="s">
        <v>477</v>
      </c>
    </row>
    <row r="84" spans="2:15" ht="14.25" customHeight="1">
      <c r="B84" s="14" t="str">
        <f>+'LOCALIZA HN'!$J84</f>
        <v>Apacilagua</v>
      </c>
      <c r="C84" s="15" t="s">
        <v>120</v>
      </c>
      <c r="D84" s="15" t="s">
        <v>121</v>
      </c>
      <c r="E84" s="15">
        <v>6</v>
      </c>
      <c r="F84" s="15" t="s">
        <v>473</v>
      </c>
      <c r="G84" s="15" t="s">
        <v>27</v>
      </c>
      <c r="H84" s="15">
        <v>2</v>
      </c>
      <c r="I84" s="42" t="s">
        <v>478</v>
      </c>
      <c r="J84" s="43" t="s">
        <v>479</v>
      </c>
      <c r="K84" s="15">
        <v>13.455299999999999</v>
      </c>
      <c r="L84" s="15">
        <v>-87.015699999999995</v>
      </c>
      <c r="M84" s="15" t="s">
        <v>480</v>
      </c>
      <c r="N84" s="16" t="s">
        <v>481</v>
      </c>
      <c r="O84" s="16" t="s">
        <v>482</v>
      </c>
    </row>
    <row r="85" spans="2:15" ht="14.25" customHeight="1">
      <c r="B85" s="14" t="str">
        <f>+'LOCALIZA HN'!$J85</f>
        <v>Concepcion de Maria</v>
      </c>
      <c r="C85" s="15" t="s">
        <v>120</v>
      </c>
      <c r="D85" s="15" t="s">
        <v>121</v>
      </c>
      <c r="E85" s="15">
        <v>6</v>
      </c>
      <c r="F85" s="15" t="s">
        <v>473</v>
      </c>
      <c r="G85" s="15" t="s">
        <v>27</v>
      </c>
      <c r="H85" s="15">
        <v>3</v>
      </c>
      <c r="I85" s="42" t="s">
        <v>483</v>
      </c>
      <c r="J85" s="43" t="s">
        <v>484</v>
      </c>
      <c r="K85" s="15">
        <v>13.221399999999999</v>
      </c>
      <c r="L85" s="15">
        <v>-86.962000000000003</v>
      </c>
      <c r="M85" s="15" t="s">
        <v>485</v>
      </c>
      <c r="N85" s="16" t="s">
        <v>486</v>
      </c>
      <c r="O85" s="16" t="s">
        <v>487</v>
      </c>
    </row>
    <row r="86" spans="2:15" ht="14.25" customHeight="1">
      <c r="B86" s="14" t="str">
        <f>+'LOCALIZA HN'!$J86</f>
        <v>Duyure</v>
      </c>
      <c r="C86" s="15" t="s">
        <v>120</v>
      </c>
      <c r="D86" s="15" t="s">
        <v>121</v>
      </c>
      <c r="E86" s="15">
        <v>6</v>
      </c>
      <c r="F86" s="15" t="s">
        <v>473</v>
      </c>
      <c r="G86" s="15" t="s">
        <v>27</v>
      </c>
      <c r="H86" s="15">
        <v>4</v>
      </c>
      <c r="I86" s="42" t="s">
        <v>488</v>
      </c>
      <c r="J86" s="43" t="s">
        <v>489</v>
      </c>
      <c r="K86" s="15">
        <v>13.6485</v>
      </c>
      <c r="L86" s="15">
        <v>-86.818600000000004</v>
      </c>
      <c r="M86" s="15" t="s">
        <v>490</v>
      </c>
      <c r="N86" s="16" t="s">
        <v>491</v>
      </c>
      <c r="O86" s="16" t="s">
        <v>492</v>
      </c>
    </row>
    <row r="87" spans="2:15" ht="14.25" customHeight="1">
      <c r="B87" s="14" t="str">
        <f>+'LOCALIZA HN'!$J87</f>
        <v>El Corpus</v>
      </c>
      <c r="C87" s="15" t="s">
        <v>120</v>
      </c>
      <c r="D87" s="15" t="s">
        <v>121</v>
      </c>
      <c r="E87" s="15">
        <v>6</v>
      </c>
      <c r="F87" s="15" t="s">
        <v>473</v>
      </c>
      <c r="G87" s="15" t="s">
        <v>27</v>
      </c>
      <c r="H87" s="15">
        <v>5</v>
      </c>
      <c r="I87" s="42" t="s">
        <v>493</v>
      </c>
      <c r="J87" s="43" t="s">
        <v>494</v>
      </c>
      <c r="K87" s="15">
        <v>13.3226</v>
      </c>
      <c r="L87" s="15">
        <v>-87.008799999999994</v>
      </c>
      <c r="M87" s="15" t="s">
        <v>495</v>
      </c>
      <c r="N87" s="16" t="s">
        <v>496</v>
      </c>
      <c r="O87" s="16" t="s">
        <v>497</v>
      </c>
    </row>
    <row r="88" spans="2:15" ht="14.25" customHeight="1">
      <c r="B88" s="14" t="str">
        <f>+'LOCALIZA HN'!$J88</f>
        <v>El Triunfo</v>
      </c>
      <c r="C88" s="15" t="s">
        <v>120</v>
      </c>
      <c r="D88" s="15" t="s">
        <v>121</v>
      </c>
      <c r="E88" s="15">
        <v>6</v>
      </c>
      <c r="F88" s="15" t="s">
        <v>473</v>
      </c>
      <c r="G88" s="15" t="s">
        <v>27</v>
      </c>
      <c r="H88" s="15">
        <v>6</v>
      </c>
      <c r="I88" s="42" t="s">
        <v>498</v>
      </c>
      <c r="J88" s="43" t="s">
        <v>37</v>
      </c>
      <c r="K88" s="15">
        <v>13.0838</v>
      </c>
      <c r="L88" s="15">
        <v>-87.025800000000004</v>
      </c>
      <c r="M88" s="15" t="s">
        <v>499</v>
      </c>
      <c r="N88" s="16" t="s">
        <v>500</v>
      </c>
      <c r="O88" s="16" t="s">
        <v>501</v>
      </c>
    </row>
    <row r="89" spans="2:15" ht="14.25" customHeight="1">
      <c r="B89" s="14" t="str">
        <f>+'LOCALIZA HN'!$J89</f>
        <v>Marcovia</v>
      </c>
      <c r="C89" s="15" t="s">
        <v>120</v>
      </c>
      <c r="D89" s="15" t="s">
        <v>121</v>
      </c>
      <c r="E89" s="15">
        <v>6</v>
      </c>
      <c r="F89" s="15" t="s">
        <v>473</v>
      </c>
      <c r="G89" s="15" t="s">
        <v>27</v>
      </c>
      <c r="H89" s="15">
        <v>7</v>
      </c>
      <c r="I89" s="42" t="s">
        <v>502</v>
      </c>
      <c r="J89" s="43" t="s">
        <v>503</v>
      </c>
      <c r="K89" s="15">
        <v>13.2552</v>
      </c>
      <c r="L89" s="15">
        <v>-87.374200000000002</v>
      </c>
      <c r="M89" s="15" t="s">
        <v>504</v>
      </c>
      <c r="N89" s="16" t="s">
        <v>505</v>
      </c>
      <c r="O89" s="16" t="s">
        <v>506</v>
      </c>
    </row>
    <row r="90" spans="2:15" ht="14.25" customHeight="1">
      <c r="B90" s="14" t="str">
        <f>+'LOCALIZA HN'!$J90</f>
        <v>Morolica</v>
      </c>
      <c r="C90" s="15" t="s">
        <v>120</v>
      </c>
      <c r="D90" s="15" t="s">
        <v>121</v>
      </c>
      <c r="E90" s="15">
        <v>6</v>
      </c>
      <c r="F90" s="15" t="s">
        <v>473</v>
      </c>
      <c r="G90" s="15" t="s">
        <v>27</v>
      </c>
      <c r="H90" s="15">
        <v>8</v>
      </c>
      <c r="I90" s="42" t="s">
        <v>507</v>
      </c>
      <c r="J90" s="43" t="s">
        <v>508</v>
      </c>
      <c r="K90" s="15">
        <v>13.563700000000001</v>
      </c>
      <c r="L90" s="15">
        <v>-86.901700000000005</v>
      </c>
      <c r="M90" s="15" t="s">
        <v>509</v>
      </c>
      <c r="N90" s="16" t="s">
        <v>510</v>
      </c>
      <c r="O90" s="16" t="s">
        <v>511</v>
      </c>
    </row>
    <row r="91" spans="2:15" ht="14.25" customHeight="1">
      <c r="B91" s="14" t="str">
        <f>+'LOCALIZA HN'!$J91</f>
        <v>Namasigue</v>
      </c>
      <c r="C91" s="15" t="s">
        <v>120</v>
      </c>
      <c r="D91" s="15" t="s">
        <v>121</v>
      </c>
      <c r="E91" s="15">
        <v>6</v>
      </c>
      <c r="F91" s="15" t="s">
        <v>473</v>
      </c>
      <c r="G91" s="15" t="s">
        <v>27</v>
      </c>
      <c r="H91" s="15">
        <v>9</v>
      </c>
      <c r="I91" s="42" t="s">
        <v>512</v>
      </c>
      <c r="J91" s="43" t="s">
        <v>54</v>
      </c>
      <c r="K91" s="15">
        <v>13.1602</v>
      </c>
      <c r="L91" s="15">
        <v>-87.134900000000002</v>
      </c>
      <c r="M91" s="15" t="s">
        <v>513</v>
      </c>
      <c r="N91" s="16" t="s">
        <v>514</v>
      </c>
      <c r="O91" s="16" t="s">
        <v>515</v>
      </c>
    </row>
    <row r="92" spans="2:15" ht="14.25" customHeight="1">
      <c r="B92" s="14" t="str">
        <f>+'LOCALIZA HN'!$J92</f>
        <v>Orocuina</v>
      </c>
      <c r="C92" s="15" t="s">
        <v>120</v>
      </c>
      <c r="D92" s="15" t="s">
        <v>121</v>
      </c>
      <c r="E92" s="15">
        <v>6</v>
      </c>
      <c r="F92" s="15" t="s">
        <v>473</v>
      </c>
      <c r="G92" s="15" t="s">
        <v>27</v>
      </c>
      <c r="H92" s="15">
        <v>10</v>
      </c>
      <c r="I92" s="42" t="s">
        <v>516</v>
      </c>
      <c r="J92" s="43" t="s">
        <v>87</v>
      </c>
      <c r="K92" s="15">
        <v>13.5078</v>
      </c>
      <c r="L92" s="15">
        <v>-87.143100000000004</v>
      </c>
      <c r="M92" s="15" t="s">
        <v>517</v>
      </c>
      <c r="N92" s="16" t="s">
        <v>518</v>
      </c>
      <c r="O92" s="16" t="s">
        <v>519</v>
      </c>
    </row>
    <row r="93" spans="2:15" ht="14.25" customHeight="1">
      <c r="B93" s="14" t="str">
        <f>+'LOCALIZA HN'!$J93</f>
        <v>Pespire</v>
      </c>
      <c r="C93" s="15" t="s">
        <v>120</v>
      </c>
      <c r="D93" s="15" t="s">
        <v>121</v>
      </c>
      <c r="E93" s="15">
        <v>6</v>
      </c>
      <c r="F93" s="15" t="s">
        <v>473</v>
      </c>
      <c r="G93" s="15" t="s">
        <v>27</v>
      </c>
      <c r="H93" s="15">
        <v>11</v>
      </c>
      <c r="I93" s="42" t="s">
        <v>520</v>
      </c>
      <c r="J93" s="43" t="s">
        <v>58</v>
      </c>
      <c r="K93" s="15">
        <v>13.560600000000001</v>
      </c>
      <c r="L93" s="15">
        <v>-87.321600000000004</v>
      </c>
      <c r="M93" s="15" t="s">
        <v>521</v>
      </c>
      <c r="N93" s="16" t="s">
        <v>522</v>
      </c>
      <c r="O93" s="16" t="s">
        <v>523</v>
      </c>
    </row>
    <row r="94" spans="2:15" ht="14.25" customHeight="1">
      <c r="B94" s="14" t="str">
        <f>+'LOCALIZA HN'!$J94</f>
        <v>San Antonio de Flores</v>
      </c>
      <c r="C94" s="15" t="s">
        <v>120</v>
      </c>
      <c r="D94" s="15" t="s">
        <v>121</v>
      </c>
      <c r="E94" s="15">
        <v>6</v>
      </c>
      <c r="F94" s="15" t="s">
        <v>473</v>
      </c>
      <c r="G94" s="15" t="s">
        <v>27</v>
      </c>
      <c r="H94" s="15">
        <v>12</v>
      </c>
      <c r="I94" s="42" t="s">
        <v>524</v>
      </c>
      <c r="J94" s="43" t="s">
        <v>525</v>
      </c>
      <c r="K94" s="15">
        <v>13.6518</v>
      </c>
      <c r="L94" s="15">
        <v>-87.337400000000002</v>
      </c>
      <c r="M94" s="15" t="s">
        <v>526</v>
      </c>
      <c r="N94" s="16" t="s">
        <v>527</v>
      </c>
      <c r="O94" s="16" t="s">
        <v>528</v>
      </c>
    </row>
    <row r="95" spans="2:15" ht="14.25" customHeight="1">
      <c r="B95" s="14" t="str">
        <f>+'LOCALIZA HN'!$J95</f>
        <v>San Isidro</v>
      </c>
      <c r="C95" s="15" t="s">
        <v>120</v>
      </c>
      <c r="D95" s="15" t="s">
        <v>121</v>
      </c>
      <c r="E95" s="15">
        <v>6</v>
      </c>
      <c r="F95" s="15" t="s">
        <v>473</v>
      </c>
      <c r="G95" s="15" t="s">
        <v>27</v>
      </c>
      <c r="H95" s="15">
        <v>13</v>
      </c>
      <c r="I95" s="42" t="s">
        <v>529</v>
      </c>
      <c r="J95" s="43" t="s">
        <v>530</v>
      </c>
      <c r="K95" s="15">
        <v>13.6465</v>
      </c>
      <c r="L95" s="15">
        <v>-87.260099999999994</v>
      </c>
      <c r="M95" s="15" t="s">
        <v>531</v>
      </c>
      <c r="N95" s="16" t="s">
        <v>532</v>
      </c>
      <c r="O95" s="16" t="s">
        <v>533</v>
      </c>
    </row>
    <row r="96" spans="2:15" ht="14.25" customHeight="1">
      <c r="B96" s="14" t="str">
        <f>+'LOCALIZA HN'!$J96</f>
        <v>San Jose</v>
      </c>
      <c r="C96" s="15" t="s">
        <v>120</v>
      </c>
      <c r="D96" s="15" t="s">
        <v>121</v>
      </c>
      <c r="E96" s="15">
        <v>6</v>
      </c>
      <c r="F96" s="15" t="s">
        <v>473</v>
      </c>
      <c r="G96" s="15" t="s">
        <v>27</v>
      </c>
      <c r="H96" s="15">
        <v>14</v>
      </c>
      <c r="I96" s="42" t="s">
        <v>534</v>
      </c>
      <c r="J96" s="43" t="s">
        <v>390</v>
      </c>
      <c r="K96" s="15">
        <v>13.7171</v>
      </c>
      <c r="L96" s="15">
        <v>-87.422600000000003</v>
      </c>
      <c r="M96" s="15" t="s">
        <v>535</v>
      </c>
      <c r="N96" s="16" t="s">
        <v>536</v>
      </c>
      <c r="O96" s="16" t="s">
        <v>537</v>
      </c>
    </row>
    <row r="97" spans="2:15" ht="14.25" customHeight="1">
      <c r="B97" s="14" t="str">
        <f>+'LOCALIZA HN'!$J97</f>
        <v>San Marcos de Colon</v>
      </c>
      <c r="C97" s="15" t="s">
        <v>120</v>
      </c>
      <c r="D97" s="15" t="s">
        <v>121</v>
      </c>
      <c r="E97" s="15">
        <v>6</v>
      </c>
      <c r="F97" s="15" t="s">
        <v>473</v>
      </c>
      <c r="G97" s="15" t="s">
        <v>27</v>
      </c>
      <c r="H97" s="15">
        <v>15</v>
      </c>
      <c r="I97" s="42" t="s">
        <v>538</v>
      </c>
      <c r="J97" s="43" t="s">
        <v>539</v>
      </c>
      <c r="K97" s="15">
        <v>13.4057</v>
      </c>
      <c r="L97" s="15">
        <v>-86.822400000000002</v>
      </c>
      <c r="M97" s="15" t="s">
        <v>540</v>
      </c>
      <c r="N97" s="16" t="s">
        <v>541</v>
      </c>
      <c r="O97" s="16" t="s">
        <v>542</v>
      </c>
    </row>
    <row r="98" spans="2:15" ht="14.25" customHeight="1">
      <c r="B98" s="14" t="str">
        <f>+'LOCALIZA HN'!$J98</f>
        <v>Santa Ana de Yusguare</v>
      </c>
      <c r="C98" s="15" t="s">
        <v>120</v>
      </c>
      <c r="D98" s="15" t="s">
        <v>121</v>
      </c>
      <c r="E98" s="15">
        <v>6</v>
      </c>
      <c r="F98" s="15" t="s">
        <v>473</v>
      </c>
      <c r="G98" s="15" t="s">
        <v>27</v>
      </c>
      <c r="H98" s="15">
        <v>16</v>
      </c>
      <c r="I98" s="42" t="s">
        <v>543</v>
      </c>
      <c r="J98" s="43" t="s">
        <v>71</v>
      </c>
      <c r="K98" s="15">
        <v>13.305300000000001</v>
      </c>
      <c r="L98" s="15">
        <v>-87.097399999999993</v>
      </c>
      <c r="M98" s="15" t="s">
        <v>544</v>
      </c>
      <c r="N98" s="16" t="s">
        <v>545</v>
      </c>
      <c r="O98" s="16" t="s">
        <v>546</v>
      </c>
    </row>
    <row r="99" spans="2:15" ht="14.25" customHeight="1">
      <c r="B99" s="14" t="str">
        <f>+'LOCALIZA HN'!$J99</f>
        <v>Yuscaran</v>
      </c>
      <c r="C99" s="15" t="s">
        <v>120</v>
      </c>
      <c r="D99" s="15" t="s">
        <v>121</v>
      </c>
      <c r="E99" s="15">
        <v>7</v>
      </c>
      <c r="F99" s="15" t="s">
        <v>547</v>
      </c>
      <c r="G99" s="15" t="s">
        <v>29</v>
      </c>
      <c r="H99" s="15">
        <v>1</v>
      </c>
      <c r="I99" s="42" t="s">
        <v>548</v>
      </c>
      <c r="J99" s="43" t="s">
        <v>549</v>
      </c>
      <c r="K99" s="15">
        <v>13.956</v>
      </c>
      <c r="L99" s="15">
        <v>-86.826099999999997</v>
      </c>
      <c r="M99" s="15" t="s">
        <v>550</v>
      </c>
      <c r="N99" s="16" t="s">
        <v>551</v>
      </c>
      <c r="O99" s="16" t="s">
        <v>552</v>
      </c>
    </row>
    <row r="100" spans="2:15" ht="14.25" customHeight="1">
      <c r="B100" s="14" t="str">
        <f>+'LOCALIZA HN'!$J100</f>
        <v>Alauca</v>
      </c>
      <c r="C100" s="15" t="s">
        <v>120</v>
      </c>
      <c r="D100" s="15" t="s">
        <v>121</v>
      </c>
      <c r="E100" s="15">
        <v>7</v>
      </c>
      <c r="F100" s="15" t="s">
        <v>547</v>
      </c>
      <c r="G100" s="15" t="s">
        <v>29</v>
      </c>
      <c r="H100" s="15">
        <v>2</v>
      </c>
      <c r="I100" s="42" t="s">
        <v>553</v>
      </c>
      <c r="J100" s="43" t="s">
        <v>554</v>
      </c>
      <c r="K100" s="15">
        <v>13.835100000000001</v>
      </c>
      <c r="L100" s="15">
        <v>-86.688299999999998</v>
      </c>
      <c r="M100" s="15" t="s">
        <v>555</v>
      </c>
      <c r="N100" s="16" t="s">
        <v>556</v>
      </c>
      <c r="O100" s="16" t="s">
        <v>557</v>
      </c>
    </row>
    <row r="101" spans="2:15" ht="14.25" customHeight="1">
      <c r="B101" s="14" t="str">
        <f>+'LOCALIZA HN'!$J101</f>
        <v>Danli</v>
      </c>
      <c r="C101" s="15" t="s">
        <v>120</v>
      </c>
      <c r="D101" s="15" t="s">
        <v>121</v>
      </c>
      <c r="E101" s="15">
        <v>7</v>
      </c>
      <c r="F101" s="15" t="s">
        <v>547</v>
      </c>
      <c r="G101" s="15" t="s">
        <v>29</v>
      </c>
      <c r="H101" s="15">
        <v>3</v>
      </c>
      <c r="I101" s="42" t="s">
        <v>558</v>
      </c>
      <c r="J101" s="43" t="s">
        <v>30</v>
      </c>
      <c r="K101" s="15">
        <v>14.096500000000001</v>
      </c>
      <c r="L101" s="15">
        <v>-86.3767</v>
      </c>
      <c r="M101" s="15" t="s">
        <v>559</v>
      </c>
      <c r="N101" s="16" t="s">
        <v>560</v>
      </c>
      <c r="O101" s="16" t="s">
        <v>561</v>
      </c>
    </row>
    <row r="102" spans="2:15" ht="14.25" customHeight="1">
      <c r="B102" s="14" t="str">
        <f>+'LOCALIZA HN'!$J102</f>
        <v>El Paraiso</v>
      </c>
      <c r="C102" s="15" t="s">
        <v>120</v>
      </c>
      <c r="D102" s="15" t="s">
        <v>121</v>
      </c>
      <c r="E102" s="15">
        <v>7</v>
      </c>
      <c r="F102" s="15" t="s">
        <v>547</v>
      </c>
      <c r="G102" s="15" t="s">
        <v>29</v>
      </c>
      <c r="H102" s="15">
        <v>4</v>
      </c>
      <c r="I102" s="42" t="s">
        <v>562</v>
      </c>
      <c r="J102" s="43" t="s">
        <v>29</v>
      </c>
      <c r="K102" s="15">
        <v>13.851699999999999</v>
      </c>
      <c r="L102" s="15">
        <v>-86.525899999999993</v>
      </c>
      <c r="M102" s="15" t="s">
        <v>563</v>
      </c>
      <c r="N102" s="16" t="s">
        <v>564</v>
      </c>
      <c r="O102" s="16" t="s">
        <v>565</v>
      </c>
    </row>
    <row r="103" spans="2:15" ht="14.25" customHeight="1">
      <c r="B103" s="14" t="str">
        <f>+'LOCALIZA HN'!$J103</f>
        <v>Guinope</v>
      </c>
      <c r="C103" s="15" t="s">
        <v>120</v>
      </c>
      <c r="D103" s="15" t="s">
        <v>121</v>
      </c>
      <c r="E103" s="15">
        <v>7</v>
      </c>
      <c r="F103" s="15" t="s">
        <v>547</v>
      </c>
      <c r="G103" s="15" t="s">
        <v>29</v>
      </c>
      <c r="H103" s="15">
        <v>5</v>
      </c>
      <c r="I103" s="42" t="s">
        <v>566</v>
      </c>
      <c r="J103" s="43" t="s">
        <v>567</v>
      </c>
      <c r="K103" s="15">
        <v>13.8704</v>
      </c>
      <c r="L103" s="15">
        <v>-86.942999999999998</v>
      </c>
      <c r="M103" s="15" t="s">
        <v>568</v>
      </c>
      <c r="N103" s="16" t="s">
        <v>569</v>
      </c>
      <c r="O103" s="16" t="s">
        <v>570</v>
      </c>
    </row>
    <row r="104" spans="2:15" ht="14.25" customHeight="1">
      <c r="B104" s="14" t="str">
        <f>+'LOCALIZA HN'!$J104</f>
        <v>Jacaleapa</v>
      </c>
      <c r="C104" s="15" t="s">
        <v>120</v>
      </c>
      <c r="D104" s="15" t="s">
        <v>121</v>
      </c>
      <c r="E104" s="15">
        <v>7</v>
      </c>
      <c r="F104" s="15" t="s">
        <v>547</v>
      </c>
      <c r="G104" s="15" t="s">
        <v>29</v>
      </c>
      <c r="H104" s="15">
        <v>6</v>
      </c>
      <c r="I104" s="42" t="s">
        <v>571</v>
      </c>
      <c r="J104" s="43" t="s">
        <v>572</v>
      </c>
      <c r="K104" s="15">
        <v>14.0349</v>
      </c>
      <c r="L104" s="15">
        <v>-86.6768</v>
      </c>
      <c r="M104" s="15" t="s">
        <v>573</v>
      </c>
      <c r="N104" s="16" t="s">
        <v>574</v>
      </c>
      <c r="O104" s="16" t="s">
        <v>575</v>
      </c>
    </row>
    <row r="105" spans="2:15" ht="14.25" customHeight="1">
      <c r="B105" s="14" t="str">
        <f>+'LOCALIZA HN'!$J105</f>
        <v>Liure</v>
      </c>
      <c r="C105" s="15" t="s">
        <v>120</v>
      </c>
      <c r="D105" s="15" t="s">
        <v>121</v>
      </c>
      <c r="E105" s="15">
        <v>7</v>
      </c>
      <c r="F105" s="15" t="s">
        <v>547</v>
      </c>
      <c r="G105" s="15" t="s">
        <v>29</v>
      </c>
      <c r="H105" s="15">
        <v>7</v>
      </c>
      <c r="I105" s="42" t="s">
        <v>576</v>
      </c>
      <c r="J105" s="43" t="s">
        <v>577</v>
      </c>
      <c r="K105" s="15">
        <v>13.553699999999999</v>
      </c>
      <c r="L105" s="15">
        <v>-87.06</v>
      </c>
      <c r="M105" s="15" t="s">
        <v>578</v>
      </c>
      <c r="N105" s="16" t="s">
        <v>579</v>
      </c>
      <c r="O105" s="16" t="s">
        <v>580</v>
      </c>
    </row>
    <row r="106" spans="2:15" ht="14.25" customHeight="1">
      <c r="B106" s="14" t="str">
        <f>+'LOCALIZA HN'!$J106</f>
        <v>Moroceli</v>
      </c>
      <c r="C106" s="15" t="s">
        <v>120</v>
      </c>
      <c r="D106" s="15" t="s">
        <v>121</v>
      </c>
      <c r="E106" s="15">
        <v>7</v>
      </c>
      <c r="F106" s="15" t="s">
        <v>547</v>
      </c>
      <c r="G106" s="15" t="s">
        <v>29</v>
      </c>
      <c r="H106" s="15">
        <v>8</v>
      </c>
      <c r="I106" s="42" t="s">
        <v>581</v>
      </c>
      <c r="J106" s="43" t="s">
        <v>582</v>
      </c>
      <c r="K106" s="15">
        <v>14.148199999999999</v>
      </c>
      <c r="L106" s="15">
        <v>-86.853999999999999</v>
      </c>
      <c r="M106" s="15" t="s">
        <v>583</v>
      </c>
      <c r="N106" s="16" t="s">
        <v>584</v>
      </c>
      <c r="O106" s="16" t="s">
        <v>585</v>
      </c>
    </row>
    <row r="107" spans="2:15" ht="14.25" customHeight="1">
      <c r="B107" s="14" t="str">
        <f>+'LOCALIZA HN'!$J107</f>
        <v>Oropoli</v>
      </c>
      <c r="C107" s="15" t="s">
        <v>120</v>
      </c>
      <c r="D107" s="15" t="s">
        <v>121</v>
      </c>
      <c r="E107" s="15">
        <v>7</v>
      </c>
      <c r="F107" s="15" t="s">
        <v>547</v>
      </c>
      <c r="G107" s="15" t="s">
        <v>29</v>
      </c>
      <c r="H107" s="15">
        <v>9</v>
      </c>
      <c r="I107" s="42" t="s">
        <v>586</v>
      </c>
      <c r="J107" s="43" t="s">
        <v>587</v>
      </c>
      <c r="K107" s="15">
        <v>13.8195</v>
      </c>
      <c r="L107" s="15">
        <v>-86.833200000000005</v>
      </c>
      <c r="M107" s="15" t="s">
        <v>588</v>
      </c>
      <c r="N107" s="16" t="s">
        <v>589</v>
      </c>
      <c r="O107" s="16" t="s">
        <v>590</v>
      </c>
    </row>
    <row r="108" spans="2:15" ht="14.25" customHeight="1">
      <c r="B108" s="14" t="str">
        <f>+'LOCALIZA HN'!$J108</f>
        <v>Potrerillos</v>
      </c>
      <c r="C108" s="15" t="s">
        <v>120</v>
      </c>
      <c r="D108" s="15" t="s">
        <v>121</v>
      </c>
      <c r="E108" s="15">
        <v>7</v>
      </c>
      <c r="F108" s="15" t="s">
        <v>547</v>
      </c>
      <c r="G108" s="15" t="s">
        <v>29</v>
      </c>
      <c r="H108" s="15">
        <v>10</v>
      </c>
      <c r="I108" s="42" t="s">
        <v>591</v>
      </c>
      <c r="J108" s="43" t="s">
        <v>61</v>
      </c>
      <c r="K108" s="15">
        <v>14.0541</v>
      </c>
      <c r="L108" s="15">
        <v>-86.756500000000003</v>
      </c>
      <c r="M108" s="15" t="s">
        <v>592</v>
      </c>
      <c r="N108" s="16" t="s">
        <v>593</v>
      </c>
      <c r="O108" s="16" t="s">
        <v>594</v>
      </c>
    </row>
    <row r="109" spans="2:15" ht="14.25" customHeight="1">
      <c r="B109" s="14" t="str">
        <f>+'LOCALIZA HN'!$J109</f>
        <v>San Antonio de Flores</v>
      </c>
      <c r="C109" s="15" t="s">
        <v>120</v>
      </c>
      <c r="D109" s="15" t="s">
        <v>121</v>
      </c>
      <c r="E109" s="15">
        <v>7</v>
      </c>
      <c r="F109" s="15" t="s">
        <v>547</v>
      </c>
      <c r="G109" s="15" t="s">
        <v>29</v>
      </c>
      <c r="H109" s="15">
        <v>11</v>
      </c>
      <c r="I109" s="42" t="s">
        <v>595</v>
      </c>
      <c r="J109" s="43" t="s">
        <v>525</v>
      </c>
      <c r="K109" s="15">
        <v>13.715400000000001</v>
      </c>
      <c r="L109" s="15">
        <v>-86.839399999999998</v>
      </c>
      <c r="M109" s="15" t="s">
        <v>596</v>
      </c>
      <c r="N109" s="16" t="s">
        <v>597</v>
      </c>
      <c r="O109" s="16" t="s">
        <v>598</v>
      </c>
    </row>
    <row r="110" spans="2:15" ht="14.25" customHeight="1">
      <c r="B110" s="14" t="str">
        <f>+'LOCALIZA HN'!$J110</f>
        <v>San Lucas</v>
      </c>
      <c r="C110" s="15" t="s">
        <v>120</v>
      </c>
      <c r="D110" s="15" t="s">
        <v>121</v>
      </c>
      <c r="E110" s="15">
        <v>7</v>
      </c>
      <c r="F110" s="15" t="s">
        <v>547</v>
      </c>
      <c r="G110" s="15" t="s">
        <v>29</v>
      </c>
      <c r="H110" s="15">
        <v>12</v>
      </c>
      <c r="I110" s="42" t="s">
        <v>599</v>
      </c>
      <c r="J110" s="43" t="s">
        <v>600</v>
      </c>
      <c r="K110" s="15">
        <v>13.7478</v>
      </c>
      <c r="L110" s="15">
        <v>-86.948599999999999</v>
      </c>
      <c r="M110" s="15" t="s">
        <v>601</v>
      </c>
      <c r="N110" s="16" t="s">
        <v>602</v>
      </c>
      <c r="O110" s="16" t="s">
        <v>603</v>
      </c>
    </row>
    <row r="111" spans="2:15" ht="14.25" customHeight="1">
      <c r="B111" s="14" t="str">
        <f>+'LOCALIZA HN'!$J111</f>
        <v>San Matias</v>
      </c>
      <c r="C111" s="15" t="s">
        <v>120</v>
      </c>
      <c r="D111" s="15" t="s">
        <v>121</v>
      </c>
      <c r="E111" s="15">
        <v>7</v>
      </c>
      <c r="F111" s="15" t="s">
        <v>547</v>
      </c>
      <c r="G111" s="15" t="s">
        <v>29</v>
      </c>
      <c r="H111" s="15">
        <v>13</v>
      </c>
      <c r="I111" s="42" t="s">
        <v>604</v>
      </c>
      <c r="J111" s="43" t="s">
        <v>605</v>
      </c>
      <c r="K111" s="15">
        <v>13.958</v>
      </c>
      <c r="L111" s="15">
        <v>-86.647999999999996</v>
      </c>
      <c r="M111" s="15" t="s">
        <v>606</v>
      </c>
      <c r="N111" s="16" t="s">
        <v>607</v>
      </c>
      <c r="O111" s="16" t="s">
        <v>608</v>
      </c>
    </row>
    <row r="112" spans="2:15" ht="14.25" customHeight="1">
      <c r="B112" s="14" t="str">
        <f>+'LOCALIZA HN'!$J112</f>
        <v>Soledad</v>
      </c>
      <c r="C112" s="15" t="s">
        <v>120</v>
      </c>
      <c r="D112" s="15" t="s">
        <v>121</v>
      </c>
      <c r="E112" s="15">
        <v>7</v>
      </c>
      <c r="F112" s="15" t="s">
        <v>547</v>
      </c>
      <c r="G112" s="15" t="s">
        <v>29</v>
      </c>
      <c r="H112" s="15">
        <v>14</v>
      </c>
      <c r="I112" s="42" t="s">
        <v>609</v>
      </c>
      <c r="J112" s="43" t="s">
        <v>610</v>
      </c>
      <c r="K112" s="15">
        <v>13.614699999999999</v>
      </c>
      <c r="L112" s="15">
        <v>-87.147099999999995</v>
      </c>
      <c r="M112" s="15" t="s">
        <v>611</v>
      </c>
      <c r="N112" s="16" t="s">
        <v>612</v>
      </c>
      <c r="O112" s="16" t="s">
        <v>613</v>
      </c>
    </row>
    <row r="113" spans="2:15" ht="14.25" customHeight="1">
      <c r="B113" s="14" t="str">
        <f>+'LOCALIZA HN'!$J113</f>
        <v>Teupasenti</v>
      </c>
      <c r="C113" s="15" t="s">
        <v>120</v>
      </c>
      <c r="D113" s="15" t="s">
        <v>121</v>
      </c>
      <c r="E113" s="15">
        <v>7</v>
      </c>
      <c r="F113" s="15" t="s">
        <v>547</v>
      </c>
      <c r="G113" s="15" t="s">
        <v>29</v>
      </c>
      <c r="H113" s="15">
        <v>15</v>
      </c>
      <c r="I113" s="42" t="s">
        <v>614</v>
      </c>
      <c r="J113" s="43" t="s">
        <v>615</v>
      </c>
      <c r="K113" s="15">
        <v>14.295199999999999</v>
      </c>
      <c r="L113" s="15">
        <v>-86.679000000000002</v>
      </c>
      <c r="M113" s="15" t="s">
        <v>616</v>
      </c>
      <c r="N113" s="16" t="s">
        <v>617</v>
      </c>
      <c r="O113" s="16" t="s">
        <v>618</v>
      </c>
    </row>
    <row r="114" spans="2:15" ht="14.25" customHeight="1">
      <c r="B114" s="14" t="str">
        <f>+'LOCALIZA HN'!$J114</f>
        <v>Texiguat</v>
      </c>
      <c r="C114" s="15" t="s">
        <v>120</v>
      </c>
      <c r="D114" s="15" t="s">
        <v>121</v>
      </c>
      <c r="E114" s="15">
        <v>7</v>
      </c>
      <c r="F114" s="15" t="s">
        <v>547</v>
      </c>
      <c r="G114" s="15" t="s">
        <v>29</v>
      </c>
      <c r="H114" s="15">
        <v>16</v>
      </c>
      <c r="I114" s="42" t="s">
        <v>619</v>
      </c>
      <c r="J114" s="43" t="s">
        <v>620</v>
      </c>
      <c r="K114" s="15">
        <v>13.6693</v>
      </c>
      <c r="L114" s="15">
        <v>-87.038600000000002</v>
      </c>
      <c r="M114" s="15" t="s">
        <v>621</v>
      </c>
      <c r="N114" s="16" t="s">
        <v>622</v>
      </c>
      <c r="O114" s="16" t="s">
        <v>623</v>
      </c>
    </row>
    <row r="115" spans="2:15" ht="14.25" customHeight="1">
      <c r="B115" s="14" t="str">
        <f>+'LOCALIZA HN'!$J115</f>
        <v>Vado Ancho</v>
      </c>
      <c r="C115" s="15" t="s">
        <v>120</v>
      </c>
      <c r="D115" s="15" t="s">
        <v>121</v>
      </c>
      <c r="E115" s="15">
        <v>7</v>
      </c>
      <c r="F115" s="15" t="s">
        <v>547</v>
      </c>
      <c r="G115" s="15" t="s">
        <v>29</v>
      </c>
      <c r="H115" s="15">
        <v>17</v>
      </c>
      <c r="I115" s="42" t="s">
        <v>624</v>
      </c>
      <c r="J115" s="43" t="s">
        <v>625</v>
      </c>
      <c r="K115" s="15">
        <v>13.639699999999999</v>
      </c>
      <c r="L115" s="15">
        <v>-86.954499999999996</v>
      </c>
      <c r="M115" s="15" t="s">
        <v>626</v>
      </c>
      <c r="N115" s="16" t="s">
        <v>627</v>
      </c>
      <c r="O115" s="16" t="s">
        <v>628</v>
      </c>
    </row>
    <row r="116" spans="2:15" ht="14.25" customHeight="1">
      <c r="B116" s="14" t="str">
        <f>+'LOCALIZA HN'!$J116</f>
        <v>Yauyupe</v>
      </c>
      <c r="C116" s="15" t="s">
        <v>120</v>
      </c>
      <c r="D116" s="15" t="s">
        <v>121</v>
      </c>
      <c r="E116" s="15">
        <v>7</v>
      </c>
      <c r="F116" s="15" t="s">
        <v>547</v>
      </c>
      <c r="G116" s="15" t="s">
        <v>29</v>
      </c>
      <c r="H116" s="15">
        <v>18</v>
      </c>
      <c r="I116" s="42" t="s">
        <v>629</v>
      </c>
      <c r="J116" s="43" t="s">
        <v>630</v>
      </c>
      <c r="K116" s="15">
        <v>13.751099999999999</v>
      </c>
      <c r="L116" s="15">
        <v>-87.079599999999999</v>
      </c>
      <c r="M116" s="15" t="s">
        <v>631</v>
      </c>
      <c r="N116" s="16" t="s">
        <v>632</v>
      </c>
      <c r="O116" s="16" t="s">
        <v>633</v>
      </c>
    </row>
    <row r="117" spans="2:15" ht="14.25" customHeight="1">
      <c r="B117" s="14" t="str">
        <f>+'LOCALIZA HN'!$J117</f>
        <v>Trojes</v>
      </c>
      <c r="C117" s="15" t="s">
        <v>120</v>
      </c>
      <c r="D117" s="15" t="s">
        <v>121</v>
      </c>
      <c r="E117" s="15">
        <v>7</v>
      </c>
      <c r="F117" s="15" t="s">
        <v>547</v>
      </c>
      <c r="G117" s="15" t="s">
        <v>29</v>
      </c>
      <c r="H117" s="15">
        <v>19</v>
      </c>
      <c r="I117" s="42" t="s">
        <v>634</v>
      </c>
      <c r="J117" s="43" t="s">
        <v>635</v>
      </c>
      <c r="K117" s="15">
        <v>14.045299999999999</v>
      </c>
      <c r="L117" s="15">
        <v>-85.860699999999994</v>
      </c>
      <c r="M117" s="15" t="s">
        <v>636</v>
      </c>
      <c r="N117" s="16" t="s">
        <v>637</v>
      </c>
      <c r="O117" s="16" t="s">
        <v>638</v>
      </c>
    </row>
    <row r="118" spans="2:15" ht="14.25" customHeight="1">
      <c r="B118" s="14" t="str">
        <f>+'LOCALIZA HN'!$J118</f>
        <v>Distrito Central</v>
      </c>
      <c r="C118" s="15" t="s">
        <v>120</v>
      </c>
      <c r="D118" s="15" t="s">
        <v>121</v>
      </c>
      <c r="E118" s="15">
        <v>8</v>
      </c>
      <c r="F118" s="15" t="s">
        <v>639</v>
      </c>
      <c r="G118" s="15" t="s">
        <v>640</v>
      </c>
      <c r="H118" s="15">
        <v>1</v>
      </c>
      <c r="I118" s="42" t="s">
        <v>641</v>
      </c>
      <c r="J118" s="43" t="s">
        <v>32</v>
      </c>
      <c r="K118" s="15">
        <v>14.175800000000001</v>
      </c>
      <c r="L118" s="15">
        <v>-87.251099999999994</v>
      </c>
      <c r="M118" s="15" t="s">
        <v>642</v>
      </c>
      <c r="N118" s="16" t="s">
        <v>643</v>
      </c>
      <c r="O118" s="16" t="s">
        <v>644</v>
      </c>
    </row>
    <row r="119" spans="2:15" ht="14.25" customHeight="1">
      <c r="B119" s="14" t="str">
        <f>+'LOCALIZA HN'!$J119</f>
        <v>Alubaren</v>
      </c>
      <c r="C119" s="15" t="s">
        <v>120</v>
      </c>
      <c r="D119" s="15" t="s">
        <v>121</v>
      </c>
      <c r="E119" s="15">
        <v>8</v>
      </c>
      <c r="F119" s="15" t="s">
        <v>639</v>
      </c>
      <c r="G119" s="15" t="s">
        <v>640</v>
      </c>
      <c r="H119" s="15">
        <v>2</v>
      </c>
      <c r="I119" s="42" t="s">
        <v>645</v>
      </c>
      <c r="J119" s="43" t="s">
        <v>646</v>
      </c>
      <c r="K119" s="15">
        <v>13.786300000000001</v>
      </c>
      <c r="L119" s="15">
        <v>-87.470699999999994</v>
      </c>
      <c r="M119" s="15" t="s">
        <v>647</v>
      </c>
      <c r="N119" s="16" t="s">
        <v>648</v>
      </c>
      <c r="O119" s="16" t="s">
        <v>649</v>
      </c>
    </row>
    <row r="120" spans="2:15" ht="14.25" customHeight="1">
      <c r="B120" s="14" t="str">
        <f>+'LOCALIZA HN'!$J120</f>
        <v>Cedros</v>
      </c>
      <c r="C120" s="15" t="s">
        <v>120</v>
      </c>
      <c r="D120" s="15" t="s">
        <v>121</v>
      </c>
      <c r="E120" s="15">
        <v>8</v>
      </c>
      <c r="F120" s="15" t="s">
        <v>639</v>
      </c>
      <c r="G120" s="15" t="s">
        <v>640</v>
      </c>
      <c r="H120" s="15">
        <v>3</v>
      </c>
      <c r="I120" s="42" t="s">
        <v>650</v>
      </c>
      <c r="J120" s="43" t="s">
        <v>651</v>
      </c>
      <c r="K120" s="15">
        <v>14.57</v>
      </c>
      <c r="L120" s="15">
        <v>-87.121499999999997</v>
      </c>
      <c r="M120" s="15" t="s">
        <v>652</v>
      </c>
      <c r="N120" s="16" t="s">
        <v>653</v>
      </c>
      <c r="O120" s="16" t="s">
        <v>654</v>
      </c>
    </row>
    <row r="121" spans="2:15" ht="14.25" customHeight="1">
      <c r="B121" s="14" t="str">
        <f>+'LOCALIZA HN'!$J121</f>
        <v>Curaren</v>
      </c>
      <c r="C121" s="15" t="s">
        <v>120</v>
      </c>
      <c r="D121" s="15" t="s">
        <v>121</v>
      </c>
      <c r="E121" s="15">
        <v>8</v>
      </c>
      <c r="F121" s="15" t="s">
        <v>639</v>
      </c>
      <c r="G121" s="15" t="s">
        <v>640</v>
      </c>
      <c r="H121" s="15">
        <v>4</v>
      </c>
      <c r="I121" s="42" t="s">
        <v>655</v>
      </c>
      <c r="J121" s="43" t="s">
        <v>656</v>
      </c>
      <c r="K121" s="15">
        <v>13.8278</v>
      </c>
      <c r="L121" s="15">
        <v>-87.568700000000007</v>
      </c>
      <c r="M121" s="15" t="s">
        <v>657</v>
      </c>
      <c r="N121" s="16" t="s">
        <v>658</v>
      </c>
      <c r="O121" s="16" t="s">
        <v>659</v>
      </c>
    </row>
    <row r="122" spans="2:15" ht="14.25" customHeight="1">
      <c r="B122" s="14" t="str">
        <f>+'LOCALIZA HN'!$J122</f>
        <v>El Porvenir</v>
      </c>
      <c r="C122" s="15" t="s">
        <v>120</v>
      </c>
      <c r="D122" s="15" t="s">
        <v>121</v>
      </c>
      <c r="E122" s="15">
        <v>8</v>
      </c>
      <c r="F122" s="15" t="s">
        <v>639</v>
      </c>
      <c r="G122" s="15" t="s">
        <v>640</v>
      </c>
      <c r="H122" s="15">
        <v>5</v>
      </c>
      <c r="I122" s="42" t="s">
        <v>660</v>
      </c>
      <c r="J122" s="43" t="s">
        <v>99</v>
      </c>
      <c r="K122" s="15">
        <v>14.7082</v>
      </c>
      <c r="L122" s="15">
        <v>-87.221999999999994</v>
      </c>
      <c r="M122" s="15" t="s">
        <v>661</v>
      </c>
      <c r="N122" s="16" t="s">
        <v>662</v>
      </c>
      <c r="O122" s="16" t="s">
        <v>663</v>
      </c>
    </row>
    <row r="123" spans="2:15" ht="14.25" customHeight="1">
      <c r="B123" s="14" t="str">
        <f>+'LOCALIZA HN'!$J123</f>
        <v>Guaimaca</v>
      </c>
      <c r="C123" s="15" t="s">
        <v>120</v>
      </c>
      <c r="D123" s="15" t="s">
        <v>121</v>
      </c>
      <c r="E123" s="15">
        <v>8</v>
      </c>
      <c r="F123" s="15" t="s">
        <v>639</v>
      </c>
      <c r="G123" s="15" t="s">
        <v>640</v>
      </c>
      <c r="H123" s="15">
        <v>6</v>
      </c>
      <c r="I123" s="42" t="s">
        <v>664</v>
      </c>
      <c r="J123" s="43" t="s">
        <v>665</v>
      </c>
      <c r="K123" s="15">
        <v>14.513299999999999</v>
      </c>
      <c r="L123" s="15">
        <v>-86.867800000000003</v>
      </c>
      <c r="M123" s="15" t="s">
        <v>666</v>
      </c>
      <c r="N123" s="16" t="s">
        <v>667</v>
      </c>
      <c r="O123" s="16" t="s">
        <v>668</v>
      </c>
    </row>
    <row r="124" spans="2:15" ht="14.25" customHeight="1">
      <c r="B124" s="14" t="str">
        <f>+'LOCALIZA HN'!$J124</f>
        <v>La Libertad</v>
      </c>
      <c r="C124" s="15" t="s">
        <v>120</v>
      </c>
      <c r="D124" s="15" t="s">
        <v>121</v>
      </c>
      <c r="E124" s="15">
        <v>8</v>
      </c>
      <c r="F124" s="15" t="s">
        <v>639</v>
      </c>
      <c r="G124" s="15" t="s">
        <v>640</v>
      </c>
      <c r="H124" s="15">
        <v>7</v>
      </c>
      <c r="I124" s="42" t="s">
        <v>669</v>
      </c>
      <c r="J124" s="43" t="s">
        <v>235</v>
      </c>
      <c r="K124" s="15">
        <v>13.7073</v>
      </c>
      <c r="L124" s="15">
        <v>-87.500500000000002</v>
      </c>
      <c r="M124" s="15" t="s">
        <v>670</v>
      </c>
      <c r="N124" s="16" t="s">
        <v>671</v>
      </c>
      <c r="O124" s="16" t="s">
        <v>672</v>
      </c>
    </row>
    <row r="125" spans="2:15" ht="14.25" customHeight="1">
      <c r="B125" s="14" t="str">
        <f>+'LOCALIZA HN'!$J125</f>
        <v>La Venta</v>
      </c>
      <c r="C125" s="15" t="s">
        <v>120</v>
      </c>
      <c r="D125" s="15" t="s">
        <v>121</v>
      </c>
      <c r="E125" s="15">
        <v>8</v>
      </c>
      <c r="F125" s="15" t="s">
        <v>639</v>
      </c>
      <c r="G125" s="15" t="s">
        <v>640</v>
      </c>
      <c r="H125" s="15">
        <v>8</v>
      </c>
      <c r="I125" s="42" t="s">
        <v>673</v>
      </c>
      <c r="J125" s="43" t="s">
        <v>674</v>
      </c>
      <c r="K125" s="15">
        <v>13.732100000000001</v>
      </c>
      <c r="L125" s="15">
        <v>-87.327600000000004</v>
      </c>
      <c r="M125" s="15" t="s">
        <v>675</v>
      </c>
      <c r="N125" s="16" t="s">
        <v>676</v>
      </c>
      <c r="O125" s="16" t="s">
        <v>677</v>
      </c>
    </row>
    <row r="126" spans="2:15" ht="14.25" customHeight="1">
      <c r="B126" s="14" t="str">
        <f>+'LOCALIZA HN'!$J126</f>
        <v>Lepaterique</v>
      </c>
      <c r="C126" s="15" t="s">
        <v>120</v>
      </c>
      <c r="D126" s="15" t="s">
        <v>121</v>
      </c>
      <c r="E126" s="15">
        <v>8</v>
      </c>
      <c r="F126" s="15" t="s">
        <v>639</v>
      </c>
      <c r="G126" s="15" t="s">
        <v>640</v>
      </c>
      <c r="H126" s="15">
        <v>9</v>
      </c>
      <c r="I126" s="42" t="s">
        <v>678</v>
      </c>
      <c r="J126" s="43" t="s">
        <v>52</v>
      </c>
      <c r="K126" s="15">
        <v>14.0482</v>
      </c>
      <c r="L126" s="15">
        <v>-87.495500000000007</v>
      </c>
      <c r="M126" s="15" t="s">
        <v>679</v>
      </c>
      <c r="N126" s="16" t="s">
        <v>680</v>
      </c>
      <c r="O126" s="16" t="s">
        <v>681</v>
      </c>
    </row>
    <row r="127" spans="2:15" ht="14.25" customHeight="1">
      <c r="B127" s="14" t="str">
        <f>+'LOCALIZA HN'!$J127</f>
        <v>Maraita</v>
      </c>
      <c r="C127" s="15" t="s">
        <v>120</v>
      </c>
      <c r="D127" s="15" t="s">
        <v>121</v>
      </c>
      <c r="E127" s="15">
        <v>8</v>
      </c>
      <c r="F127" s="15" t="s">
        <v>639</v>
      </c>
      <c r="G127" s="15" t="s">
        <v>640</v>
      </c>
      <c r="H127" s="15">
        <v>10</v>
      </c>
      <c r="I127" s="42" t="s">
        <v>682</v>
      </c>
      <c r="J127" s="43" t="s">
        <v>683</v>
      </c>
      <c r="K127" s="15">
        <v>13.8675</v>
      </c>
      <c r="L127" s="15">
        <v>-87.056399999999996</v>
      </c>
      <c r="M127" s="15" t="s">
        <v>684</v>
      </c>
      <c r="N127" s="16" t="s">
        <v>685</v>
      </c>
      <c r="O127" s="16" t="s">
        <v>686</v>
      </c>
    </row>
    <row r="128" spans="2:15" ht="14.25" customHeight="1">
      <c r="B128" s="14" t="str">
        <f>+'LOCALIZA HN'!$J128</f>
        <v>Marale</v>
      </c>
      <c r="C128" s="15" t="s">
        <v>120</v>
      </c>
      <c r="D128" s="15" t="s">
        <v>121</v>
      </c>
      <c r="E128" s="15">
        <v>8</v>
      </c>
      <c r="F128" s="15" t="s">
        <v>639</v>
      </c>
      <c r="G128" s="15" t="s">
        <v>640</v>
      </c>
      <c r="H128" s="15">
        <v>11</v>
      </c>
      <c r="I128" s="42" t="s">
        <v>687</v>
      </c>
      <c r="J128" s="43" t="s">
        <v>688</v>
      </c>
      <c r="K128" s="15">
        <v>14.938000000000001</v>
      </c>
      <c r="L128" s="15">
        <v>-87.102400000000003</v>
      </c>
      <c r="M128" s="15" t="s">
        <v>689</v>
      </c>
      <c r="N128" s="16" t="s">
        <v>690</v>
      </c>
      <c r="O128" s="16" t="s">
        <v>691</v>
      </c>
    </row>
    <row r="129" spans="2:15" ht="14.25" customHeight="1">
      <c r="B129" s="14" t="str">
        <f>+'LOCALIZA HN'!$J129</f>
        <v>Nueva Armenia</v>
      </c>
      <c r="C129" s="15" t="s">
        <v>120</v>
      </c>
      <c r="D129" s="15" t="s">
        <v>121</v>
      </c>
      <c r="E129" s="15">
        <v>8</v>
      </c>
      <c r="F129" s="15" t="s">
        <v>639</v>
      </c>
      <c r="G129" s="15" t="s">
        <v>640</v>
      </c>
      <c r="H129" s="15">
        <v>12</v>
      </c>
      <c r="I129" s="42" t="s">
        <v>692</v>
      </c>
      <c r="J129" s="43" t="s">
        <v>693</v>
      </c>
      <c r="K129" s="15">
        <v>13.7515</v>
      </c>
      <c r="L129" s="15">
        <v>-87.1614</v>
      </c>
      <c r="M129" s="15" t="s">
        <v>694</v>
      </c>
      <c r="N129" s="16" t="s">
        <v>695</v>
      </c>
      <c r="O129" s="16" t="s">
        <v>696</v>
      </c>
    </row>
    <row r="130" spans="2:15" ht="14.25" customHeight="1">
      <c r="B130" s="14" t="str">
        <f>+'LOCALIZA HN'!$J130</f>
        <v>Ojojona</v>
      </c>
      <c r="C130" s="15" t="s">
        <v>120</v>
      </c>
      <c r="D130" s="15" t="s">
        <v>121</v>
      </c>
      <c r="E130" s="15">
        <v>8</v>
      </c>
      <c r="F130" s="15" t="s">
        <v>639</v>
      </c>
      <c r="G130" s="15" t="s">
        <v>640</v>
      </c>
      <c r="H130" s="15">
        <v>13</v>
      </c>
      <c r="I130" s="42" t="s">
        <v>697</v>
      </c>
      <c r="J130" s="43" t="s">
        <v>698</v>
      </c>
      <c r="K130" s="15">
        <v>13.9277</v>
      </c>
      <c r="L130" s="15">
        <v>-87.340999999999994</v>
      </c>
      <c r="M130" s="15" t="s">
        <v>699</v>
      </c>
      <c r="N130" s="16" t="s">
        <v>700</v>
      </c>
      <c r="O130" s="16" t="s">
        <v>701</v>
      </c>
    </row>
    <row r="131" spans="2:15" ht="14.25" customHeight="1">
      <c r="B131" s="14" t="str">
        <f>+'LOCALIZA HN'!$J131</f>
        <v>Orica</v>
      </c>
      <c r="C131" s="15" t="s">
        <v>120</v>
      </c>
      <c r="D131" s="15" t="s">
        <v>121</v>
      </c>
      <c r="E131" s="15">
        <v>8</v>
      </c>
      <c r="F131" s="15" t="s">
        <v>639</v>
      </c>
      <c r="G131" s="15" t="s">
        <v>640</v>
      </c>
      <c r="H131" s="15">
        <v>14</v>
      </c>
      <c r="I131" s="42" t="s">
        <v>702</v>
      </c>
      <c r="J131" s="43" t="s">
        <v>703</v>
      </c>
      <c r="K131" s="15">
        <v>14.797800000000001</v>
      </c>
      <c r="L131" s="15">
        <v>-86.945400000000006</v>
      </c>
      <c r="M131" s="15" t="s">
        <v>704</v>
      </c>
      <c r="N131" s="16" t="s">
        <v>705</v>
      </c>
      <c r="O131" s="16" t="s">
        <v>706</v>
      </c>
    </row>
    <row r="132" spans="2:15" ht="14.25" customHeight="1">
      <c r="B132" s="14" t="str">
        <f>+'LOCALIZA HN'!$J132</f>
        <v>Reitoca</v>
      </c>
      <c r="C132" s="15" t="s">
        <v>120</v>
      </c>
      <c r="D132" s="15" t="s">
        <v>121</v>
      </c>
      <c r="E132" s="15">
        <v>8</v>
      </c>
      <c r="F132" s="15" t="s">
        <v>639</v>
      </c>
      <c r="G132" s="15" t="s">
        <v>640</v>
      </c>
      <c r="H132" s="15">
        <v>15</v>
      </c>
      <c r="I132" s="42" t="s">
        <v>707</v>
      </c>
      <c r="J132" s="43" t="s">
        <v>708</v>
      </c>
      <c r="K132" s="15">
        <v>13.8515</v>
      </c>
      <c r="L132" s="15">
        <v>-87.429100000000005</v>
      </c>
      <c r="M132" s="15" t="s">
        <v>709</v>
      </c>
      <c r="N132" s="16" t="s">
        <v>710</v>
      </c>
      <c r="O132" s="16" t="s">
        <v>711</v>
      </c>
    </row>
    <row r="133" spans="2:15" ht="14.25" customHeight="1">
      <c r="B133" s="14" t="str">
        <f>+'LOCALIZA HN'!$J133</f>
        <v>Sabanagrande</v>
      </c>
      <c r="C133" s="15" t="s">
        <v>120</v>
      </c>
      <c r="D133" s="15" t="s">
        <v>121</v>
      </c>
      <c r="E133" s="15">
        <v>8</v>
      </c>
      <c r="F133" s="15" t="s">
        <v>639</v>
      </c>
      <c r="G133" s="15" t="s">
        <v>640</v>
      </c>
      <c r="H133" s="15">
        <v>16</v>
      </c>
      <c r="I133" s="42" t="s">
        <v>712</v>
      </c>
      <c r="J133" s="43" t="s">
        <v>713</v>
      </c>
      <c r="K133" s="15">
        <v>13.799799999999999</v>
      </c>
      <c r="L133" s="15">
        <v>-87.259600000000006</v>
      </c>
      <c r="M133" s="15" t="s">
        <v>714</v>
      </c>
      <c r="N133" s="16" t="s">
        <v>715</v>
      </c>
      <c r="O133" s="16" t="s">
        <v>716</v>
      </c>
    </row>
    <row r="134" spans="2:15" ht="14.25" customHeight="1">
      <c r="B134" s="14" t="str">
        <f>+'LOCALIZA HN'!$J134</f>
        <v>San Antonio de Oriente</v>
      </c>
      <c r="C134" s="15" t="s">
        <v>120</v>
      </c>
      <c r="D134" s="15" t="s">
        <v>121</v>
      </c>
      <c r="E134" s="15">
        <v>8</v>
      </c>
      <c r="F134" s="15" t="s">
        <v>639</v>
      </c>
      <c r="G134" s="15" t="s">
        <v>640</v>
      </c>
      <c r="H134" s="15">
        <v>17</v>
      </c>
      <c r="I134" s="42" t="s">
        <v>717</v>
      </c>
      <c r="J134" s="43" t="s">
        <v>718</v>
      </c>
      <c r="K134" s="15">
        <v>14.0344</v>
      </c>
      <c r="L134" s="15">
        <v>-86.990099999999998</v>
      </c>
      <c r="M134" s="15" t="s">
        <v>719</v>
      </c>
      <c r="N134" s="16" t="s">
        <v>720</v>
      </c>
      <c r="O134" s="16" t="s">
        <v>721</v>
      </c>
    </row>
    <row r="135" spans="2:15" ht="14.25" customHeight="1">
      <c r="B135" s="14" t="str">
        <f>+'LOCALIZA HN'!$J135</f>
        <v>San Buenaventura</v>
      </c>
      <c r="C135" s="15" t="s">
        <v>120</v>
      </c>
      <c r="D135" s="15" t="s">
        <v>121</v>
      </c>
      <c r="E135" s="15">
        <v>8</v>
      </c>
      <c r="F135" s="15" t="s">
        <v>639</v>
      </c>
      <c r="G135" s="15" t="s">
        <v>640</v>
      </c>
      <c r="H135" s="15">
        <v>18</v>
      </c>
      <c r="I135" s="42" t="s">
        <v>722</v>
      </c>
      <c r="J135" s="43" t="s">
        <v>723</v>
      </c>
      <c r="K135" s="15">
        <v>13.8986</v>
      </c>
      <c r="L135" s="15">
        <v>-87.183899999999994</v>
      </c>
      <c r="M135" s="15" t="s">
        <v>724</v>
      </c>
      <c r="N135" s="16" t="s">
        <v>725</v>
      </c>
      <c r="O135" s="16" t="s">
        <v>726</v>
      </c>
    </row>
    <row r="136" spans="2:15" ht="14.25" customHeight="1">
      <c r="B136" s="14" t="str">
        <f>+'LOCALIZA HN'!$J136</f>
        <v>San Ignacio</v>
      </c>
      <c r="C136" s="15" t="s">
        <v>120</v>
      </c>
      <c r="D136" s="15" t="s">
        <v>121</v>
      </c>
      <c r="E136" s="15">
        <v>8</v>
      </c>
      <c r="F136" s="15" t="s">
        <v>639</v>
      </c>
      <c r="G136" s="15" t="s">
        <v>640</v>
      </c>
      <c r="H136" s="15">
        <v>19</v>
      </c>
      <c r="I136" s="42" t="s">
        <v>727</v>
      </c>
      <c r="J136" s="43" t="s">
        <v>728</v>
      </c>
      <c r="K136" s="15">
        <v>14.744</v>
      </c>
      <c r="L136" s="15">
        <v>-87.055899999999994</v>
      </c>
      <c r="M136" s="15" t="s">
        <v>729</v>
      </c>
      <c r="N136" s="16" t="s">
        <v>730</v>
      </c>
      <c r="O136" s="16" t="s">
        <v>731</v>
      </c>
    </row>
    <row r="137" spans="2:15" ht="14.25" customHeight="1">
      <c r="B137" s="14" t="str">
        <f>+'LOCALIZA HN'!$J137</f>
        <v>San Juan de Flores</v>
      </c>
      <c r="C137" s="15" t="s">
        <v>120</v>
      </c>
      <c r="D137" s="15" t="s">
        <v>121</v>
      </c>
      <c r="E137" s="15">
        <v>8</v>
      </c>
      <c r="F137" s="15" t="s">
        <v>639</v>
      </c>
      <c r="G137" s="15" t="s">
        <v>640</v>
      </c>
      <c r="H137" s="15">
        <v>20</v>
      </c>
      <c r="I137" s="42" t="s">
        <v>732</v>
      </c>
      <c r="J137" s="43" t="s">
        <v>733</v>
      </c>
      <c r="K137" s="15">
        <v>14.301500000000001</v>
      </c>
      <c r="L137" s="15">
        <v>-86.965699999999998</v>
      </c>
      <c r="M137" s="15" t="s">
        <v>734</v>
      </c>
      <c r="N137" s="16" t="s">
        <v>735</v>
      </c>
      <c r="O137" s="16" t="s">
        <v>736</v>
      </c>
    </row>
    <row r="138" spans="2:15" ht="14.25" customHeight="1">
      <c r="B138" s="14" t="str">
        <f>+'LOCALIZA HN'!$J138</f>
        <v>San Miguelito</v>
      </c>
      <c r="C138" s="15" t="s">
        <v>120</v>
      </c>
      <c r="D138" s="15" t="s">
        <v>121</v>
      </c>
      <c r="E138" s="15">
        <v>8</v>
      </c>
      <c r="F138" s="15" t="s">
        <v>639</v>
      </c>
      <c r="G138" s="15" t="s">
        <v>640</v>
      </c>
      <c r="H138" s="15">
        <v>21</v>
      </c>
      <c r="I138" s="42" t="s">
        <v>737</v>
      </c>
      <c r="J138" s="43" t="s">
        <v>738</v>
      </c>
      <c r="K138" s="15">
        <v>13.749499999999999</v>
      </c>
      <c r="L138" s="15">
        <v>-87.491200000000006</v>
      </c>
      <c r="M138" s="15" t="s">
        <v>739</v>
      </c>
      <c r="N138" s="16" t="s">
        <v>740</v>
      </c>
      <c r="O138" s="16" t="s">
        <v>741</v>
      </c>
    </row>
    <row r="139" spans="2:15" ht="14.25" customHeight="1">
      <c r="B139" s="14" t="str">
        <f>+'LOCALIZA HN'!$J139</f>
        <v>Santa Ana</v>
      </c>
      <c r="C139" s="15" t="s">
        <v>120</v>
      </c>
      <c r="D139" s="15" t="s">
        <v>121</v>
      </c>
      <c r="E139" s="15">
        <v>8</v>
      </c>
      <c r="F139" s="15" t="s">
        <v>639</v>
      </c>
      <c r="G139" s="15" t="s">
        <v>640</v>
      </c>
      <c r="H139" s="15">
        <v>22</v>
      </c>
      <c r="I139" s="42" t="s">
        <v>742</v>
      </c>
      <c r="J139" s="43" t="s">
        <v>70</v>
      </c>
      <c r="K139" s="15">
        <v>13.9329</v>
      </c>
      <c r="L139" s="15">
        <v>-87.242199999999997</v>
      </c>
      <c r="M139" s="15" t="s">
        <v>743</v>
      </c>
      <c r="N139" s="16" t="s">
        <v>744</v>
      </c>
      <c r="O139" s="16" t="s">
        <v>745</v>
      </c>
    </row>
    <row r="140" spans="2:15" ht="14.25" customHeight="1">
      <c r="B140" s="14" t="str">
        <f>+'LOCALIZA HN'!$J140</f>
        <v>Santa Lucia</v>
      </c>
      <c r="C140" s="15" t="s">
        <v>120</v>
      </c>
      <c r="D140" s="15" t="s">
        <v>121</v>
      </c>
      <c r="E140" s="15">
        <v>8</v>
      </c>
      <c r="F140" s="15" t="s">
        <v>639</v>
      </c>
      <c r="G140" s="15" t="s">
        <v>640</v>
      </c>
      <c r="H140" s="15">
        <v>23</v>
      </c>
      <c r="I140" s="42" t="s">
        <v>746</v>
      </c>
      <c r="J140" s="43" t="s">
        <v>747</v>
      </c>
      <c r="K140" s="15">
        <v>14.127800000000001</v>
      </c>
      <c r="L140" s="15">
        <v>-87.095399999999998</v>
      </c>
      <c r="M140" s="15" t="s">
        <v>748</v>
      </c>
      <c r="N140" s="16" t="s">
        <v>749</v>
      </c>
      <c r="O140" s="16" t="s">
        <v>750</v>
      </c>
    </row>
    <row r="141" spans="2:15" ht="14.25" customHeight="1">
      <c r="B141" s="14" t="str">
        <f>+'LOCALIZA HN'!$J141</f>
        <v>Talanga</v>
      </c>
      <c r="C141" s="15" t="s">
        <v>120</v>
      </c>
      <c r="D141" s="15" t="s">
        <v>121</v>
      </c>
      <c r="E141" s="15">
        <v>8</v>
      </c>
      <c r="F141" s="15" t="s">
        <v>639</v>
      </c>
      <c r="G141" s="15" t="s">
        <v>640</v>
      </c>
      <c r="H141" s="15">
        <v>24</v>
      </c>
      <c r="I141" s="42" t="s">
        <v>751</v>
      </c>
      <c r="J141" s="43" t="s">
        <v>752</v>
      </c>
      <c r="K141" s="15">
        <v>14.4094</v>
      </c>
      <c r="L141" s="15">
        <v>-87.067800000000005</v>
      </c>
      <c r="M141" s="15" t="s">
        <v>753</v>
      </c>
      <c r="N141" s="16" t="s">
        <v>754</v>
      </c>
      <c r="O141" s="16" t="s">
        <v>755</v>
      </c>
    </row>
    <row r="142" spans="2:15" ht="14.25" customHeight="1">
      <c r="B142" s="14" t="str">
        <f>+'LOCALIZA HN'!$J142</f>
        <v>Tatumbla</v>
      </c>
      <c r="C142" s="15" t="s">
        <v>120</v>
      </c>
      <c r="D142" s="15" t="s">
        <v>121</v>
      </c>
      <c r="E142" s="15">
        <v>8</v>
      </c>
      <c r="F142" s="15" t="s">
        <v>639</v>
      </c>
      <c r="G142" s="15" t="s">
        <v>640</v>
      </c>
      <c r="H142" s="15">
        <v>25</v>
      </c>
      <c r="I142" s="42" t="s">
        <v>756</v>
      </c>
      <c r="J142" s="43" t="s">
        <v>78</v>
      </c>
      <c r="K142" s="15">
        <v>13.9855</v>
      </c>
      <c r="L142" s="15">
        <v>-87.071399999999997</v>
      </c>
      <c r="M142" s="15" t="s">
        <v>757</v>
      </c>
      <c r="N142" s="16" t="s">
        <v>758</v>
      </c>
      <c r="O142" s="16" t="s">
        <v>759</v>
      </c>
    </row>
    <row r="143" spans="2:15" ht="14.25" customHeight="1">
      <c r="B143" s="14" t="str">
        <f>+'LOCALIZA HN'!$J143</f>
        <v>Valle de Angeles</v>
      </c>
      <c r="C143" s="15" t="s">
        <v>120</v>
      </c>
      <c r="D143" s="15" t="s">
        <v>121</v>
      </c>
      <c r="E143" s="15">
        <v>8</v>
      </c>
      <c r="F143" s="15" t="s">
        <v>639</v>
      </c>
      <c r="G143" s="15" t="s">
        <v>640</v>
      </c>
      <c r="H143" s="15">
        <v>26</v>
      </c>
      <c r="I143" s="42" t="s">
        <v>760</v>
      </c>
      <c r="J143" s="43" t="s">
        <v>761</v>
      </c>
      <c r="K143" s="15">
        <v>14.1557</v>
      </c>
      <c r="L143" s="15">
        <v>-87.028199999999998</v>
      </c>
      <c r="M143" s="15" t="s">
        <v>762</v>
      </c>
      <c r="N143" s="16" t="s">
        <v>763</v>
      </c>
      <c r="O143" s="16" t="s">
        <v>764</v>
      </c>
    </row>
    <row r="144" spans="2:15" ht="14.25" customHeight="1">
      <c r="B144" s="14" t="str">
        <f>+'LOCALIZA HN'!$J144</f>
        <v>Villa de San Francisco</v>
      </c>
      <c r="C144" s="15" t="s">
        <v>120</v>
      </c>
      <c r="D144" s="15" t="s">
        <v>121</v>
      </c>
      <c r="E144" s="15">
        <v>8</v>
      </c>
      <c r="F144" s="15" t="s">
        <v>639</v>
      </c>
      <c r="G144" s="15" t="s">
        <v>640</v>
      </c>
      <c r="H144" s="15">
        <v>27</v>
      </c>
      <c r="I144" s="42" t="s">
        <v>765</v>
      </c>
      <c r="J144" s="43" t="s">
        <v>766</v>
      </c>
      <c r="K144" s="15">
        <v>14.197699999999999</v>
      </c>
      <c r="L144" s="15">
        <v>-86.9512</v>
      </c>
      <c r="M144" s="15" t="s">
        <v>767</v>
      </c>
      <c r="N144" s="16" t="s">
        <v>768</v>
      </c>
      <c r="O144" s="16" t="s">
        <v>769</v>
      </c>
    </row>
    <row r="145" spans="2:15" ht="14.25" customHeight="1">
      <c r="B145" s="14" t="str">
        <f>+'LOCALIZA HN'!$J145</f>
        <v>Vallecillo</v>
      </c>
      <c r="C145" s="15" t="s">
        <v>120</v>
      </c>
      <c r="D145" s="15" t="s">
        <v>121</v>
      </c>
      <c r="E145" s="15">
        <v>8</v>
      </c>
      <c r="F145" s="15" t="s">
        <v>639</v>
      </c>
      <c r="G145" s="15" t="s">
        <v>640</v>
      </c>
      <c r="H145" s="15">
        <v>28</v>
      </c>
      <c r="I145" s="42" t="s">
        <v>770</v>
      </c>
      <c r="J145" s="43" t="s">
        <v>771</v>
      </c>
      <c r="K145" s="15">
        <v>14.524900000000001</v>
      </c>
      <c r="L145" s="15">
        <v>-87.381799999999998</v>
      </c>
      <c r="M145" s="15" t="s">
        <v>772</v>
      </c>
      <c r="N145" s="16" t="s">
        <v>773</v>
      </c>
      <c r="O145" s="16" t="s">
        <v>774</v>
      </c>
    </row>
    <row r="146" spans="2:15" ht="14.25" customHeight="1">
      <c r="B146" s="14" t="str">
        <f>+'LOCALIZA HN'!$J146</f>
        <v>Puerto Lempira</v>
      </c>
      <c r="C146" s="15" t="s">
        <v>120</v>
      </c>
      <c r="D146" s="15" t="s">
        <v>121</v>
      </c>
      <c r="E146" s="15">
        <v>9</v>
      </c>
      <c r="F146" s="15" t="s">
        <v>775</v>
      </c>
      <c r="G146" s="15" t="s">
        <v>165</v>
      </c>
      <c r="H146" s="15">
        <v>1</v>
      </c>
      <c r="I146" s="42" t="s">
        <v>776</v>
      </c>
      <c r="J146" s="43" t="s">
        <v>777</v>
      </c>
      <c r="K146" s="15">
        <v>14.9999</v>
      </c>
      <c r="L146" s="15">
        <v>-84.110399999999998</v>
      </c>
      <c r="M146" s="15" t="s">
        <v>778</v>
      </c>
      <c r="N146" s="16" t="s">
        <v>779</v>
      </c>
      <c r="O146" s="16" t="s">
        <v>780</v>
      </c>
    </row>
    <row r="147" spans="2:15" ht="14.25" customHeight="1">
      <c r="B147" s="14" t="str">
        <f>+'LOCALIZA HN'!$J147</f>
        <v>Brus Laguna</v>
      </c>
      <c r="C147" s="15" t="s">
        <v>120</v>
      </c>
      <c r="D147" s="15" t="s">
        <v>121</v>
      </c>
      <c r="E147" s="15">
        <v>9</v>
      </c>
      <c r="F147" s="15" t="s">
        <v>775</v>
      </c>
      <c r="G147" s="15" t="s">
        <v>165</v>
      </c>
      <c r="H147" s="15">
        <v>2</v>
      </c>
      <c r="I147" s="42" t="s">
        <v>781</v>
      </c>
      <c r="J147" s="43" t="s">
        <v>782</v>
      </c>
      <c r="K147" s="15">
        <v>15.467499999999999</v>
      </c>
      <c r="L147" s="15">
        <v>-84.711399999999998</v>
      </c>
      <c r="M147" s="15" t="s">
        <v>783</v>
      </c>
      <c r="N147" s="16" t="s">
        <v>784</v>
      </c>
      <c r="O147" s="16" t="s">
        <v>785</v>
      </c>
    </row>
    <row r="148" spans="2:15" ht="14.25" customHeight="1">
      <c r="B148" s="14" t="str">
        <f>+'LOCALIZA HN'!$J148</f>
        <v>Ahuas</v>
      </c>
      <c r="C148" s="15" t="s">
        <v>120</v>
      </c>
      <c r="D148" s="15" t="s">
        <v>121</v>
      </c>
      <c r="E148" s="15">
        <v>9</v>
      </c>
      <c r="F148" s="15" t="s">
        <v>775</v>
      </c>
      <c r="G148" s="15" t="s">
        <v>165</v>
      </c>
      <c r="H148" s="15">
        <v>3</v>
      </c>
      <c r="I148" s="42" t="s">
        <v>786</v>
      </c>
      <c r="J148" s="43" t="s">
        <v>787</v>
      </c>
      <c r="K148" s="15">
        <v>15.4719</v>
      </c>
      <c r="L148" s="15">
        <v>-84.308000000000007</v>
      </c>
      <c r="M148" s="15" t="s">
        <v>788</v>
      </c>
      <c r="N148" s="16" t="s">
        <v>789</v>
      </c>
      <c r="O148" s="16" t="s">
        <v>790</v>
      </c>
    </row>
    <row r="149" spans="2:15" ht="14.25" customHeight="1">
      <c r="B149" s="14" t="str">
        <f>+'LOCALIZA HN'!$J149</f>
        <v>Juan Francisco  Bulnes</v>
      </c>
      <c r="C149" s="15" t="s">
        <v>120</v>
      </c>
      <c r="D149" s="15" t="s">
        <v>121</v>
      </c>
      <c r="E149" s="15">
        <v>9</v>
      </c>
      <c r="F149" s="15" t="s">
        <v>775</v>
      </c>
      <c r="G149" s="15" t="s">
        <v>165</v>
      </c>
      <c r="H149" s="15">
        <v>4</v>
      </c>
      <c r="I149" s="42" t="s">
        <v>791</v>
      </c>
      <c r="J149" s="43" t="s">
        <v>792</v>
      </c>
      <c r="K149" s="15">
        <v>15.769299999999999</v>
      </c>
      <c r="L149" s="15">
        <v>-84.925799999999995</v>
      </c>
      <c r="M149" s="15" t="s">
        <v>793</v>
      </c>
      <c r="N149" s="16" t="s">
        <v>794</v>
      </c>
      <c r="O149" s="16" t="s">
        <v>795</v>
      </c>
    </row>
    <row r="150" spans="2:15" ht="14.25" customHeight="1">
      <c r="B150" s="14" t="str">
        <f>+'LOCALIZA HN'!$J150</f>
        <v>Ramón Villeda Morales</v>
      </c>
      <c r="C150" s="15" t="s">
        <v>120</v>
      </c>
      <c r="D150" s="15" t="s">
        <v>121</v>
      </c>
      <c r="E150" s="15">
        <v>9</v>
      </c>
      <c r="F150" s="15" t="s">
        <v>775</v>
      </c>
      <c r="G150" s="15" t="s">
        <v>165</v>
      </c>
      <c r="H150" s="15">
        <v>5</v>
      </c>
      <c r="I150" s="42" t="s">
        <v>796</v>
      </c>
      <c r="J150" s="43" t="s">
        <v>797</v>
      </c>
      <c r="K150" s="15">
        <v>15.0846</v>
      </c>
      <c r="L150" s="15">
        <v>-83.409499999999994</v>
      </c>
      <c r="M150" s="15" t="s">
        <v>798</v>
      </c>
      <c r="N150" s="16" t="s">
        <v>799</v>
      </c>
      <c r="O150" s="16" t="s">
        <v>800</v>
      </c>
    </row>
    <row r="151" spans="2:15" ht="14.25" customHeight="1">
      <c r="B151" s="14" t="str">
        <f>+'LOCALIZA HN'!$J151</f>
        <v>Wampusirpi</v>
      </c>
      <c r="C151" s="15" t="s">
        <v>120</v>
      </c>
      <c r="D151" s="15" t="s">
        <v>121</v>
      </c>
      <c r="E151" s="15">
        <v>9</v>
      </c>
      <c r="F151" s="15" t="s">
        <v>775</v>
      </c>
      <c r="G151" s="15" t="s">
        <v>165</v>
      </c>
      <c r="H151" s="15">
        <v>6</v>
      </c>
      <c r="I151" s="42" t="s">
        <v>801</v>
      </c>
      <c r="J151" s="43" t="s">
        <v>802</v>
      </c>
      <c r="K151" s="15">
        <v>15.049300000000001</v>
      </c>
      <c r="L151" s="15">
        <v>-84.682400000000001</v>
      </c>
      <c r="M151" s="15" t="s">
        <v>803</v>
      </c>
      <c r="N151" s="16" t="s">
        <v>804</v>
      </c>
      <c r="O151" s="16" t="s">
        <v>805</v>
      </c>
    </row>
    <row r="152" spans="2:15" ht="14.25" customHeight="1">
      <c r="B152" s="14" t="str">
        <f>+'LOCALIZA HN'!$J152</f>
        <v>La Esperanza</v>
      </c>
      <c r="C152" s="15" t="s">
        <v>120</v>
      </c>
      <c r="D152" s="15" t="s">
        <v>121</v>
      </c>
      <c r="E152" s="15">
        <v>10</v>
      </c>
      <c r="F152" s="15" t="s">
        <v>806</v>
      </c>
      <c r="G152" s="15" t="s">
        <v>45</v>
      </c>
      <c r="H152" s="15">
        <v>1</v>
      </c>
      <c r="I152" s="42" t="s">
        <v>807</v>
      </c>
      <c r="J152" s="43" t="s">
        <v>808</v>
      </c>
      <c r="K152" s="15">
        <v>14.2502</v>
      </c>
      <c r="L152" s="15">
        <v>-88.133399999999995</v>
      </c>
      <c r="M152" s="15" t="s">
        <v>809</v>
      </c>
      <c r="N152" s="16" t="s">
        <v>810</v>
      </c>
      <c r="O152" s="16" t="s">
        <v>811</v>
      </c>
    </row>
    <row r="153" spans="2:15" ht="14.25" customHeight="1">
      <c r="B153" s="14" t="str">
        <f>+'LOCALIZA HN'!$J153</f>
        <v>Camasca</v>
      </c>
      <c r="C153" s="15" t="s">
        <v>120</v>
      </c>
      <c r="D153" s="15" t="s">
        <v>121</v>
      </c>
      <c r="E153" s="15">
        <v>10</v>
      </c>
      <c r="F153" s="15" t="s">
        <v>806</v>
      </c>
      <c r="G153" s="15" t="s">
        <v>45</v>
      </c>
      <c r="H153" s="15">
        <v>2</v>
      </c>
      <c r="I153" s="42" t="s">
        <v>812</v>
      </c>
      <c r="J153" s="43" t="s">
        <v>813</v>
      </c>
      <c r="K153" s="15">
        <v>13.997</v>
      </c>
      <c r="L153" s="15">
        <v>-88.388900000000007</v>
      </c>
      <c r="M153" s="15" t="s">
        <v>814</v>
      </c>
      <c r="N153" s="16" t="s">
        <v>815</v>
      </c>
      <c r="O153" s="16" t="s">
        <v>816</v>
      </c>
    </row>
    <row r="154" spans="2:15" ht="14.25" customHeight="1">
      <c r="B154" s="14" t="str">
        <f>+'LOCALIZA HN'!$J154</f>
        <v>Colomoncagua</v>
      </c>
      <c r="C154" s="15" t="s">
        <v>120</v>
      </c>
      <c r="D154" s="15" t="s">
        <v>121</v>
      </c>
      <c r="E154" s="15">
        <v>10</v>
      </c>
      <c r="F154" s="15" t="s">
        <v>806</v>
      </c>
      <c r="G154" s="15" t="s">
        <v>45</v>
      </c>
      <c r="H154" s="15">
        <v>3</v>
      </c>
      <c r="I154" s="42" t="s">
        <v>817</v>
      </c>
      <c r="J154" s="43" t="s">
        <v>818</v>
      </c>
      <c r="K154" s="15">
        <v>13.9803</v>
      </c>
      <c r="L154" s="15">
        <v>-88.279600000000002</v>
      </c>
      <c r="M154" s="15" t="s">
        <v>819</v>
      </c>
      <c r="N154" s="16" t="s">
        <v>820</v>
      </c>
      <c r="O154" s="16" t="s">
        <v>821</v>
      </c>
    </row>
    <row r="155" spans="2:15" ht="14.25" customHeight="1">
      <c r="B155" s="14" t="str">
        <f>+'LOCALIZA HN'!$J155</f>
        <v>Concepcion</v>
      </c>
      <c r="C155" s="15" t="s">
        <v>120</v>
      </c>
      <c r="D155" s="15" t="s">
        <v>121</v>
      </c>
      <c r="E155" s="15">
        <v>10</v>
      </c>
      <c r="F155" s="15" t="s">
        <v>806</v>
      </c>
      <c r="G155" s="15" t="s">
        <v>45</v>
      </c>
      <c r="H155" s="15">
        <v>4</v>
      </c>
      <c r="I155" s="42" t="s">
        <v>822</v>
      </c>
      <c r="J155" s="43" t="s">
        <v>823</v>
      </c>
      <c r="K155" s="15">
        <v>14.0487</v>
      </c>
      <c r="L155" s="15">
        <v>-88.318799999999996</v>
      </c>
      <c r="M155" s="15" t="s">
        <v>824</v>
      </c>
      <c r="N155" s="16" t="s">
        <v>825</v>
      </c>
      <c r="O155" s="16" t="s">
        <v>826</v>
      </c>
    </row>
    <row r="156" spans="2:15" ht="14.25" customHeight="1">
      <c r="B156" s="14" t="str">
        <f>+'LOCALIZA HN'!$J156</f>
        <v>Dolores</v>
      </c>
      <c r="C156" s="15" t="s">
        <v>120</v>
      </c>
      <c r="D156" s="15" t="s">
        <v>121</v>
      </c>
      <c r="E156" s="15">
        <v>10</v>
      </c>
      <c r="F156" s="15" t="s">
        <v>806</v>
      </c>
      <c r="G156" s="15" t="s">
        <v>45</v>
      </c>
      <c r="H156" s="15">
        <v>5</v>
      </c>
      <c r="I156" s="42" t="s">
        <v>827</v>
      </c>
      <c r="J156" s="43" t="s">
        <v>344</v>
      </c>
      <c r="K156" s="15">
        <v>14.2624</v>
      </c>
      <c r="L156" s="15">
        <v>-88.357900000000001</v>
      </c>
      <c r="M156" s="15" t="s">
        <v>828</v>
      </c>
      <c r="N156" s="16" t="s">
        <v>829</v>
      </c>
      <c r="O156" s="16" t="s">
        <v>830</v>
      </c>
    </row>
    <row r="157" spans="2:15" ht="14.25" customHeight="1">
      <c r="B157" s="14" t="str">
        <f>+'LOCALIZA HN'!$J157</f>
        <v>Intibuca</v>
      </c>
      <c r="C157" s="15" t="s">
        <v>120</v>
      </c>
      <c r="D157" s="15" t="s">
        <v>121</v>
      </c>
      <c r="E157" s="15">
        <v>10</v>
      </c>
      <c r="F157" s="15" t="s">
        <v>806</v>
      </c>
      <c r="G157" s="15" t="s">
        <v>45</v>
      </c>
      <c r="H157" s="15">
        <v>6</v>
      </c>
      <c r="I157" s="42" t="s">
        <v>831</v>
      </c>
      <c r="J157" s="43" t="s">
        <v>45</v>
      </c>
      <c r="K157" s="15">
        <v>14.4335</v>
      </c>
      <c r="L157" s="15">
        <v>-88.153999999999996</v>
      </c>
      <c r="M157" s="15" t="s">
        <v>832</v>
      </c>
      <c r="N157" s="16" t="s">
        <v>833</v>
      </c>
      <c r="O157" s="16" t="s">
        <v>834</v>
      </c>
    </row>
    <row r="158" spans="2:15" ht="14.25" customHeight="1">
      <c r="B158" s="14" t="str">
        <f>+'LOCALIZA HN'!$J158</f>
        <v>Jesus de Otoro</v>
      </c>
      <c r="C158" s="15" t="s">
        <v>120</v>
      </c>
      <c r="D158" s="15" t="s">
        <v>121</v>
      </c>
      <c r="E158" s="15">
        <v>10</v>
      </c>
      <c r="F158" s="15" t="s">
        <v>806</v>
      </c>
      <c r="G158" s="15" t="s">
        <v>45</v>
      </c>
      <c r="H158" s="15">
        <v>7</v>
      </c>
      <c r="I158" s="42" t="s">
        <v>835</v>
      </c>
      <c r="J158" s="43" t="s">
        <v>836</v>
      </c>
      <c r="K158" s="15">
        <v>14.528700000000001</v>
      </c>
      <c r="L158" s="15">
        <v>-88.023799999999994</v>
      </c>
      <c r="M158" s="15" t="s">
        <v>837</v>
      </c>
      <c r="N158" s="16" t="s">
        <v>838</v>
      </c>
      <c r="O158" s="16" t="s">
        <v>839</v>
      </c>
    </row>
    <row r="159" spans="2:15" ht="14.25" customHeight="1">
      <c r="B159" s="14" t="str">
        <f>+'LOCALIZA HN'!$J159</f>
        <v>Magdalena</v>
      </c>
      <c r="C159" s="15" t="s">
        <v>120</v>
      </c>
      <c r="D159" s="15" t="s">
        <v>121</v>
      </c>
      <c r="E159" s="15">
        <v>10</v>
      </c>
      <c r="F159" s="15" t="s">
        <v>806</v>
      </c>
      <c r="G159" s="15" t="s">
        <v>45</v>
      </c>
      <c r="H159" s="15">
        <v>8</v>
      </c>
      <c r="I159" s="42" t="s">
        <v>840</v>
      </c>
      <c r="J159" s="43" t="s">
        <v>841</v>
      </c>
      <c r="K159" s="15">
        <v>13.9239</v>
      </c>
      <c r="L159" s="15">
        <v>-88.372</v>
      </c>
      <c r="M159" s="15" t="s">
        <v>842</v>
      </c>
      <c r="N159" s="16" t="s">
        <v>843</v>
      </c>
      <c r="O159" s="16" t="s">
        <v>844</v>
      </c>
    </row>
    <row r="160" spans="2:15" ht="14.25" customHeight="1">
      <c r="B160" s="14" t="str">
        <f>+'LOCALIZA HN'!$J160</f>
        <v>Masaguara</v>
      </c>
      <c r="C160" s="15" t="s">
        <v>120</v>
      </c>
      <c r="D160" s="15" t="s">
        <v>121</v>
      </c>
      <c r="E160" s="15">
        <v>10</v>
      </c>
      <c r="F160" s="15" t="s">
        <v>806</v>
      </c>
      <c r="G160" s="15" t="s">
        <v>45</v>
      </c>
      <c r="H160" s="15">
        <v>9</v>
      </c>
      <c r="I160" s="42" t="s">
        <v>845</v>
      </c>
      <c r="J160" s="43" t="s">
        <v>846</v>
      </c>
      <c r="K160" s="15">
        <v>14.353999999999999</v>
      </c>
      <c r="L160" s="15">
        <v>-88.013900000000007</v>
      </c>
      <c r="M160" s="15" t="s">
        <v>847</v>
      </c>
      <c r="N160" s="16" t="s">
        <v>848</v>
      </c>
      <c r="O160" s="16" t="s">
        <v>849</v>
      </c>
    </row>
    <row r="161" spans="2:15" ht="14.25" customHeight="1">
      <c r="B161" s="14" t="str">
        <f>+'LOCALIZA HN'!$J161</f>
        <v>San Antonio</v>
      </c>
      <c r="C161" s="15" t="s">
        <v>120</v>
      </c>
      <c r="D161" s="15" t="s">
        <v>121</v>
      </c>
      <c r="E161" s="15">
        <v>10</v>
      </c>
      <c r="F161" s="15" t="s">
        <v>806</v>
      </c>
      <c r="G161" s="15" t="s">
        <v>45</v>
      </c>
      <c r="H161" s="15">
        <v>10</v>
      </c>
      <c r="I161" s="42" t="s">
        <v>850</v>
      </c>
      <c r="J161" s="43" t="s">
        <v>86</v>
      </c>
      <c r="K161" s="15">
        <v>13.9421</v>
      </c>
      <c r="L161" s="15">
        <v>-88.466300000000004</v>
      </c>
      <c r="M161" s="15" t="s">
        <v>851</v>
      </c>
      <c r="N161" s="16" t="s">
        <v>852</v>
      </c>
      <c r="O161" s="16" t="s">
        <v>853</v>
      </c>
    </row>
    <row r="162" spans="2:15" ht="14.25" customHeight="1">
      <c r="B162" s="14" t="str">
        <f>+'LOCALIZA HN'!$J162</f>
        <v>San Isidro</v>
      </c>
      <c r="C162" s="15" t="s">
        <v>120</v>
      </c>
      <c r="D162" s="15" t="s">
        <v>121</v>
      </c>
      <c r="E162" s="15">
        <v>10</v>
      </c>
      <c r="F162" s="15" t="s">
        <v>806</v>
      </c>
      <c r="G162" s="15" t="s">
        <v>45</v>
      </c>
      <c r="H162" s="15">
        <v>11</v>
      </c>
      <c r="I162" s="42" t="s">
        <v>854</v>
      </c>
      <c r="J162" s="43" t="s">
        <v>530</v>
      </c>
      <c r="K162" s="15">
        <v>14.568300000000001</v>
      </c>
      <c r="L162" s="15">
        <v>-88.120900000000006</v>
      </c>
      <c r="M162" s="15" t="s">
        <v>855</v>
      </c>
      <c r="N162" s="16" t="s">
        <v>856</v>
      </c>
      <c r="O162" s="16" t="s">
        <v>857</v>
      </c>
    </row>
    <row r="163" spans="2:15" ht="14.25" customHeight="1">
      <c r="B163" s="14" t="str">
        <f>+'LOCALIZA HN'!$J163</f>
        <v>San Juan</v>
      </c>
      <c r="C163" s="15" t="s">
        <v>120</v>
      </c>
      <c r="D163" s="15" t="s">
        <v>121</v>
      </c>
      <c r="E163" s="15">
        <v>10</v>
      </c>
      <c r="F163" s="15" t="s">
        <v>806</v>
      </c>
      <c r="G163" s="15" t="s">
        <v>45</v>
      </c>
      <c r="H163" s="15">
        <v>12</v>
      </c>
      <c r="I163" s="42" t="s">
        <v>858</v>
      </c>
      <c r="J163" s="43" t="s">
        <v>859</v>
      </c>
      <c r="K163" s="15">
        <v>14.4208</v>
      </c>
      <c r="L163" s="15">
        <v>-88.423100000000005</v>
      </c>
      <c r="M163" s="15" t="s">
        <v>860</v>
      </c>
      <c r="N163" s="16" t="s">
        <v>861</v>
      </c>
      <c r="O163" s="16" t="s">
        <v>862</v>
      </c>
    </row>
    <row r="164" spans="2:15" ht="14.25" customHeight="1">
      <c r="B164" s="14" t="str">
        <f>+'LOCALIZA HN'!$J164</f>
        <v>San Marcos de Sierra</v>
      </c>
      <c r="C164" s="15" t="s">
        <v>120</v>
      </c>
      <c r="D164" s="15" t="s">
        <v>121</v>
      </c>
      <c r="E164" s="15">
        <v>10</v>
      </c>
      <c r="F164" s="15" t="s">
        <v>806</v>
      </c>
      <c r="G164" s="15" t="s">
        <v>45</v>
      </c>
      <c r="H164" s="15">
        <v>13</v>
      </c>
      <c r="I164" s="42" t="s">
        <v>863</v>
      </c>
      <c r="J164" s="43" t="s">
        <v>864</v>
      </c>
      <c r="K164" s="15">
        <v>14.135999999999999</v>
      </c>
      <c r="L164" s="15">
        <v>-88.248400000000004</v>
      </c>
      <c r="M164" s="15" t="s">
        <v>865</v>
      </c>
      <c r="N164" s="16" t="s">
        <v>866</v>
      </c>
      <c r="O164" s="16" t="s">
        <v>867</v>
      </c>
    </row>
    <row r="165" spans="2:15" ht="14.25" customHeight="1">
      <c r="B165" s="14" t="str">
        <f>+'LOCALIZA HN'!$J165</f>
        <v>San Miguelito</v>
      </c>
      <c r="C165" s="15" t="s">
        <v>120</v>
      </c>
      <c r="D165" s="15" t="s">
        <v>121</v>
      </c>
      <c r="E165" s="15">
        <v>10</v>
      </c>
      <c r="F165" s="15" t="s">
        <v>806</v>
      </c>
      <c r="G165" s="15" t="s">
        <v>45</v>
      </c>
      <c r="H165" s="15">
        <v>14</v>
      </c>
      <c r="I165" s="42" t="s">
        <v>868</v>
      </c>
      <c r="J165" s="43" t="s">
        <v>738</v>
      </c>
      <c r="K165" s="15">
        <v>14.36</v>
      </c>
      <c r="L165" s="15">
        <v>-88.343800000000002</v>
      </c>
      <c r="M165" s="15" t="s">
        <v>869</v>
      </c>
      <c r="N165" s="16" t="s">
        <v>870</v>
      </c>
      <c r="O165" s="16" t="s">
        <v>871</v>
      </c>
    </row>
    <row r="166" spans="2:15" ht="14.25" customHeight="1">
      <c r="B166" s="14" t="str">
        <f>+'LOCALIZA HN'!$J166</f>
        <v>Santa Lucia</v>
      </c>
      <c r="C166" s="15" t="s">
        <v>120</v>
      </c>
      <c r="D166" s="15" t="s">
        <v>121</v>
      </c>
      <c r="E166" s="15">
        <v>10</v>
      </c>
      <c r="F166" s="15" t="s">
        <v>806</v>
      </c>
      <c r="G166" s="15" t="s">
        <v>45</v>
      </c>
      <c r="H166" s="15">
        <v>15</v>
      </c>
      <c r="I166" s="42" t="s">
        <v>872</v>
      </c>
      <c r="J166" s="43" t="s">
        <v>747</v>
      </c>
      <c r="K166" s="15">
        <v>13.905200000000001</v>
      </c>
      <c r="L166" s="15">
        <v>-88.426199999999994</v>
      </c>
      <c r="M166" s="15" t="s">
        <v>873</v>
      </c>
      <c r="N166" s="16" t="s">
        <v>874</v>
      </c>
      <c r="O166" s="16" t="s">
        <v>875</v>
      </c>
    </row>
    <row r="167" spans="2:15" ht="14.25" customHeight="1">
      <c r="B167" s="14" t="str">
        <f>+'LOCALIZA HN'!$J167</f>
        <v>Yamaranguila</v>
      </c>
      <c r="C167" s="15" t="s">
        <v>120</v>
      </c>
      <c r="D167" s="15" t="s">
        <v>121</v>
      </c>
      <c r="E167" s="15">
        <v>10</v>
      </c>
      <c r="F167" s="15" t="s">
        <v>806</v>
      </c>
      <c r="G167" s="15" t="s">
        <v>45</v>
      </c>
      <c r="H167" s="15">
        <v>16</v>
      </c>
      <c r="I167" s="42" t="s">
        <v>876</v>
      </c>
      <c r="J167" s="43" t="s">
        <v>877</v>
      </c>
      <c r="K167" s="15">
        <v>14.2638</v>
      </c>
      <c r="L167" s="15">
        <v>-88.248900000000006</v>
      </c>
      <c r="M167" s="15" t="s">
        <v>878</v>
      </c>
      <c r="N167" s="16" t="s">
        <v>879</v>
      </c>
      <c r="O167" s="16" t="s">
        <v>880</v>
      </c>
    </row>
    <row r="168" spans="2:15" ht="14.25" customHeight="1">
      <c r="B168" s="14" t="str">
        <f>+'LOCALIZA HN'!$J168</f>
        <v>San Francisco de Opalaca</v>
      </c>
      <c r="C168" s="15" t="s">
        <v>120</v>
      </c>
      <c r="D168" s="15" t="s">
        <v>121</v>
      </c>
      <c r="E168" s="15">
        <v>10</v>
      </c>
      <c r="F168" s="15" t="s">
        <v>806</v>
      </c>
      <c r="G168" s="15" t="s">
        <v>45</v>
      </c>
      <c r="H168" s="15">
        <v>17</v>
      </c>
      <c r="I168" s="42" t="s">
        <v>881</v>
      </c>
      <c r="J168" s="43" t="s">
        <v>882</v>
      </c>
      <c r="K168" s="15">
        <v>14.5341</v>
      </c>
      <c r="L168" s="15">
        <v>-88.284499999999994</v>
      </c>
      <c r="M168" s="15" t="s">
        <v>883</v>
      </c>
      <c r="N168" s="16" t="s">
        <v>884</v>
      </c>
      <c r="O168" s="16" t="s">
        <v>885</v>
      </c>
    </row>
    <row r="169" spans="2:15" ht="14.25" customHeight="1">
      <c r="B169" s="14" t="str">
        <f>+'LOCALIZA HN'!$J169</f>
        <v>Roatan</v>
      </c>
      <c r="C169" s="15" t="s">
        <v>120</v>
      </c>
      <c r="D169" s="15" t="s">
        <v>121</v>
      </c>
      <c r="E169" s="15">
        <v>11</v>
      </c>
      <c r="F169" s="15" t="s">
        <v>886</v>
      </c>
      <c r="G169" s="15" t="s">
        <v>887</v>
      </c>
      <c r="H169" s="15">
        <v>1</v>
      </c>
      <c r="I169" s="42" t="s">
        <v>888</v>
      </c>
      <c r="J169" s="43" t="s">
        <v>889</v>
      </c>
      <c r="K169" s="15">
        <v>16.3338</v>
      </c>
      <c r="L169" s="15">
        <v>-86.520399999999995</v>
      </c>
      <c r="M169" s="15" t="s">
        <v>890</v>
      </c>
      <c r="N169" s="16" t="s">
        <v>891</v>
      </c>
      <c r="O169" s="16" t="s">
        <v>892</v>
      </c>
    </row>
    <row r="170" spans="2:15" ht="14.25" customHeight="1">
      <c r="B170" s="14" t="str">
        <f>+'LOCALIZA HN'!$J170</f>
        <v>Guanaja</v>
      </c>
      <c r="C170" s="15" t="s">
        <v>120</v>
      </c>
      <c r="D170" s="15" t="s">
        <v>121</v>
      </c>
      <c r="E170" s="15">
        <v>11</v>
      </c>
      <c r="F170" s="15" t="s">
        <v>886</v>
      </c>
      <c r="G170" s="15" t="s">
        <v>887</v>
      </c>
      <c r="H170" s="15">
        <v>2</v>
      </c>
      <c r="I170" s="42" t="s">
        <v>893</v>
      </c>
      <c r="J170" s="43" t="s">
        <v>894</v>
      </c>
      <c r="K170" s="15">
        <v>16.468699999999998</v>
      </c>
      <c r="L170" s="15">
        <v>-85.884299999999996</v>
      </c>
      <c r="M170" s="15" t="s">
        <v>895</v>
      </c>
      <c r="N170" s="16" t="s">
        <v>896</v>
      </c>
      <c r="O170" s="16" t="s">
        <v>897</v>
      </c>
    </row>
    <row r="171" spans="2:15" ht="14.25" customHeight="1">
      <c r="B171" s="14" t="str">
        <f>+'LOCALIZA HN'!$J171</f>
        <v>Jose Santos Guardiola</v>
      </c>
      <c r="C171" s="15" t="s">
        <v>120</v>
      </c>
      <c r="D171" s="15" t="s">
        <v>121</v>
      </c>
      <c r="E171" s="15">
        <v>11</v>
      </c>
      <c r="F171" s="15" t="s">
        <v>886</v>
      </c>
      <c r="G171" s="15" t="s">
        <v>887</v>
      </c>
      <c r="H171" s="15">
        <v>3</v>
      </c>
      <c r="I171" s="42" t="s">
        <v>898</v>
      </c>
      <c r="J171" s="43" t="s">
        <v>899</v>
      </c>
      <c r="K171" s="15">
        <v>16.408300000000001</v>
      </c>
      <c r="L171" s="15">
        <v>-86.3292</v>
      </c>
      <c r="M171" s="15" t="s">
        <v>900</v>
      </c>
      <c r="N171" s="16" t="s">
        <v>901</v>
      </c>
      <c r="O171" s="16" t="s">
        <v>902</v>
      </c>
    </row>
    <row r="172" spans="2:15" ht="14.25" customHeight="1">
      <c r="B172" s="14" t="str">
        <f>+'LOCALIZA HN'!$J172</f>
        <v>Utila</v>
      </c>
      <c r="C172" s="15" t="s">
        <v>120</v>
      </c>
      <c r="D172" s="15" t="s">
        <v>121</v>
      </c>
      <c r="E172" s="15">
        <v>11</v>
      </c>
      <c r="F172" s="15" t="s">
        <v>886</v>
      </c>
      <c r="G172" s="15" t="s">
        <v>887</v>
      </c>
      <c r="H172" s="15">
        <v>4</v>
      </c>
      <c r="I172" s="42" t="s">
        <v>903</v>
      </c>
      <c r="J172" s="43" t="s">
        <v>904</v>
      </c>
      <c r="K172" s="15">
        <v>16.097899999999999</v>
      </c>
      <c r="L172" s="15">
        <v>-86.932199999999995</v>
      </c>
      <c r="M172" s="15" t="s">
        <v>905</v>
      </c>
      <c r="N172" s="16" t="s">
        <v>906</v>
      </c>
      <c r="O172" s="16" t="s">
        <v>907</v>
      </c>
    </row>
    <row r="173" spans="2:15" ht="14.25" customHeight="1">
      <c r="B173" s="14" t="str">
        <f>+'LOCALIZA HN'!$J173</f>
        <v>La Paz</v>
      </c>
      <c r="C173" s="15" t="s">
        <v>120</v>
      </c>
      <c r="D173" s="15" t="s">
        <v>121</v>
      </c>
      <c r="E173" s="15">
        <v>12</v>
      </c>
      <c r="F173" s="15" t="s">
        <v>908</v>
      </c>
      <c r="G173" s="15" t="s">
        <v>48</v>
      </c>
      <c r="H173" s="15">
        <v>1</v>
      </c>
      <c r="I173" s="42" t="s">
        <v>909</v>
      </c>
      <c r="J173" s="43" t="s">
        <v>48</v>
      </c>
      <c r="K173" s="15">
        <v>14.3101</v>
      </c>
      <c r="L173" s="15">
        <v>-87.754199999999997</v>
      </c>
      <c r="M173" s="15" t="s">
        <v>910</v>
      </c>
      <c r="N173" s="16" t="s">
        <v>911</v>
      </c>
      <c r="O173" s="16" t="s">
        <v>912</v>
      </c>
    </row>
    <row r="174" spans="2:15" ht="14.25" customHeight="1">
      <c r="B174" s="14" t="str">
        <f>+'LOCALIZA HN'!$J174</f>
        <v>Aguanqueterique</v>
      </c>
      <c r="C174" s="15" t="s">
        <v>120</v>
      </c>
      <c r="D174" s="15" t="s">
        <v>121</v>
      </c>
      <c r="E174" s="15">
        <v>12</v>
      </c>
      <c r="F174" s="15" t="s">
        <v>908</v>
      </c>
      <c r="G174" s="15" t="s">
        <v>48</v>
      </c>
      <c r="H174" s="15">
        <v>2</v>
      </c>
      <c r="I174" s="42" t="s">
        <v>913</v>
      </c>
      <c r="J174" s="43" t="s">
        <v>914</v>
      </c>
      <c r="K174" s="15">
        <v>13.9834</v>
      </c>
      <c r="L174" s="15">
        <v>-87.643000000000001</v>
      </c>
      <c r="M174" s="15" t="s">
        <v>915</v>
      </c>
      <c r="N174" s="16" t="s">
        <v>916</v>
      </c>
      <c r="O174" s="16" t="s">
        <v>917</v>
      </c>
    </row>
    <row r="175" spans="2:15" ht="14.25" customHeight="1">
      <c r="B175" s="14" t="str">
        <f>+'LOCALIZA HN'!$J175</f>
        <v>Cabanas</v>
      </c>
      <c r="C175" s="15" t="s">
        <v>120</v>
      </c>
      <c r="D175" s="15" t="s">
        <v>121</v>
      </c>
      <c r="E175" s="15">
        <v>12</v>
      </c>
      <c r="F175" s="15" t="s">
        <v>908</v>
      </c>
      <c r="G175" s="15" t="s">
        <v>48</v>
      </c>
      <c r="H175" s="15">
        <v>3</v>
      </c>
      <c r="I175" s="42" t="s">
        <v>918</v>
      </c>
      <c r="J175" s="43" t="s">
        <v>919</v>
      </c>
      <c r="K175" s="15">
        <v>13.9909</v>
      </c>
      <c r="L175" s="15">
        <v>-88.018299999999996</v>
      </c>
      <c r="M175" s="15" t="s">
        <v>920</v>
      </c>
      <c r="N175" s="16" t="s">
        <v>921</v>
      </c>
      <c r="O175" s="16" t="s">
        <v>922</v>
      </c>
    </row>
    <row r="176" spans="2:15" ht="14.25" customHeight="1">
      <c r="B176" s="14" t="str">
        <f>+'LOCALIZA HN'!$J176</f>
        <v>Cane</v>
      </c>
      <c r="C176" s="15" t="s">
        <v>120</v>
      </c>
      <c r="D176" s="15" t="s">
        <v>121</v>
      </c>
      <c r="E176" s="15">
        <v>12</v>
      </c>
      <c r="F176" s="15" t="s">
        <v>908</v>
      </c>
      <c r="G176" s="15" t="s">
        <v>48</v>
      </c>
      <c r="H176" s="15">
        <v>4</v>
      </c>
      <c r="I176" s="42" t="s">
        <v>923</v>
      </c>
      <c r="J176" s="43" t="s">
        <v>924</v>
      </c>
      <c r="K176" s="15">
        <v>14.2827</v>
      </c>
      <c r="L176" s="15">
        <v>-87.681600000000003</v>
      </c>
      <c r="M176" s="15" t="s">
        <v>925</v>
      </c>
      <c r="N176" s="16" t="s">
        <v>926</v>
      </c>
      <c r="O176" s="16" t="s">
        <v>927</v>
      </c>
    </row>
    <row r="177" spans="2:15" ht="14.25" customHeight="1">
      <c r="B177" s="14" t="str">
        <f>+'LOCALIZA HN'!$J177</f>
        <v>Chinacla</v>
      </c>
      <c r="C177" s="15" t="s">
        <v>120</v>
      </c>
      <c r="D177" s="15" t="s">
        <v>121</v>
      </c>
      <c r="E177" s="15">
        <v>12</v>
      </c>
      <c r="F177" s="15" t="s">
        <v>908</v>
      </c>
      <c r="G177" s="15" t="s">
        <v>48</v>
      </c>
      <c r="H177" s="15">
        <v>5</v>
      </c>
      <c r="I177" s="42" t="s">
        <v>928</v>
      </c>
      <c r="J177" s="43" t="s">
        <v>929</v>
      </c>
      <c r="K177" s="15">
        <v>14.1854</v>
      </c>
      <c r="L177" s="15">
        <v>-87.958299999999994</v>
      </c>
      <c r="M177" s="15" t="s">
        <v>930</v>
      </c>
      <c r="N177" s="16" t="s">
        <v>931</v>
      </c>
      <c r="O177" s="16" t="s">
        <v>932</v>
      </c>
    </row>
    <row r="178" spans="2:15" ht="14.25" customHeight="1">
      <c r="B178" s="14" t="str">
        <f>+'LOCALIZA HN'!$J178</f>
        <v>Guajiquiro</v>
      </c>
      <c r="C178" s="15" t="s">
        <v>120</v>
      </c>
      <c r="D178" s="15" t="s">
        <v>121</v>
      </c>
      <c r="E178" s="15">
        <v>12</v>
      </c>
      <c r="F178" s="15" t="s">
        <v>908</v>
      </c>
      <c r="G178" s="15" t="s">
        <v>48</v>
      </c>
      <c r="H178" s="15">
        <v>6</v>
      </c>
      <c r="I178" s="42" t="s">
        <v>933</v>
      </c>
      <c r="J178" s="43" t="s">
        <v>934</v>
      </c>
      <c r="K178" s="15">
        <v>14.080399999999999</v>
      </c>
      <c r="L178" s="15">
        <v>-87.786100000000005</v>
      </c>
      <c r="M178" s="15" t="s">
        <v>935</v>
      </c>
      <c r="N178" s="16" t="s">
        <v>936</v>
      </c>
      <c r="O178" s="16" t="s">
        <v>937</v>
      </c>
    </row>
    <row r="179" spans="2:15" ht="14.25" customHeight="1">
      <c r="B179" s="14" t="str">
        <f>+'LOCALIZA HN'!$J179</f>
        <v>Lauterique</v>
      </c>
      <c r="C179" s="15" t="s">
        <v>120</v>
      </c>
      <c r="D179" s="15" t="s">
        <v>121</v>
      </c>
      <c r="E179" s="15">
        <v>12</v>
      </c>
      <c r="F179" s="15" t="s">
        <v>908</v>
      </c>
      <c r="G179" s="15" t="s">
        <v>48</v>
      </c>
      <c r="H179" s="15">
        <v>7</v>
      </c>
      <c r="I179" s="42" t="s">
        <v>938</v>
      </c>
      <c r="J179" s="43" t="s">
        <v>939</v>
      </c>
      <c r="K179" s="15">
        <v>13.8627</v>
      </c>
      <c r="L179" s="15">
        <v>-87.655100000000004</v>
      </c>
      <c r="M179" s="15" t="s">
        <v>940</v>
      </c>
      <c r="N179" s="16" t="s">
        <v>941</v>
      </c>
      <c r="O179" s="16" t="s">
        <v>942</v>
      </c>
    </row>
    <row r="180" spans="2:15" ht="14.25" customHeight="1">
      <c r="B180" s="14" t="str">
        <f>+'LOCALIZA HN'!$J180</f>
        <v>Marcala</v>
      </c>
      <c r="C180" s="15" t="s">
        <v>120</v>
      </c>
      <c r="D180" s="15" t="s">
        <v>121</v>
      </c>
      <c r="E180" s="15">
        <v>12</v>
      </c>
      <c r="F180" s="15" t="s">
        <v>908</v>
      </c>
      <c r="G180" s="15" t="s">
        <v>48</v>
      </c>
      <c r="H180" s="15">
        <v>8</v>
      </c>
      <c r="I180" s="42" t="s">
        <v>943</v>
      </c>
      <c r="J180" s="43" t="s">
        <v>944</v>
      </c>
      <c r="K180" s="15">
        <v>14.146000000000001</v>
      </c>
      <c r="L180" s="15">
        <v>-88.037300000000002</v>
      </c>
      <c r="M180" s="15" t="s">
        <v>945</v>
      </c>
      <c r="N180" s="16" t="s">
        <v>946</v>
      </c>
      <c r="O180" s="16" t="s">
        <v>947</v>
      </c>
    </row>
    <row r="181" spans="2:15" ht="14.25" customHeight="1">
      <c r="B181" s="14" t="str">
        <f>+'LOCALIZA HN'!$J181</f>
        <v>Mercedes de Oriente</v>
      </c>
      <c r="C181" s="15" t="s">
        <v>120</v>
      </c>
      <c r="D181" s="15" t="s">
        <v>121</v>
      </c>
      <c r="E181" s="15">
        <v>12</v>
      </c>
      <c r="F181" s="15" t="s">
        <v>908</v>
      </c>
      <c r="G181" s="15" t="s">
        <v>48</v>
      </c>
      <c r="H181" s="15">
        <v>9</v>
      </c>
      <c r="I181" s="42" t="s">
        <v>948</v>
      </c>
      <c r="J181" s="43" t="s">
        <v>949</v>
      </c>
      <c r="K181" s="15">
        <v>13.918799999999999</v>
      </c>
      <c r="L181" s="15">
        <v>-87.779700000000005</v>
      </c>
      <c r="M181" s="15" t="s">
        <v>950</v>
      </c>
      <c r="N181" s="16" t="s">
        <v>951</v>
      </c>
      <c r="O181" s="16" t="s">
        <v>952</v>
      </c>
    </row>
    <row r="182" spans="2:15" ht="14.25" customHeight="1">
      <c r="B182" s="14" t="str">
        <f>+'LOCALIZA HN'!$J182</f>
        <v>Opatoro</v>
      </c>
      <c r="C182" s="15" t="s">
        <v>120</v>
      </c>
      <c r="D182" s="15" t="s">
        <v>121</v>
      </c>
      <c r="E182" s="15">
        <v>12</v>
      </c>
      <c r="F182" s="15" t="s">
        <v>908</v>
      </c>
      <c r="G182" s="15" t="s">
        <v>48</v>
      </c>
      <c r="H182" s="15">
        <v>10</v>
      </c>
      <c r="I182" s="42" t="s">
        <v>953</v>
      </c>
      <c r="J182" s="43" t="s">
        <v>954</v>
      </c>
      <c r="K182" s="15">
        <v>14.013199999999999</v>
      </c>
      <c r="L182" s="15">
        <v>-87.873000000000005</v>
      </c>
      <c r="M182" s="15" t="s">
        <v>955</v>
      </c>
      <c r="N182" s="16" t="s">
        <v>956</v>
      </c>
      <c r="O182" s="16" t="s">
        <v>957</v>
      </c>
    </row>
    <row r="183" spans="2:15" ht="14.25" customHeight="1">
      <c r="B183" s="14" t="str">
        <f>+'LOCALIZA HN'!$J183</f>
        <v>San Antonio del Norte</v>
      </c>
      <c r="C183" s="15" t="s">
        <v>120</v>
      </c>
      <c r="D183" s="15" t="s">
        <v>121</v>
      </c>
      <c r="E183" s="15">
        <v>12</v>
      </c>
      <c r="F183" s="15" t="s">
        <v>908</v>
      </c>
      <c r="G183" s="15" t="s">
        <v>48</v>
      </c>
      <c r="H183" s="15">
        <v>11</v>
      </c>
      <c r="I183" s="42" t="s">
        <v>958</v>
      </c>
      <c r="J183" s="43" t="s">
        <v>959</v>
      </c>
      <c r="K183" s="15">
        <v>13.8932</v>
      </c>
      <c r="L183" s="15">
        <v>-87.716999999999999</v>
      </c>
      <c r="M183" s="15" t="s">
        <v>960</v>
      </c>
      <c r="N183" s="16" t="s">
        <v>961</v>
      </c>
      <c r="O183" s="16" t="s">
        <v>962</v>
      </c>
    </row>
    <row r="184" spans="2:15" ht="14.25" customHeight="1">
      <c r="B184" s="14" t="str">
        <f>+'LOCALIZA HN'!$J184</f>
        <v>San Jose</v>
      </c>
      <c r="C184" s="15" t="s">
        <v>120</v>
      </c>
      <c r="D184" s="15" t="s">
        <v>121</v>
      </c>
      <c r="E184" s="15">
        <v>12</v>
      </c>
      <c r="F184" s="15" t="s">
        <v>908</v>
      </c>
      <c r="G184" s="15" t="s">
        <v>48</v>
      </c>
      <c r="H184" s="15">
        <v>12</v>
      </c>
      <c r="I184" s="42" t="s">
        <v>963</v>
      </c>
      <c r="J184" s="43" t="s">
        <v>390</v>
      </c>
      <c r="K184" s="15">
        <v>14.232200000000001</v>
      </c>
      <c r="L184" s="15">
        <v>-87.955299999999994</v>
      </c>
      <c r="M184" s="15" t="s">
        <v>964</v>
      </c>
      <c r="N184" s="16" t="s">
        <v>965</v>
      </c>
      <c r="O184" s="16" t="s">
        <v>966</v>
      </c>
    </row>
    <row r="185" spans="2:15" ht="14.25" customHeight="1">
      <c r="B185" s="14" t="str">
        <f>+'LOCALIZA HN'!$J185</f>
        <v>San Juan</v>
      </c>
      <c r="C185" s="15" t="s">
        <v>120</v>
      </c>
      <c r="D185" s="15" t="s">
        <v>121</v>
      </c>
      <c r="E185" s="15">
        <v>12</v>
      </c>
      <c r="F185" s="15" t="s">
        <v>908</v>
      </c>
      <c r="G185" s="15" t="s">
        <v>48</v>
      </c>
      <c r="H185" s="15">
        <v>13</v>
      </c>
      <c r="I185" s="42" t="s">
        <v>967</v>
      </c>
      <c r="J185" s="43" t="s">
        <v>859</v>
      </c>
      <c r="K185" s="15">
        <v>13.955500000000001</v>
      </c>
      <c r="L185" s="15">
        <v>-87.732399999999998</v>
      </c>
      <c r="M185" s="15" t="s">
        <v>968</v>
      </c>
      <c r="N185" s="16" t="s">
        <v>969</v>
      </c>
      <c r="O185" s="16" t="s">
        <v>970</v>
      </c>
    </row>
    <row r="186" spans="2:15" ht="14.25" customHeight="1">
      <c r="B186" s="14" t="str">
        <f>+'LOCALIZA HN'!$J186</f>
        <v>San Pedro de Tutule</v>
      </c>
      <c r="C186" s="15" t="s">
        <v>120</v>
      </c>
      <c r="D186" s="15" t="s">
        <v>121</v>
      </c>
      <c r="E186" s="15">
        <v>12</v>
      </c>
      <c r="F186" s="15" t="s">
        <v>908</v>
      </c>
      <c r="G186" s="15" t="s">
        <v>48</v>
      </c>
      <c r="H186" s="15">
        <v>14</v>
      </c>
      <c r="I186" s="42" t="s">
        <v>971</v>
      </c>
      <c r="J186" s="43" t="s">
        <v>972</v>
      </c>
      <c r="K186" s="15">
        <v>14.2483</v>
      </c>
      <c r="L186" s="15">
        <v>-87.8506</v>
      </c>
      <c r="M186" s="15" t="s">
        <v>973</v>
      </c>
      <c r="N186" s="16" t="s">
        <v>974</v>
      </c>
      <c r="O186" s="16" t="s">
        <v>975</v>
      </c>
    </row>
    <row r="187" spans="2:15" ht="14.25" customHeight="1">
      <c r="B187" s="14" t="str">
        <f>+'LOCALIZA HN'!$J187</f>
        <v>Santa Ana</v>
      </c>
      <c r="C187" s="15" t="s">
        <v>120</v>
      </c>
      <c r="D187" s="15" t="s">
        <v>121</v>
      </c>
      <c r="E187" s="15">
        <v>12</v>
      </c>
      <c r="F187" s="15" t="s">
        <v>908</v>
      </c>
      <c r="G187" s="15" t="s">
        <v>48</v>
      </c>
      <c r="H187" s="15">
        <v>15</v>
      </c>
      <c r="I187" s="42" t="s">
        <v>976</v>
      </c>
      <c r="J187" s="43" t="s">
        <v>70</v>
      </c>
      <c r="K187" s="15">
        <v>13.9245</v>
      </c>
      <c r="L187" s="15">
        <v>-87.950299999999999</v>
      </c>
      <c r="M187" s="15" t="s">
        <v>977</v>
      </c>
      <c r="N187" s="16" t="s">
        <v>978</v>
      </c>
      <c r="O187" s="16" t="s">
        <v>979</v>
      </c>
    </row>
    <row r="188" spans="2:15" ht="14.25" customHeight="1">
      <c r="B188" s="14" t="str">
        <f>+'LOCALIZA HN'!$J188</f>
        <v>Santa Elena</v>
      </c>
      <c r="C188" s="15" t="s">
        <v>120</v>
      </c>
      <c r="D188" s="15" t="s">
        <v>121</v>
      </c>
      <c r="E188" s="15">
        <v>12</v>
      </c>
      <c r="F188" s="15" t="s">
        <v>908</v>
      </c>
      <c r="G188" s="15" t="s">
        <v>48</v>
      </c>
      <c r="H188" s="15">
        <v>16</v>
      </c>
      <c r="I188" s="42" t="s">
        <v>980</v>
      </c>
      <c r="J188" s="43" t="s">
        <v>981</v>
      </c>
      <c r="K188" s="15">
        <v>14.065899999999999</v>
      </c>
      <c r="L188" s="15">
        <v>-88.159599999999998</v>
      </c>
      <c r="M188" s="15" t="s">
        <v>982</v>
      </c>
      <c r="N188" s="16" t="s">
        <v>983</v>
      </c>
      <c r="O188" s="16" t="s">
        <v>984</v>
      </c>
    </row>
    <row r="189" spans="2:15" ht="14.25" customHeight="1">
      <c r="B189" s="14" t="str">
        <f>+'LOCALIZA HN'!$J189</f>
        <v>Santa Maria</v>
      </c>
      <c r="C189" s="15" t="s">
        <v>120</v>
      </c>
      <c r="D189" s="15" t="s">
        <v>121</v>
      </c>
      <c r="E189" s="15">
        <v>12</v>
      </c>
      <c r="F189" s="15" t="s">
        <v>908</v>
      </c>
      <c r="G189" s="15" t="s">
        <v>48</v>
      </c>
      <c r="H189" s="15">
        <v>17</v>
      </c>
      <c r="I189" s="42" t="s">
        <v>985</v>
      </c>
      <c r="J189" s="43" t="s">
        <v>986</v>
      </c>
      <c r="K189" s="15">
        <v>14.271599999999999</v>
      </c>
      <c r="L189" s="15">
        <v>-87.920900000000003</v>
      </c>
      <c r="M189" s="15" t="s">
        <v>987</v>
      </c>
      <c r="N189" s="16" t="s">
        <v>988</v>
      </c>
      <c r="O189" s="16" t="s">
        <v>989</v>
      </c>
    </row>
    <row r="190" spans="2:15" ht="14.25" customHeight="1">
      <c r="B190" s="14" t="str">
        <f>+'LOCALIZA HN'!$J190</f>
        <v>Santiago de Puringla</v>
      </c>
      <c r="C190" s="15" t="s">
        <v>120</v>
      </c>
      <c r="D190" s="15" t="s">
        <v>121</v>
      </c>
      <c r="E190" s="15">
        <v>12</v>
      </c>
      <c r="F190" s="15" t="s">
        <v>908</v>
      </c>
      <c r="G190" s="15" t="s">
        <v>48</v>
      </c>
      <c r="H190" s="15">
        <v>18</v>
      </c>
      <c r="I190" s="42" t="s">
        <v>990</v>
      </c>
      <c r="J190" s="43" t="s">
        <v>991</v>
      </c>
      <c r="K190" s="15">
        <v>14.3584</v>
      </c>
      <c r="L190" s="15">
        <v>-87.879400000000004</v>
      </c>
      <c r="M190" s="15" t="s">
        <v>992</v>
      </c>
      <c r="N190" s="16" t="s">
        <v>993</v>
      </c>
      <c r="O190" s="16" t="s">
        <v>994</v>
      </c>
    </row>
    <row r="191" spans="2:15" ht="14.25" customHeight="1">
      <c r="B191" s="14" t="str">
        <f>+'LOCALIZA HN'!$J191</f>
        <v>Yarula</v>
      </c>
      <c r="C191" s="15" t="s">
        <v>120</v>
      </c>
      <c r="D191" s="15" t="s">
        <v>121</v>
      </c>
      <c r="E191" s="15">
        <v>12</v>
      </c>
      <c r="F191" s="15" t="s">
        <v>908</v>
      </c>
      <c r="G191" s="15" t="s">
        <v>48</v>
      </c>
      <c r="H191" s="15">
        <v>19</v>
      </c>
      <c r="I191" s="42" t="s">
        <v>995</v>
      </c>
      <c r="J191" s="43" t="s">
        <v>996</v>
      </c>
      <c r="K191" s="15">
        <v>14.1503</v>
      </c>
      <c r="L191" s="15">
        <v>-88.126900000000006</v>
      </c>
      <c r="M191" s="15" t="s">
        <v>997</v>
      </c>
      <c r="N191" s="16" t="s">
        <v>998</v>
      </c>
      <c r="O191" s="16" t="s">
        <v>999</v>
      </c>
    </row>
    <row r="192" spans="2:15" ht="14.25" customHeight="1">
      <c r="B192" s="14" t="str">
        <f>+'LOCALIZA HN'!$J192</f>
        <v>Gracias</v>
      </c>
      <c r="C192" s="15" t="s">
        <v>120</v>
      </c>
      <c r="D192" s="15" t="s">
        <v>121</v>
      </c>
      <c r="E192" s="15">
        <v>13</v>
      </c>
      <c r="F192" s="15" t="s">
        <v>1000</v>
      </c>
      <c r="G192" s="15" t="s">
        <v>41</v>
      </c>
      <c r="H192" s="15">
        <v>1</v>
      </c>
      <c r="I192" s="42" t="s">
        <v>1001</v>
      </c>
      <c r="J192" s="43" t="s">
        <v>42</v>
      </c>
      <c r="K192" s="15">
        <v>14.586499999999999</v>
      </c>
      <c r="L192" s="15">
        <v>-88.636200000000002</v>
      </c>
      <c r="M192" s="15" t="s">
        <v>1002</v>
      </c>
      <c r="N192" s="16" t="s">
        <v>1003</v>
      </c>
      <c r="O192" s="16" t="s">
        <v>1004</v>
      </c>
    </row>
    <row r="193" spans="2:15" ht="14.25" customHeight="1">
      <c r="B193" s="14" t="str">
        <f>+'LOCALIZA HN'!$J193</f>
        <v>Belen</v>
      </c>
      <c r="C193" s="15" t="s">
        <v>120</v>
      </c>
      <c r="D193" s="15" t="s">
        <v>121</v>
      </c>
      <c r="E193" s="15">
        <v>13</v>
      </c>
      <c r="F193" s="15" t="s">
        <v>1000</v>
      </c>
      <c r="G193" s="15" t="s">
        <v>41</v>
      </c>
      <c r="H193" s="15">
        <v>2</v>
      </c>
      <c r="I193" s="42" t="s">
        <v>1005</v>
      </c>
      <c r="J193" s="43" t="s">
        <v>1006</v>
      </c>
      <c r="K193" s="15">
        <v>14.507300000000001</v>
      </c>
      <c r="L193" s="15">
        <v>-88.434299999999993</v>
      </c>
      <c r="M193" s="15" t="s">
        <v>1007</v>
      </c>
      <c r="N193" s="16" t="s">
        <v>1008</v>
      </c>
      <c r="O193" s="16" t="s">
        <v>1009</v>
      </c>
    </row>
    <row r="194" spans="2:15" ht="14.25" customHeight="1">
      <c r="B194" s="14" t="str">
        <f>+'LOCALIZA HN'!$J194</f>
        <v>Candelaria</v>
      </c>
      <c r="C194" s="15" t="s">
        <v>120</v>
      </c>
      <c r="D194" s="15" t="s">
        <v>121</v>
      </c>
      <c r="E194" s="15">
        <v>13</v>
      </c>
      <c r="F194" s="15" t="s">
        <v>1000</v>
      </c>
      <c r="G194" s="15" t="s">
        <v>41</v>
      </c>
      <c r="H194" s="15">
        <v>3</v>
      </c>
      <c r="I194" s="42" t="s">
        <v>1010</v>
      </c>
      <c r="J194" s="43" t="s">
        <v>1011</v>
      </c>
      <c r="K194" s="15">
        <v>14.056800000000001</v>
      </c>
      <c r="L194" s="15">
        <v>-88.557699999999997</v>
      </c>
      <c r="M194" s="15" t="s">
        <v>1012</v>
      </c>
      <c r="N194" s="16" t="s">
        <v>1013</v>
      </c>
      <c r="O194" s="16" t="s">
        <v>1014</v>
      </c>
    </row>
    <row r="195" spans="2:15" ht="14.25" customHeight="1">
      <c r="B195" s="14" t="str">
        <f>+'LOCALIZA HN'!$J195</f>
        <v>Cololaca</v>
      </c>
      <c r="C195" s="15" t="s">
        <v>120</v>
      </c>
      <c r="D195" s="15" t="s">
        <v>121</v>
      </c>
      <c r="E195" s="15">
        <v>13</v>
      </c>
      <c r="F195" s="15" t="s">
        <v>1000</v>
      </c>
      <c r="G195" s="15" t="s">
        <v>41</v>
      </c>
      <c r="H195" s="15">
        <v>4</v>
      </c>
      <c r="I195" s="42" t="s">
        <v>1015</v>
      </c>
      <c r="J195" s="43" t="s">
        <v>1016</v>
      </c>
      <c r="K195" s="15">
        <v>14.310700000000001</v>
      </c>
      <c r="L195" s="15">
        <v>-88.884500000000003</v>
      </c>
      <c r="M195" s="15" t="s">
        <v>1017</v>
      </c>
      <c r="N195" s="16" t="s">
        <v>1018</v>
      </c>
      <c r="O195" s="16" t="s">
        <v>1019</v>
      </c>
    </row>
    <row r="196" spans="2:15" ht="14.25" customHeight="1">
      <c r="B196" s="14" t="str">
        <f>+'LOCALIZA HN'!$J196</f>
        <v>Erandique</v>
      </c>
      <c r="C196" s="15" t="s">
        <v>120</v>
      </c>
      <c r="D196" s="15" t="s">
        <v>121</v>
      </c>
      <c r="E196" s="15">
        <v>13</v>
      </c>
      <c r="F196" s="15" t="s">
        <v>1000</v>
      </c>
      <c r="G196" s="15" t="s">
        <v>41</v>
      </c>
      <c r="H196" s="15">
        <v>5</v>
      </c>
      <c r="I196" s="42" t="s">
        <v>1020</v>
      </c>
      <c r="J196" s="43" t="s">
        <v>1021</v>
      </c>
      <c r="K196" s="15">
        <v>14.2386</v>
      </c>
      <c r="L196" s="15">
        <v>-88.456299999999999</v>
      </c>
      <c r="M196" s="15" t="s">
        <v>1022</v>
      </c>
      <c r="N196" s="16" t="s">
        <v>1023</v>
      </c>
      <c r="O196" s="16" t="s">
        <v>1024</v>
      </c>
    </row>
    <row r="197" spans="2:15" ht="14.25" customHeight="1">
      <c r="B197" s="14" t="str">
        <f>+'LOCALIZA HN'!$J197</f>
        <v>Gualcince</v>
      </c>
      <c r="C197" s="15" t="s">
        <v>120</v>
      </c>
      <c r="D197" s="15" t="s">
        <v>121</v>
      </c>
      <c r="E197" s="15">
        <v>13</v>
      </c>
      <c r="F197" s="15" t="s">
        <v>1000</v>
      </c>
      <c r="G197" s="15" t="s">
        <v>41</v>
      </c>
      <c r="H197" s="15">
        <v>6</v>
      </c>
      <c r="I197" s="42" t="s">
        <v>1025</v>
      </c>
      <c r="J197" s="43" t="s">
        <v>1026</v>
      </c>
      <c r="K197" s="15">
        <v>14.1274</v>
      </c>
      <c r="L197" s="15">
        <v>-88.570499999999996</v>
      </c>
      <c r="M197" s="15" t="s">
        <v>1027</v>
      </c>
      <c r="N197" s="16" t="s">
        <v>1028</v>
      </c>
      <c r="O197" s="16" t="s">
        <v>1029</v>
      </c>
    </row>
    <row r="198" spans="2:15" ht="14.25" customHeight="1">
      <c r="B198" s="14" t="str">
        <f>+'LOCALIZA HN'!$J198</f>
        <v>Guarita</v>
      </c>
      <c r="C198" s="15" t="s">
        <v>120</v>
      </c>
      <c r="D198" s="15" t="s">
        <v>121</v>
      </c>
      <c r="E198" s="15">
        <v>13</v>
      </c>
      <c r="F198" s="15" t="s">
        <v>1000</v>
      </c>
      <c r="G198" s="15" t="s">
        <v>41</v>
      </c>
      <c r="H198" s="15">
        <v>7</v>
      </c>
      <c r="I198" s="42" t="s">
        <v>1030</v>
      </c>
      <c r="J198" s="43" t="s">
        <v>1031</v>
      </c>
      <c r="K198" s="15">
        <v>14.2079</v>
      </c>
      <c r="L198" s="15">
        <v>-88.842100000000002</v>
      </c>
      <c r="M198" s="15" t="s">
        <v>1032</v>
      </c>
      <c r="N198" s="16" t="s">
        <v>1033</v>
      </c>
      <c r="O198" s="16" t="s">
        <v>1034</v>
      </c>
    </row>
    <row r="199" spans="2:15" ht="14.25" customHeight="1">
      <c r="B199" s="14" t="str">
        <f>+'LOCALIZA HN'!$J199</f>
        <v>La Campa</v>
      </c>
      <c r="C199" s="15" t="s">
        <v>120</v>
      </c>
      <c r="D199" s="15" t="s">
        <v>121</v>
      </c>
      <c r="E199" s="15">
        <v>13</v>
      </c>
      <c r="F199" s="15" t="s">
        <v>1000</v>
      </c>
      <c r="G199" s="15" t="s">
        <v>41</v>
      </c>
      <c r="H199" s="15">
        <v>8</v>
      </c>
      <c r="I199" s="42" t="s">
        <v>1035</v>
      </c>
      <c r="J199" s="43" t="s">
        <v>1036</v>
      </c>
      <c r="K199" s="15">
        <v>14.472799999999999</v>
      </c>
      <c r="L199" s="15">
        <v>-88.560699999999997</v>
      </c>
      <c r="M199" s="15" t="s">
        <v>1037</v>
      </c>
      <c r="N199" s="16" t="s">
        <v>1038</v>
      </c>
      <c r="O199" s="16" t="s">
        <v>1039</v>
      </c>
    </row>
    <row r="200" spans="2:15" ht="14.25" customHeight="1">
      <c r="B200" s="14" t="str">
        <f>+'LOCALIZA HN'!$J200</f>
        <v>La Iguala</v>
      </c>
      <c r="C200" s="15" t="s">
        <v>120</v>
      </c>
      <c r="D200" s="15" t="s">
        <v>121</v>
      </c>
      <c r="E200" s="15">
        <v>13</v>
      </c>
      <c r="F200" s="15" t="s">
        <v>1000</v>
      </c>
      <c r="G200" s="15" t="s">
        <v>41</v>
      </c>
      <c r="H200" s="15">
        <v>9</v>
      </c>
      <c r="I200" s="42" t="s">
        <v>1040</v>
      </c>
      <c r="J200" s="43" t="s">
        <v>1041</v>
      </c>
      <c r="K200" s="15">
        <v>14.665100000000001</v>
      </c>
      <c r="L200" s="15">
        <v>-88.461500000000001</v>
      </c>
      <c r="M200" s="15" t="s">
        <v>1042</v>
      </c>
      <c r="N200" s="16" t="s">
        <v>1043</v>
      </c>
      <c r="O200" s="16" t="s">
        <v>1044</v>
      </c>
    </row>
    <row r="201" spans="2:15" ht="14.25" customHeight="1">
      <c r="B201" s="14" t="str">
        <f>+'LOCALIZA HN'!$J201</f>
        <v>Las Flores</v>
      </c>
      <c r="C201" s="15" t="s">
        <v>120</v>
      </c>
      <c r="D201" s="15" t="s">
        <v>121</v>
      </c>
      <c r="E201" s="15">
        <v>13</v>
      </c>
      <c r="F201" s="15" t="s">
        <v>1000</v>
      </c>
      <c r="G201" s="15" t="s">
        <v>41</v>
      </c>
      <c r="H201" s="15">
        <v>10</v>
      </c>
      <c r="I201" s="42" t="s">
        <v>1045</v>
      </c>
      <c r="J201" s="43" t="s">
        <v>1046</v>
      </c>
      <c r="K201" s="15">
        <v>14.6808</v>
      </c>
      <c r="L201" s="15">
        <v>-88.658799999999999</v>
      </c>
      <c r="M201" s="15" t="s">
        <v>1047</v>
      </c>
      <c r="N201" s="16" t="s">
        <v>1048</v>
      </c>
      <c r="O201" s="16" t="s">
        <v>1049</v>
      </c>
    </row>
    <row r="202" spans="2:15" ht="14.25" customHeight="1">
      <c r="B202" s="14" t="str">
        <f>+'LOCALIZA HN'!$J202</f>
        <v>La Union</v>
      </c>
      <c r="C202" s="15" t="s">
        <v>120</v>
      </c>
      <c r="D202" s="15" t="s">
        <v>121</v>
      </c>
      <c r="E202" s="15">
        <v>13</v>
      </c>
      <c r="F202" s="15" t="s">
        <v>1000</v>
      </c>
      <c r="G202" s="15" t="s">
        <v>41</v>
      </c>
      <c r="H202" s="15">
        <v>11</v>
      </c>
      <c r="I202" s="42" t="s">
        <v>1050</v>
      </c>
      <c r="J202" s="43" t="s">
        <v>49</v>
      </c>
      <c r="K202" s="15">
        <v>14.808</v>
      </c>
      <c r="L202" s="15">
        <v>-88.422399999999996</v>
      </c>
      <c r="M202" s="15" t="s">
        <v>1051</v>
      </c>
      <c r="N202" s="16" t="s">
        <v>1052</v>
      </c>
      <c r="O202" s="16" t="s">
        <v>1053</v>
      </c>
    </row>
    <row r="203" spans="2:15" ht="14.25" customHeight="1">
      <c r="B203" s="14" t="str">
        <f>+'LOCALIZA HN'!$J203</f>
        <v>La Virtud</v>
      </c>
      <c r="C203" s="15" t="s">
        <v>120</v>
      </c>
      <c r="D203" s="15" t="s">
        <v>121</v>
      </c>
      <c r="E203" s="15">
        <v>13</v>
      </c>
      <c r="F203" s="15" t="s">
        <v>1000</v>
      </c>
      <c r="G203" s="15" t="s">
        <v>41</v>
      </c>
      <c r="H203" s="15">
        <v>12</v>
      </c>
      <c r="I203" s="42" t="s">
        <v>1054</v>
      </c>
      <c r="J203" s="43" t="s">
        <v>1055</v>
      </c>
      <c r="K203" s="15">
        <v>14.071300000000001</v>
      </c>
      <c r="L203" s="15">
        <v>-88.686300000000003</v>
      </c>
      <c r="M203" s="15" t="s">
        <v>1056</v>
      </c>
      <c r="N203" s="16" t="s">
        <v>1057</v>
      </c>
      <c r="O203" s="16" t="s">
        <v>1058</v>
      </c>
    </row>
    <row r="204" spans="2:15" ht="14.25" customHeight="1">
      <c r="B204" s="14" t="str">
        <f>+'LOCALIZA HN'!$J204</f>
        <v>Lepaera</v>
      </c>
      <c r="C204" s="15" t="s">
        <v>120</v>
      </c>
      <c r="D204" s="15" t="s">
        <v>121</v>
      </c>
      <c r="E204" s="15">
        <v>13</v>
      </c>
      <c r="F204" s="15" t="s">
        <v>1000</v>
      </c>
      <c r="G204" s="15" t="s">
        <v>41</v>
      </c>
      <c r="H204" s="15">
        <v>13</v>
      </c>
      <c r="I204" s="42" t="s">
        <v>1059</v>
      </c>
      <c r="J204" s="43" t="s">
        <v>1060</v>
      </c>
      <c r="K204" s="15">
        <v>14.826599999999999</v>
      </c>
      <c r="L204" s="15">
        <v>-88.595100000000002</v>
      </c>
      <c r="M204" s="15" t="s">
        <v>1061</v>
      </c>
      <c r="N204" s="16" t="s">
        <v>1062</v>
      </c>
      <c r="O204" s="16" t="s">
        <v>1063</v>
      </c>
    </row>
    <row r="205" spans="2:15" ht="14.25" customHeight="1">
      <c r="B205" s="14" t="str">
        <f>+'LOCALIZA HN'!$J205</f>
        <v>Mapulaca</v>
      </c>
      <c r="C205" s="15" t="s">
        <v>120</v>
      </c>
      <c r="D205" s="15" t="s">
        <v>121</v>
      </c>
      <c r="E205" s="15">
        <v>13</v>
      </c>
      <c r="F205" s="15" t="s">
        <v>1000</v>
      </c>
      <c r="G205" s="15" t="s">
        <v>41</v>
      </c>
      <c r="H205" s="15">
        <v>14</v>
      </c>
      <c r="I205" s="42" t="s">
        <v>1064</v>
      </c>
      <c r="J205" s="43" t="s">
        <v>1065</v>
      </c>
      <c r="K205" s="15">
        <v>14.0487</v>
      </c>
      <c r="L205" s="15">
        <v>-88.621499999999997</v>
      </c>
      <c r="M205" s="15" t="s">
        <v>1066</v>
      </c>
      <c r="N205" s="16" t="s">
        <v>1067</v>
      </c>
      <c r="O205" s="16" t="s">
        <v>1068</v>
      </c>
    </row>
    <row r="206" spans="2:15" ht="14.25" customHeight="1">
      <c r="B206" s="14" t="str">
        <f>+'LOCALIZA HN'!$J206</f>
        <v>Piraera</v>
      </c>
      <c r="C206" s="15" t="s">
        <v>120</v>
      </c>
      <c r="D206" s="15" t="s">
        <v>121</v>
      </c>
      <c r="E206" s="15">
        <v>13</v>
      </c>
      <c r="F206" s="15" t="s">
        <v>1000</v>
      </c>
      <c r="G206" s="15" t="s">
        <v>41</v>
      </c>
      <c r="H206" s="15">
        <v>15</v>
      </c>
      <c r="I206" s="42" t="s">
        <v>1069</v>
      </c>
      <c r="J206" s="43" t="s">
        <v>1070</v>
      </c>
      <c r="K206" s="15">
        <v>14.056900000000001</v>
      </c>
      <c r="L206" s="15">
        <v>-88.464299999999994</v>
      </c>
      <c r="M206" s="15" t="s">
        <v>1071</v>
      </c>
      <c r="N206" s="16" t="s">
        <v>1072</v>
      </c>
      <c r="O206" s="16" t="s">
        <v>1073</v>
      </c>
    </row>
    <row r="207" spans="2:15" ht="14.25" customHeight="1">
      <c r="B207" s="14" t="str">
        <f>+'LOCALIZA HN'!$J207</f>
        <v>San Andres</v>
      </c>
      <c r="C207" s="15" t="s">
        <v>120</v>
      </c>
      <c r="D207" s="15" t="s">
        <v>121</v>
      </c>
      <c r="E207" s="15">
        <v>13</v>
      </c>
      <c r="F207" s="15" t="s">
        <v>1000</v>
      </c>
      <c r="G207" s="15" t="s">
        <v>41</v>
      </c>
      <c r="H207" s="15">
        <v>16</v>
      </c>
      <c r="I207" s="42" t="s">
        <v>1074</v>
      </c>
      <c r="J207" s="43" t="s">
        <v>1075</v>
      </c>
      <c r="K207" s="15">
        <v>14.2311</v>
      </c>
      <c r="L207" s="15">
        <v>-88.613500000000002</v>
      </c>
      <c r="M207" s="15" t="s">
        <v>1076</v>
      </c>
      <c r="N207" s="16" t="s">
        <v>1077</v>
      </c>
      <c r="O207" s="16" t="s">
        <v>1078</v>
      </c>
    </row>
    <row r="208" spans="2:15" ht="14.25" customHeight="1">
      <c r="B208" s="14" t="str">
        <f>+'LOCALIZA HN'!$J208</f>
        <v>San Francisco</v>
      </c>
      <c r="C208" s="15" t="s">
        <v>120</v>
      </c>
      <c r="D208" s="15" t="s">
        <v>121</v>
      </c>
      <c r="E208" s="15">
        <v>13</v>
      </c>
      <c r="F208" s="15" t="s">
        <v>1000</v>
      </c>
      <c r="G208" s="15" t="s">
        <v>41</v>
      </c>
      <c r="H208" s="15">
        <v>17</v>
      </c>
      <c r="I208" s="42" t="s">
        <v>1079</v>
      </c>
      <c r="J208" s="43" t="s">
        <v>64</v>
      </c>
      <c r="K208" s="15">
        <v>14.1319</v>
      </c>
      <c r="L208" s="15">
        <v>-88.369399999999999</v>
      </c>
      <c r="M208" s="15" t="s">
        <v>1080</v>
      </c>
      <c r="N208" s="16" t="s">
        <v>1081</v>
      </c>
      <c r="O208" s="16" t="s">
        <v>1082</v>
      </c>
    </row>
    <row r="209" spans="2:15" ht="14.25" customHeight="1">
      <c r="B209" s="14" t="str">
        <f>+'LOCALIZA HN'!$J209</f>
        <v>San Juan Guarita</v>
      </c>
      <c r="C209" s="15" t="s">
        <v>120</v>
      </c>
      <c r="D209" s="15" t="s">
        <v>121</v>
      </c>
      <c r="E209" s="15">
        <v>13</v>
      </c>
      <c r="F209" s="15" t="s">
        <v>1000</v>
      </c>
      <c r="G209" s="15" t="s">
        <v>41</v>
      </c>
      <c r="H209" s="15">
        <v>18</v>
      </c>
      <c r="I209" s="42" t="s">
        <v>1083</v>
      </c>
      <c r="J209" s="43" t="s">
        <v>1084</v>
      </c>
      <c r="K209" s="15">
        <v>14.1416</v>
      </c>
      <c r="L209" s="15">
        <v>-88.772900000000007</v>
      </c>
      <c r="M209" s="15" t="s">
        <v>1085</v>
      </c>
      <c r="N209" s="16" t="s">
        <v>1086</v>
      </c>
      <c r="O209" s="16" t="s">
        <v>1087</v>
      </c>
    </row>
    <row r="210" spans="2:15" ht="14.25" customHeight="1">
      <c r="B210" s="14" t="str">
        <f>+'LOCALIZA HN'!$J210</f>
        <v>San Manuel Colohete</v>
      </c>
      <c r="C210" s="15" t="s">
        <v>120</v>
      </c>
      <c r="D210" s="15" t="s">
        <v>121</v>
      </c>
      <c r="E210" s="15">
        <v>13</v>
      </c>
      <c r="F210" s="15" t="s">
        <v>1000</v>
      </c>
      <c r="G210" s="15" t="s">
        <v>41</v>
      </c>
      <c r="H210" s="15">
        <v>19</v>
      </c>
      <c r="I210" s="42" t="s">
        <v>1088</v>
      </c>
      <c r="J210" s="43" t="s">
        <v>1089</v>
      </c>
      <c r="K210" s="15">
        <v>14.4512</v>
      </c>
      <c r="L210" s="15">
        <v>-88.67</v>
      </c>
      <c r="M210" s="15" t="s">
        <v>1090</v>
      </c>
      <c r="N210" s="16" t="s">
        <v>1091</v>
      </c>
      <c r="O210" s="16" t="s">
        <v>1092</v>
      </c>
    </row>
    <row r="211" spans="2:15" ht="14.25" customHeight="1">
      <c r="B211" s="14" t="str">
        <f>+'LOCALIZA HN'!$J211</f>
        <v>San Rafael</v>
      </c>
      <c r="C211" s="15" t="s">
        <v>120</v>
      </c>
      <c r="D211" s="15" t="s">
        <v>121</v>
      </c>
      <c r="E211" s="15">
        <v>13</v>
      </c>
      <c r="F211" s="15" t="s">
        <v>1000</v>
      </c>
      <c r="G211" s="15" t="s">
        <v>41</v>
      </c>
      <c r="H211" s="15">
        <v>20</v>
      </c>
      <c r="I211" s="42" t="s">
        <v>1093</v>
      </c>
      <c r="J211" s="43" t="s">
        <v>1094</v>
      </c>
      <c r="K211" s="15">
        <v>14.7095</v>
      </c>
      <c r="L211" s="15">
        <v>-88.379900000000006</v>
      </c>
      <c r="M211" s="15" t="s">
        <v>1095</v>
      </c>
      <c r="N211" s="16" t="s">
        <v>1096</v>
      </c>
      <c r="O211" s="16" t="s">
        <v>1097</v>
      </c>
    </row>
    <row r="212" spans="2:15" ht="14.25" customHeight="1">
      <c r="B212" s="14" t="str">
        <f>+'LOCALIZA HN'!$J212</f>
        <v>San Sebastian</v>
      </c>
      <c r="C212" s="15" t="s">
        <v>120</v>
      </c>
      <c r="D212" s="15" t="s">
        <v>121</v>
      </c>
      <c r="E212" s="15">
        <v>13</v>
      </c>
      <c r="F212" s="15" t="s">
        <v>1000</v>
      </c>
      <c r="G212" s="15" t="s">
        <v>41</v>
      </c>
      <c r="H212" s="15">
        <v>21</v>
      </c>
      <c r="I212" s="42" t="s">
        <v>1098</v>
      </c>
      <c r="J212" s="43" t="s">
        <v>69</v>
      </c>
      <c r="K212" s="15">
        <v>14.3423</v>
      </c>
      <c r="L212" s="15">
        <v>-88.7316</v>
      </c>
      <c r="M212" s="15" t="s">
        <v>1099</v>
      </c>
      <c r="N212" s="16" t="s">
        <v>1100</v>
      </c>
      <c r="O212" s="16" t="s">
        <v>1101</v>
      </c>
    </row>
    <row r="213" spans="2:15" ht="14.25" customHeight="1">
      <c r="B213" s="14" t="str">
        <f>+'LOCALIZA HN'!$J213</f>
        <v>Santa Cruz</v>
      </c>
      <c r="C213" s="15" t="s">
        <v>120</v>
      </c>
      <c r="D213" s="15" t="s">
        <v>121</v>
      </c>
      <c r="E213" s="15">
        <v>13</v>
      </c>
      <c r="F213" s="15" t="s">
        <v>1000</v>
      </c>
      <c r="G213" s="15" t="s">
        <v>41</v>
      </c>
      <c r="H213" s="15">
        <v>22</v>
      </c>
      <c r="I213" s="42" t="s">
        <v>1102</v>
      </c>
      <c r="J213" s="43" t="s">
        <v>1103</v>
      </c>
      <c r="K213" s="15">
        <v>14.3474</v>
      </c>
      <c r="L213" s="15">
        <v>-88.535899999999998</v>
      </c>
      <c r="M213" s="15" t="s">
        <v>1104</v>
      </c>
      <c r="N213" s="16" t="s">
        <v>1105</v>
      </c>
      <c r="O213" s="16" t="s">
        <v>1106</v>
      </c>
    </row>
    <row r="214" spans="2:15" ht="14.25" customHeight="1">
      <c r="B214" s="14" t="str">
        <f>+'LOCALIZA HN'!$J214</f>
        <v>Talgua</v>
      </c>
      <c r="C214" s="15" t="s">
        <v>120</v>
      </c>
      <c r="D214" s="15" t="s">
        <v>121</v>
      </c>
      <c r="E214" s="15">
        <v>13</v>
      </c>
      <c r="F214" s="15" t="s">
        <v>1000</v>
      </c>
      <c r="G214" s="15" t="s">
        <v>41</v>
      </c>
      <c r="H214" s="15">
        <v>23</v>
      </c>
      <c r="I214" s="42" t="s">
        <v>1107</v>
      </c>
      <c r="J214" s="43" t="s">
        <v>1108</v>
      </c>
      <c r="K214" s="15">
        <v>14.6843</v>
      </c>
      <c r="L214" s="15">
        <v>-88.733800000000002</v>
      </c>
      <c r="M214" s="15" t="s">
        <v>1109</v>
      </c>
      <c r="N214" s="16" t="s">
        <v>1110</v>
      </c>
      <c r="O214" s="16" t="s">
        <v>1111</v>
      </c>
    </row>
    <row r="215" spans="2:15" ht="14.25" customHeight="1">
      <c r="B215" s="14" t="str">
        <f>+'LOCALIZA HN'!$J215</f>
        <v>Tambla</v>
      </c>
      <c r="C215" s="15" t="s">
        <v>120</v>
      </c>
      <c r="D215" s="15" t="s">
        <v>121</v>
      </c>
      <c r="E215" s="15">
        <v>13</v>
      </c>
      <c r="F215" s="15" t="s">
        <v>1000</v>
      </c>
      <c r="G215" s="15" t="s">
        <v>41</v>
      </c>
      <c r="H215" s="15">
        <v>24</v>
      </c>
      <c r="I215" s="42" t="s">
        <v>1112</v>
      </c>
      <c r="J215" s="43" t="s">
        <v>1113</v>
      </c>
      <c r="K215" s="15">
        <v>14.2082</v>
      </c>
      <c r="L215" s="15">
        <v>-88.755200000000002</v>
      </c>
      <c r="M215" s="15" t="s">
        <v>1114</v>
      </c>
      <c r="N215" s="16" t="s">
        <v>1115</v>
      </c>
      <c r="O215" s="16" t="s">
        <v>1116</v>
      </c>
    </row>
    <row r="216" spans="2:15" ht="14.25" customHeight="1">
      <c r="B216" s="14" t="str">
        <f>+'LOCALIZA HN'!$J216</f>
        <v>Tomala</v>
      </c>
      <c r="C216" s="15" t="s">
        <v>120</v>
      </c>
      <c r="D216" s="15" t="s">
        <v>121</v>
      </c>
      <c r="E216" s="15">
        <v>13</v>
      </c>
      <c r="F216" s="15" t="s">
        <v>1000</v>
      </c>
      <c r="G216" s="15" t="s">
        <v>41</v>
      </c>
      <c r="H216" s="15">
        <v>25</v>
      </c>
      <c r="I216" s="42" t="s">
        <v>1117</v>
      </c>
      <c r="J216" s="43" t="s">
        <v>1118</v>
      </c>
      <c r="K216" s="15">
        <v>14.2499</v>
      </c>
      <c r="L216" s="15">
        <v>-88.739900000000006</v>
      </c>
      <c r="M216" s="15" t="s">
        <v>1119</v>
      </c>
      <c r="N216" s="16" t="s">
        <v>1120</v>
      </c>
      <c r="O216" s="16" t="s">
        <v>1121</v>
      </c>
    </row>
    <row r="217" spans="2:15" ht="14.25" customHeight="1">
      <c r="B217" s="14" t="str">
        <f>+'LOCALIZA HN'!$J217</f>
        <v>Valladolid</v>
      </c>
      <c r="C217" s="15" t="s">
        <v>120</v>
      </c>
      <c r="D217" s="15" t="s">
        <v>121</v>
      </c>
      <c r="E217" s="15">
        <v>13</v>
      </c>
      <c r="F217" s="15" t="s">
        <v>1000</v>
      </c>
      <c r="G217" s="15" t="s">
        <v>41</v>
      </c>
      <c r="H217" s="15">
        <v>26</v>
      </c>
      <c r="I217" s="42" t="s">
        <v>1122</v>
      </c>
      <c r="J217" s="43" t="s">
        <v>1123</v>
      </c>
      <c r="K217" s="15">
        <v>14.1531</v>
      </c>
      <c r="L217" s="15">
        <v>-88.711799999999997</v>
      </c>
      <c r="M217" s="15" t="s">
        <v>1124</v>
      </c>
      <c r="N217" s="16" t="s">
        <v>1125</v>
      </c>
      <c r="O217" s="16" t="s">
        <v>1126</v>
      </c>
    </row>
    <row r="218" spans="2:15" ht="14.25" customHeight="1">
      <c r="B218" s="14" t="str">
        <f>+'LOCALIZA HN'!$J218</f>
        <v>Virginia</v>
      </c>
      <c r="C218" s="15" t="s">
        <v>120</v>
      </c>
      <c r="D218" s="15" t="s">
        <v>121</v>
      </c>
      <c r="E218" s="15">
        <v>13</v>
      </c>
      <c r="F218" s="15" t="s">
        <v>1000</v>
      </c>
      <c r="G218" s="15" t="s">
        <v>41</v>
      </c>
      <c r="H218" s="15">
        <v>27</v>
      </c>
      <c r="I218" s="42" t="s">
        <v>1127</v>
      </c>
      <c r="J218" s="43" t="s">
        <v>1128</v>
      </c>
      <c r="K218" s="15">
        <v>14.008800000000001</v>
      </c>
      <c r="L218" s="15">
        <v>-88.5642</v>
      </c>
      <c r="M218" s="15" t="s">
        <v>1129</v>
      </c>
      <c r="N218" s="16" t="s">
        <v>1130</v>
      </c>
      <c r="O218" s="16" t="s">
        <v>1131</v>
      </c>
    </row>
    <row r="219" spans="2:15" ht="14.25" customHeight="1">
      <c r="B219" s="14" t="str">
        <f>+'LOCALIZA HN'!$J219</f>
        <v>San Marcos de Caiquin</v>
      </c>
      <c r="C219" s="15" t="s">
        <v>120</v>
      </c>
      <c r="D219" s="15" t="s">
        <v>121</v>
      </c>
      <c r="E219" s="15">
        <v>13</v>
      </c>
      <c r="F219" s="15" t="s">
        <v>1000</v>
      </c>
      <c r="G219" s="15" t="s">
        <v>41</v>
      </c>
      <c r="H219" s="15">
        <v>28</v>
      </c>
      <c r="I219" s="42" t="s">
        <v>1132</v>
      </c>
      <c r="J219" s="43" t="s">
        <v>1133</v>
      </c>
      <c r="K219" s="15">
        <v>14.387600000000001</v>
      </c>
      <c r="L219" s="15">
        <v>-88.600499999999997</v>
      </c>
      <c r="M219" s="15" t="s">
        <v>1134</v>
      </c>
      <c r="N219" s="16" t="s">
        <v>1135</v>
      </c>
      <c r="O219" s="16" t="s">
        <v>1136</v>
      </c>
    </row>
    <row r="220" spans="2:15" ht="14.25" customHeight="1">
      <c r="B220" s="14" t="str">
        <f>+'LOCALIZA HN'!$J220</f>
        <v>Ocotepeque</v>
      </c>
      <c r="C220" s="15" t="s">
        <v>120</v>
      </c>
      <c r="D220" s="15" t="s">
        <v>121</v>
      </c>
      <c r="E220" s="15">
        <v>14</v>
      </c>
      <c r="F220" s="15" t="s">
        <v>1137</v>
      </c>
      <c r="G220" s="15" t="s">
        <v>90</v>
      </c>
      <c r="H220" s="15">
        <v>1</v>
      </c>
      <c r="I220" s="42" t="s">
        <v>1138</v>
      </c>
      <c r="J220" s="43" t="s">
        <v>90</v>
      </c>
      <c r="K220" s="15">
        <v>14.403700000000001</v>
      </c>
      <c r="L220" s="15">
        <v>-89.165400000000005</v>
      </c>
      <c r="M220" s="15" t="s">
        <v>1139</v>
      </c>
      <c r="N220" s="16" t="s">
        <v>1140</v>
      </c>
      <c r="O220" s="16" t="s">
        <v>1141</v>
      </c>
    </row>
    <row r="221" spans="2:15" ht="14.25" customHeight="1">
      <c r="B221" s="14" t="str">
        <f>+'LOCALIZA HN'!$J221</f>
        <v>Belen Gualcho</v>
      </c>
      <c r="C221" s="15" t="s">
        <v>120</v>
      </c>
      <c r="D221" s="15" t="s">
        <v>121</v>
      </c>
      <c r="E221" s="15">
        <v>14</v>
      </c>
      <c r="F221" s="15" t="s">
        <v>1137</v>
      </c>
      <c r="G221" s="15" t="s">
        <v>90</v>
      </c>
      <c r="H221" s="15">
        <v>2</v>
      </c>
      <c r="I221" s="42" t="s">
        <v>1142</v>
      </c>
      <c r="J221" s="43" t="s">
        <v>1143</v>
      </c>
      <c r="K221" s="15">
        <v>14.484999999999999</v>
      </c>
      <c r="L221" s="15">
        <v>-88.783100000000005</v>
      </c>
      <c r="M221" s="15" t="s">
        <v>1144</v>
      </c>
      <c r="N221" s="16" t="s">
        <v>1145</v>
      </c>
      <c r="O221" s="16" t="s">
        <v>1146</v>
      </c>
    </row>
    <row r="222" spans="2:15" ht="14.25" customHeight="1">
      <c r="B222" s="14" t="str">
        <f>+'LOCALIZA HN'!$J222</f>
        <v>Concepcion</v>
      </c>
      <c r="C222" s="15" t="s">
        <v>120</v>
      </c>
      <c r="D222" s="15" t="s">
        <v>121</v>
      </c>
      <c r="E222" s="15">
        <v>14</v>
      </c>
      <c r="F222" s="15" t="s">
        <v>1137</v>
      </c>
      <c r="G222" s="15" t="s">
        <v>90</v>
      </c>
      <c r="H222" s="15">
        <v>3</v>
      </c>
      <c r="I222" s="42" t="s">
        <v>1147</v>
      </c>
      <c r="J222" s="43" t="s">
        <v>823</v>
      </c>
      <c r="K222" s="15">
        <v>14.526300000000001</v>
      </c>
      <c r="L222" s="15">
        <v>-89.197100000000006</v>
      </c>
      <c r="M222" s="15" t="s">
        <v>1148</v>
      </c>
      <c r="N222" s="16" t="s">
        <v>1149</v>
      </c>
      <c r="O222" s="16" t="s">
        <v>1150</v>
      </c>
    </row>
    <row r="223" spans="2:15" ht="14.25" customHeight="1">
      <c r="B223" s="14" t="str">
        <f>+'LOCALIZA HN'!$J223</f>
        <v>Dolores Merendon</v>
      </c>
      <c r="C223" s="15" t="s">
        <v>120</v>
      </c>
      <c r="D223" s="15" t="s">
        <v>121</v>
      </c>
      <c r="E223" s="15">
        <v>14</v>
      </c>
      <c r="F223" s="15" t="s">
        <v>1137</v>
      </c>
      <c r="G223" s="15" t="s">
        <v>90</v>
      </c>
      <c r="H223" s="15">
        <v>4</v>
      </c>
      <c r="I223" s="42" t="s">
        <v>1151</v>
      </c>
      <c r="J223" s="43" t="s">
        <v>1152</v>
      </c>
      <c r="K223" s="15">
        <v>14.5573</v>
      </c>
      <c r="L223" s="15">
        <v>-89.132999999999996</v>
      </c>
      <c r="M223" s="15" t="s">
        <v>1153</v>
      </c>
      <c r="N223" s="16" t="s">
        <v>1154</v>
      </c>
      <c r="O223" s="16" t="s">
        <v>1155</v>
      </c>
    </row>
    <row r="224" spans="2:15" ht="14.25" customHeight="1">
      <c r="B224" s="14" t="str">
        <f>+'LOCALIZA HN'!$J224</f>
        <v>Fraternidad</v>
      </c>
      <c r="C224" s="15" t="s">
        <v>120</v>
      </c>
      <c r="D224" s="15" t="s">
        <v>121</v>
      </c>
      <c r="E224" s="15">
        <v>14</v>
      </c>
      <c r="F224" s="15" t="s">
        <v>1137</v>
      </c>
      <c r="G224" s="15" t="s">
        <v>90</v>
      </c>
      <c r="H224" s="15">
        <v>5</v>
      </c>
      <c r="I224" s="42" t="s">
        <v>1156</v>
      </c>
      <c r="J224" s="43" t="s">
        <v>1157</v>
      </c>
      <c r="K224" s="15">
        <v>14.5847</v>
      </c>
      <c r="L224" s="15">
        <v>-89.072599999999994</v>
      </c>
      <c r="M224" s="15" t="s">
        <v>1158</v>
      </c>
      <c r="N224" s="16" t="s">
        <v>1159</v>
      </c>
      <c r="O224" s="16" t="s">
        <v>1160</v>
      </c>
    </row>
    <row r="225" spans="2:15" ht="14.25" customHeight="1">
      <c r="B225" s="14" t="str">
        <f>+'LOCALIZA HN'!$J225</f>
        <v>La Encarnacion</v>
      </c>
      <c r="C225" s="15" t="s">
        <v>120</v>
      </c>
      <c r="D225" s="15" t="s">
        <v>121</v>
      </c>
      <c r="E225" s="15">
        <v>14</v>
      </c>
      <c r="F225" s="15" t="s">
        <v>1137</v>
      </c>
      <c r="G225" s="15" t="s">
        <v>90</v>
      </c>
      <c r="H225" s="15">
        <v>6</v>
      </c>
      <c r="I225" s="42" t="s">
        <v>1161</v>
      </c>
      <c r="J225" s="43" t="s">
        <v>1162</v>
      </c>
      <c r="K225" s="15">
        <v>14.667</v>
      </c>
      <c r="L225" s="15">
        <v>-89.047399999999996</v>
      </c>
      <c r="M225" s="15" t="s">
        <v>1163</v>
      </c>
      <c r="N225" s="16" t="s">
        <v>1164</v>
      </c>
      <c r="O225" s="16" t="s">
        <v>1165</v>
      </c>
    </row>
    <row r="226" spans="2:15" ht="14.25" customHeight="1">
      <c r="B226" s="14" t="str">
        <f>+'LOCALIZA HN'!$J226</f>
        <v>La Labor</v>
      </c>
      <c r="C226" s="15" t="s">
        <v>120</v>
      </c>
      <c r="D226" s="15" t="s">
        <v>121</v>
      </c>
      <c r="E226" s="15">
        <v>14</v>
      </c>
      <c r="F226" s="15" t="s">
        <v>1137</v>
      </c>
      <c r="G226" s="15" t="s">
        <v>90</v>
      </c>
      <c r="H226" s="15">
        <v>7</v>
      </c>
      <c r="I226" s="42" t="s">
        <v>1166</v>
      </c>
      <c r="J226" s="43" t="s">
        <v>1167</v>
      </c>
      <c r="K226" s="15">
        <v>14.4953</v>
      </c>
      <c r="L226" s="15">
        <v>-89.0334</v>
      </c>
      <c r="M226" s="15" t="s">
        <v>1168</v>
      </c>
      <c r="N226" s="16" t="s">
        <v>1169</v>
      </c>
      <c r="O226" s="16" t="s">
        <v>1170</v>
      </c>
    </row>
    <row r="227" spans="2:15" ht="14.25" customHeight="1">
      <c r="B227" s="14" t="str">
        <f>+'LOCALIZA HN'!$J227</f>
        <v>Lucerna</v>
      </c>
      <c r="C227" s="15" t="s">
        <v>120</v>
      </c>
      <c r="D227" s="15" t="s">
        <v>121</v>
      </c>
      <c r="E227" s="15">
        <v>14</v>
      </c>
      <c r="F227" s="15" t="s">
        <v>1137</v>
      </c>
      <c r="G227" s="15" t="s">
        <v>90</v>
      </c>
      <c r="H227" s="15">
        <v>8</v>
      </c>
      <c r="I227" s="42" t="s">
        <v>1171</v>
      </c>
      <c r="J227" s="43" t="s">
        <v>1172</v>
      </c>
      <c r="K227" s="15">
        <v>14.581</v>
      </c>
      <c r="L227" s="15">
        <v>-88.944999999999993</v>
      </c>
      <c r="M227" s="15" t="s">
        <v>1173</v>
      </c>
      <c r="N227" s="16" t="s">
        <v>1174</v>
      </c>
      <c r="O227" s="16" t="s">
        <v>1175</v>
      </c>
    </row>
    <row r="228" spans="2:15" ht="14.25" customHeight="1">
      <c r="B228" s="14" t="str">
        <f>+'LOCALIZA HN'!$J228</f>
        <v>Mercedes</v>
      </c>
      <c r="C228" s="15" t="s">
        <v>120</v>
      </c>
      <c r="D228" s="15" t="s">
        <v>121</v>
      </c>
      <c r="E228" s="15">
        <v>14</v>
      </c>
      <c r="F228" s="15" t="s">
        <v>1137</v>
      </c>
      <c r="G228" s="15" t="s">
        <v>90</v>
      </c>
      <c r="H228" s="15">
        <v>9</v>
      </c>
      <c r="I228" s="42" t="s">
        <v>1176</v>
      </c>
      <c r="J228" s="43" t="s">
        <v>1177</v>
      </c>
      <c r="K228" s="15">
        <v>14.3195</v>
      </c>
      <c r="L228" s="15">
        <v>-89.011700000000005</v>
      </c>
      <c r="M228" s="15" t="s">
        <v>1178</v>
      </c>
      <c r="N228" s="16" t="s">
        <v>1179</v>
      </c>
      <c r="O228" s="16" t="s">
        <v>1180</v>
      </c>
    </row>
    <row r="229" spans="2:15" ht="14.25" customHeight="1">
      <c r="B229" s="14" t="str">
        <f>+'LOCALIZA HN'!$J229</f>
        <v>San Fernando</v>
      </c>
      <c r="C229" s="15" t="s">
        <v>120</v>
      </c>
      <c r="D229" s="15" t="s">
        <v>121</v>
      </c>
      <c r="E229" s="15">
        <v>14</v>
      </c>
      <c r="F229" s="15" t="s">
        <v>1137</v>
      </c>
      <c r="G229" s="15" t="s">
        <v>90</v>
      </c>
      <c r="H229" s="15">
        <v>10</v>
      </c>
      <c r="I229" s="42" t="s">
        <v>1181</v>
      </c>
      <c r="J229" s="43" t="s">
        <v>1182</v>
      </c>
      <c r="K229" s="15">
        <v>14.6911</v>
      </c>
      <c r="L229" s="15">
        <v>-89.098799999999997</v>
      </c>
      <c r="M229" s="15" t="s">
        <v>1183</v>
      </c>
      <c r="N229" s="16" t="s">
        <v>1184</v>
      </c>
      <c r="O229" s="16" t="s">
        <v>1185</v>
      </c>
    </row>
    <row r="230" spans="2:15" ht="14.25" customHeight="1">
      <c r="B230" s="14" t="str">
        <f>+'LOCALIZA HN'!$J230</f>
        <v>San Francisco del Valle</v>
      </c>
      <c r="C230" s="15" t="s">
        <v>120</v>
      </c>
      <c r="D230" s="15" t="s">
        <v>121</v>
      </c>
      <c r="E230" s="15">
        <v>14</v>
      </c>
      <c r="F230" s="15" t="s">
        <v>1137</v>
      </c>
      <c r="G230" s="15" t="s">
        <v>90</v>
      </c>
      <c r="H230" s="15">
        <v>11</v>
      </c>
      <c r="I230" s="42" t="s">
        <v>1186</v>
      </c>
      <c r="J230" s="43" t="s">
        <v>1187</v>
      </c>
      <c r="K230" s="15">
        <v>14.4284</v>
      </c>
      <c r="L230" s="15">
        <v>-88.9923</v>
      </c>
      <c r="M230" s="15" t="s">
        <v>1188</v>
      </c>
      <c r="N230" s="16" t="s">
        <v>1189</v>
      </c>
      <c r="O230" s="16" t="s">
        <v>1190</v>
      </c>
    </row>
    <row r="231" spans="2:15" ht="14.25" customHeight="1">
      <c r="B231" s="14" t="str">
        <f>+'LOCALIZA HN'!$J231</f>
        <v>San Jorge</v>
      </c>
      <c r="C231" s="15" t="s">
        <v>120</v>
      </c>
      <c r="D231" s="15" t="s">
        <v>121</v>
      </c>
      <c r="E231" s="15">
        <v>14</v>
      </c>
      <c r="F231" s="15" t="s">
        <v>1137</v>
      </c>
      <c r="G231" s="15" t="s">
        <v>90</v>
      </c>
      <c r="H231" s="15">
        <v>12</v>
      </c>
      <c r="I231" s="42" t="s">
        <v>1191</v>
      </c>
      <c r="J231" s="43" t="s">
        <v>1192</v>
      </c>
      <c r="K231" s="15">
        <v>14.632400000000001</v>
      </c>
      <c r="L231" s="15">
        <v>-89.124799999999993</v>
      </c>
      <c r="M231" s="15" t="s">
        <v>1193</v>
      </c>
      <c r="N231" s="16" t="s">
        <v>1194</v>
      </c>
      <c r="O231" s="16" t="s">
        <v>1195</v>
      </c>
    </row>
    <row r="232" spans="2:15" ht="14.25" customHeight="1">
      <c r="B232" s="14" t="str">
        <f>+'LOCALIZA HN'!$J232</f>
        <v>San Marcos</v>
      </c>
      <c r="C232" s="15" t="s">
        <v>120</v>
      </c>
      <c r="D232" s="15" t="s">
        <v>121</v>
      </c>
      <c r="E232" s="15">
        <v>14</v>
      </c>
      <c r="F232" s="15" t="s">
        <v>1137</v>
      </c>
      <c r="G232" s="15" t="s">
        <v>90</v>
      </c>
      <c r="H232" s="15">
        <v>13</v>
      </c>
      <c r="I232" s="42" t="s">
        <v>1196</v>
      </c>
      <c r="J232" s="43" t="s">
        <v>1197</v>
      </c>
      <c r="K232" s="15">
        <v>14.394500000000001</v>
      </c>
      <c r="L232" s="15">
        <v>-88.924999999999997</v>
      </c>
      <c r="M232" s="15" t="s">
        <v>1198</v>
      </c>
      <c r="N232" s="16" t="s">
        <v>1199</v>
      </c>
      <c r="O232" s="16" t="s">
        <v>1200</v>
      </c>
    </row>
    <row r="233" spans="2:15" ht="14.25" customHeight="1">
      <c r="B233" s="14" t="str">
        <f>+'LOCALIZA HN'!$J233</f>
        <v>Santa Fe</v>
      </c>
      <c r="C233" s="15" t="s">
        <v>120</v>
      </c>
      <c r="D233" s="15" t="s">
        <v>121</v>
      </c>
      <c r="E233" s="15">
        <v>14</v>
      </c>
      <c r="F233" s="15" t="s">
        <v>1137</v>
      </c>
      <c r="G233" s="15" t="s">
        <v>90</v>
      </c>
      <c r="H233" s="15">
        <v>14</v>
      </c>
      <c r="I233" s="42" t="s">
        <v>1201</v>
      </c>
      <c r="J233" s="43" t="s">
        <v>74</v>
      </c>
      <c r="K233" s="15">
        <v>14.4923</v>
      </c>
      <c r="L233" s="15">
        <v>-89.284300000000002</v>
      </c>
      <c r="M233" s="15" t="s">
        <v>1202</v>
      </c>
      <c r="N233" s="16" t="s">
        <v>1203</v>
      </c>
      <c r="O233" s="16" t="s">
        <v>1204</v>
      </c>
    </row>
    <row r="234" spans="2:15" ht="14.25" customHeight="1">
      <c r="B234" s="14" t="str">
        <f>+'LOCALIZA HN'!$J234</f>
        <v>Sensenti</v>
      </c>
      <c r="C234" s="15" t="s">
        <v>120</v>
      </c>
      <c r="D234" s="15" t="s">
        <v>121</v>
      </c>
      <c r="E234" s="15">
        <v>14</v>
      </c>
      <c r="F234" s="15" t="s">
        <v>1137</v>
      </c>
      <c r="G234" s="15" t="s">
        <v>90</v>
      </c>
      <c r="H234" s="15">
        <v>15</v>
      </c>
      <c r="I234" s="42" t="s">
        <v>1205</v>
      </c>
      <c r="J234" s="43" t="s">
        <v>1206</v>
      </c>
      <c r="K234" s="15">
        <v>14.504899999999999</v>
      </c>
      <c r="L234" s="15">
        <v>-88.927599999999998</v>
      </c>
      <c r="M234" s="15" t="s">
        <v>1207</v>
      </c>
      <c r="N234" s="16" t="s">
        <v>1208</v>
      </c>
      <c r="O234" s="16" t="s">
        <v>1209</v>
      </c>
    </row>
    <row r="235" spans="2:15" ht="14.25" customHeight="1">
      <c r="B235" s="14" t="str">
        <f>+'LOCALIZA HN'!$J235</f>
        <v>Sinuapa</v>
      </c>
      <c r="C235" s="15" t="s">
        <v>120</v>
      </c>
      <c r="D235" s="15" t="s">
        <v>121</v>
      </c>
      <c r="E235" s="15">
        <v>14</v>
      </c>
      <c r="F235" s="15" t="s">
        <v>1137</v>
      </c>
      <c r="G235" s="15" t="s">
        <v>90</v>
      </c>
      <c r="H235" s="15">
        <v>16</v>
      </c>
      <c r="I235" s="42" t="s">
        <v>1210</v>
      </c>
      <c r="J235" s="43" t="s">
        <v>1211</v>
      </c>
      <c r="K235" s="15">
        <v>14.4612</v>
      </c>
      <c r="L235" s="15">
        <v>-89.122600000000006</v>
      </c>
      <c r="M235" s="15" t="s">
        <v>1212</v>
      </c>
      <c r="N235" s="16" t="s">
        <v>1213</v>
      </c>
      <c r="O235" s="16" t="s">
        <v>1214</v>
      </c>
    </row>
    <row r="236" spans="2:15" ht="14.25" customHeight="1">
      <c r="B236" s="14" t="str">
        <f>+'LOCALIZA HN'!$J236</f>
        <v>Juticalpa</v>
      </c>
      <c r="C236" s="15" t="s">
        <v>120</v>
      </c>
      <c r="D236" s="15" t="s">
        <v>121</v>
      </c>
      <c r="E236" s="15">
        <v>15</v>
      </c>
      <c r="F236" s="15" t="s">
        <v>1215</v>
      </c>
      <c r="G236" s="15" t="s">
        <v>88</v>
      </c>
      <c r="H236" s="15">
        <v>1</v>
      </c>
      <c r="I236" s="42" t="s">
        <v>1216</v>
      </c>
      <c r="J236" s="43" t="s">
        <v>89</v>
      </c>
      <c r="K236" s="15">
        <v>14.542</v>
      </c>
      <c r="L236" s="15">
        <v>-86.315200000000004</v>
      </c>
      <c r="M236" s="15" t="s">
        <v>1217</v>
      </c>
      <c r="N236" s="16" t="s">
        <v>1218</v>
      </c>
      <c r="O236" s="16" t="s">
        <v>1219</v>
      </c>
    </row>
    <row r="237" spans="2:15" ht="14.25" customHeight="1">
      <c r="B237" s="14" t="str">
        <f>+'LOCALIZA HN'!$J237</f>
        <v>Campamento</v>
      </c>
      <c r="C237" s="15" t="s">
        <v>120</v>
      </c>
      <c r="D237" s="15" t="s">
        <v>121</v>
      </c>
      <c r="E237" s="15">
        <v>15</v>
      </c>
      <c r="F237" s="15" t="s">
        <v>1215</v>
      </c>
      <c r="G237" s="15" t="s">
        <v>88</v>
      </c>
      <c r="H237" s="15">
        <v>2</v>
      </c>
      <c r="I237" s="42" t="s">
        <v>1220</v>
      </c>
      <c r="J237" s="43" t="s">
        <v>1221</v>
      </c>
      <c r="K237" s="15">
        <v>14.492100000000001</v>
      </c>
      <c r="L237" s="15">
        <v>-86.641400000000004</v>
      </c>
      <c r="M237" s="15" t="s">
        <v>1222</v>
      </c>
      <c r="N237" s="16" t="s">
        <v>1223</v>
      </c>
      <c r="O237" s="16" t="s">
        <v>1224</v>
      </c>
    </row>
    <row r="238" spans="2:15" ht="14.25" customHeight="1">
      <c r="B238" s="14" t="str">
        <f>+'LOCALIZA HN'!$J238</f>
        <v>Catacamas</v>
      </c>
      <c r="C238" s="15" t="s">
        <v>120</v>
      </c>
      <c r="D238" s="15" t="s">
        <v>121</v>
      </c>
      <c r="E238" s="15">
        <v>15</v>
      </c>
      <c r="F238" s="15" t="s">
        <v>1215</v>
      </c>
      <c r="G238" s="15" t="s">
        <v>88</v>
      </c>
      <c r="H238" s="15">
        <v>3</v>
      </c>
      <c r="I238" s="42" t="s">
        <v>1225</v>
      </c>
      <c r="J238" s="43" t="s">
        <v>1226</v>
      </c>
      <c r="K238" s="15">
        <v>14.581200000000001</v>
      </c>
      <c r="L238" s="15">
        <v>-85.555000000000007</v>
      </c>
      <c r="M238" s="15" t="s">
        <v>1227</v>
      </c>
      <c r="N238" s="16" t="s">
        <v>1228</v>
      </c>
      <c r="O238" s="16" t="s">
        <v>1229</v>
      </c>
    </row>
    <row r="239" spans="2:15" ht="14.25" customHeight="1">
      <c r="B239" s="14" t="str">
        <f>+'LOCALIZA HN'!$J239</f>
        <v>Concordia</v>
      </c>
      <c r="C239" s="15" t="s">
        <v>120</v>
      </c>
      <c r="D239" s="15" t="s">
        <v>121</v>
      </c>
      <c r="E239" s="15">
        <v>15</v>
      </c>
      <c r="F239" s="15" t="s">
        <v>1215</v>
      </c>
      <c r="G239" s="15" t="s">
        <v>88</v>
      </c>
      <c r="H239" s="15">
        <v>4</v>
      </c>
      <c r="I239" s="42" t="s">
        <v>1230</v>
      </c>
      <c r="J239" s="43" t="s">
        <v>1231</v>
      </c>
      <c r="K239" s="15">
        <v>14.647600000000001</v>
      </c>
      <c r="L239" s="15">
        <v>-86.711100000000002</v>
      </c>
      <c r="M239" s="15" t="s">
        <v>1232</v>
      </c>
      <c r="N239" s="16" t="s">
        <v>1233</v>
      </c>
      <c r="O239" s="16" t="s">
        <v>1234</v>
      </c>
    </row>
    <row r="240" spans="2:15" ht="14.25" customHeight="1">
      <c r="B240" s="14" t="str">
        <f>+'LOCALIZA HN'!$J240</f>
        <v>Dulce Nombre de Culmi</v>
      </c>
      <c r="C240" s="15" t="s">
        <v>120</v>
      </c>
      <c r="D240" s="15" t="s">
        <v>121</v>
      </c>
      <c r="E240" s="15">
        <v>15</v>
      </c>
      <c r="F240" s="15" t="s">
        <v>1215</v>
      </c>
      <c r="G240" s="15" t="s">
        <v>88</v>
      </c>
      <c r="H240" s="15">
        <v>5</v>
      </c>
      <c r="I240" s="42" t="s">
        <v>1235</v>
      </c>
      <c r="J240" s="43" t="s">
        <v>1236</v>
      </c>
      <c r="K240" s="15">
        <v>15.058</v>
      </c>
      <c r="L240" s="15">
        <v>-85.306899999999999</v>
      </c>
      <c r="M240" s="15" t="s">
        <v>1237</v>
      </c>
      <c r="N240" s="16" t="s">
        <v>1238</v>
      </c>
      <c r="O240" s="16" t="s">
        <v>1239</v>
      </c>
    </row>
    <row r="241" spans="2:15" ht="14.25" customHeight="1">
      <c r="B241" s="14" t="str">
        <f>+'LOCALIZA HN'!$J241</f>
        <v>El Rosario</v>
      </c>
      <c r="C241" s="15" t="s">
        <v>120</v>
      </c>
      <c r="D241" s="15" t="s">
        <v>121</v>
      </c>
      <c r="E241" s="15">
        <v>15</v>
      </c>
      <c r="F241" s="15" t="s">
        <v>1215</v>
      </c>
      <c r="G241" s="15" t="s">
        <v>88</v>
      </c>
      <c r="H241" s="15">
        <v>6</v>
      </c>
      <c r="I241" s="42" t="s">
        <v>1240</v>
      </c>
      <c r="J241" s="43" t="s">
        <v>220</v>
      </c>
      <c r="K241" s="15">
        <v>14.8939</v>
      </c>
      <c r="L241" s="15">
        <v>-86.692400000000006</v>
      </c>
      <c r="M241" s="15" t="s">
        <v>1241</v>
      </c>
      <c r="N241" s="16" t="s">
        <v>1242</v>
      </c>
      <c r="O241" s="16" t="s">
        <v>1243</v>
      </c>
    </row>
    <row r="242" spans="2:15" ht="14.25" customHeight="1">
      <c r="B242" s="14" t="str">
        <f>+'LOCALIZA HN'!$J242</f>
        <v>Esquipulas del Norte</v>
      </c>
      <c r="C242" s="15" t="s">
        <v>120</v>
      </c>
      <c r="D242" s="15" t="s">
        <v>121</v>
      </c>
      <c r="E242" s="15">
        <v>15</v>
      </c>
      <c r="F242" s="15" t="s">
        <v>1215</v>
      </c>
      <c r="G242" s="15" t="s">
        <v>88</v>
      </c>
      <c r="H242" s="15">
        <v>7</v>
      </c>
      <c r="I242" s="42" t="s">
        <v>1244</v>
      </c>
      <c r="J242" s="43" t="s">
        <v>1245</v>
      </c>
      <c r="K242" s="15">
        <v>15.280900000000001</v>
      </c>
      <c r="L242" s="15">
        <v>-86.547300000000007</v>
      </c>
      <c r="M242" s="15" t="s">
        <v>1246</v>
      </c>
      <c r="N242" s="16" t="s">
        <v>1247</v>
      </c>
      <c r="O242" s="16" t="s">
        <v>1248</v>
      </c>
    </row>
    <row r="243" spans="2:15" ht="14.25" customHeight="1">
      <c r="B243" s="14" t="str">
        <f>+'LOCALIZA HN'!$J243</f>
        <v>Gualaco</v>
      </c>
      <c r="C243" s="15" t="s">
        <v>120</v>
      </c>
      <c r="D243" s="15" t="s">
        <v>121</v>
      </c>
      <c r="E243" s="15">
        <v>15</v>
      </c>
      <c r="F243" s="15" t="s">
        <v>1215</v>
      </c>
      <c r="G243" s="15" t="s">
        <v>88</v>
      </c>
      <c r="H243" s="15">
        <v>8</v>
      </c>
      <c r="I243" s="42" t="s">
        <v>1249</v>
      </c>
      <c r="J243" s="43" t="s">
        <v>1250</v>
      </c>
      <c r="K243" s="15">
        <v>15.1937</v>
      </c>
      <c r="L243" s="15">
        <v>-86.078599999999994</v>
      </c>
      <c r="M243" s="15" t="s">
        <v>1251</v>
      </c>
      <c r="N243" s="16" t="s">
        <v>1252</v>
      </c>
      <c r="O243" s="16" t="s">
        <v>1253</v>
      </c>
    </row>
    <row r="244" spans="2:15" ht="14.25" customHeight="1">
      <c r="B244" s="14" t="str">
        <f>+'LOCALIZA HN'!$J244</f>
        <v>Guarizama</v>
      </c>
      <c r="C244" s="15" t="s">
        <v>120</v>
      </c>
      <c r="D244" s="15" t="s">
        <v>121</v>
      </c>
      <c r="E244" s="15">
        <v>15</v>
      </c>
      <c r="F244" s="15" t="s">
        <v>1215</v>
      </c>
      <c r="G244" s="15" t="s">
        <v>88</v>
      </c>
      <c r="H244" s="15">
        <v>9</v>
      </c>
      <c r="I244" s="42" t="s">
        <v>1254</v>
      </c>
      <c r="J244" s="43" t="s">
        <v>1255</v>
      </c>
      <c r="K244" s="15">
        <v>14.9048</v>
      </c>
      <c r="L244" s="15">
        <v>-86.289199999999994</v>
      </c>
      <c r="M244" s="15" t="s">
        <v>1256</v>
      </c>
      <c r="N244" s="16" t="s">
        <v>1257</v>
      </c>
      <c r="O244" s="16" t="s">
        <v>1258</v>
      </c>
    </row>
    <row r="245" spans="2:15" ht="14.25" customHeight="1">
      <c r="B245" s="14" t="str">
        <f>+'LOCALIZA HN'!$J245</f>
        <v>Guata</v>
      </c>
      <c r="C245" s="15" t="s">
        <v>120</v>
      </c>
      <c r="D245" s="15" t="s">
        <v>121</v>
      </c>
      <c r="E245" s="15">
        <v>15</v>
      </c>
      <c r="F245" s="15" t="s">
        <v>1215</v>
      </c>
      <c r="G245" s="15" t="s">
        <v>88</v>
      </c>
      <c r="H245" s="15">
        <v>10</v>
      </c>
      <c r="I245" s="42" t="s">
        <v>1259</v>
      </c>
      <c r="J245" s="43" t="s">
        <v>1260</v>
      </c>
      <c r="K245" s="15">
        <v>15.162100000000001</v>
      </c>
      <c r="L245" s="15">
        <v>-86.374300000000005</v>
      </c>
      <c r="M245" s="15" t="s">
        <v>1261</v>
      </c>
      <c r="N245" s="16" t="s">
        <v>1262</v>
      </c>
      <c r="O245" s="16" t="s">
        <v>1263</v>
      </c>
    </row>
    <row r="246" spans="2:15" ht="14.25" customHeight="1">
      <c r="B246" s="14" t="str">
        <f>+'LOCALIZA HN'!$J246</f>
        <v>Guayape</v>
      </c>
      <c r="C246" s="15" t="s">
        <v>120</v>
      </c>
      <c r="D246" s="15" t="s">
        <v>121</v>
      </c>
      <c r="E246" s="15">
        <v>15</v>
      </c>
      <c r="F246" s="15" t="s">
        <v>1215</v>
      </c>
      <c r="G246" s="15" t="s">
        <v>88</v>
      </c>
      <c r="H246" s="15">
        <v>11</v>
      </c>
      <c r="I246" s="42" t="s">
        <v>1264</v>
      </c>
      <c r="J246" s="43" t="s">
        <v>1265</v>
      </c>
      <c r="K246" s="15">
        <v>14.801399999999999</v>
      </c>
      <c r="L246" s="15">
        <v>-86.831400000000002</v>
      </c>
      <c r="M246" s="15" t="s">
        <v>1266</v>
      </c>
      <c r="N246" s="16" t="s">
        <v>1267</v>
      </c>
      <c r="O246" s="16" t="s">
        <v>1268</v>
      </c>
    </row>
    <row r="247" spans="2:15" ht="14.25" customHeight="1">
      <c r="B247" s="14" t="str">
        <f>+'LOCALIZA HN'!$J247</f>
        <v>Jano</v>
      </c>
      <c r="C247" s="15" t="s">
        <v>120</v>
      </c>
      <c r="D247" s="15" t="s">
        <v>121</v>
      </c>
      <c r="E247" s="15">
        <v>15</v>
      </c>
      <c r="F247" s="15" t="s">
        <v>1215</v>
      </c>
      <c r="G247" s="15" t="s">
        <v>88</v>
      </c>
      <c r="H247" s="15">
        <v>12</v>
      </c>
      <c r="I247" s="42" t="s">
        <v>1269</v>
      </c>
      <c r="J247" s="43" t="s">
        <v>1270</v>
      </c>
      <c r="K247" s="15">
        <v>15.071999999999999</v>
      </c>
      <c r="L247" s="15">
        <v>-86.518799999999999</v>
      </c>
      <c r="M247" s="15" t="s">
        <v>1271</v>
      </c>
      <c r="N247" s="16" t="s">
        <v>1272</v>
      </c>
      <c r="O247" s="16" t="s">
        <v>1273</v>
      </c>
    </row>
    <row r="248" spans="2:15" ht="14.25" customHeight="1">
      <c r="B248" s="14" t="str">
        <f>+'LOCALIZA HN'!$J248</f>
        <v>La Union</v>
      </c>
      <c r="C248" s="15" t="s">
        <v>120</v>
      </c>
      <c r="D248" s="15" t="s">
        <v>121</v>
      </c>
      <c r="E248" s="15">
        <v>15</v>
      </c>
      <c r="F248" s="15" t="s">
        <v>1215</v>
      </c>
      <c r="G248" s="15" t="s">
        <v>88</v>
      </c>
      <c r="H248" s="15">
        <v>13</v>
      </c>
      <c r="I248" s="42" t="s">
        <v>1274</v>
      </c>
      <c r="J248" s="43" t="s">
        <v>49</v>
      </c>
      <c r="K248" s="15">
        <v>15.097200000000001</v>
      </c>
      <c r="L248" s="15">
        <v>-86.683300000000003</v>
      </c>
      <c r="M248" s="15" t="s">
        <v>1275</v>
      </c>
      <c r="N248" s="16" t="s">
        <v>1276</v>
      </c>
      <c r="O248" s="16" t="s">
        <v>1277</v>
      </c>
    </row>
    <row r="249" spans="2:15" ht="14.25" customHeight="1">
      <c r="B249" s="14" t="str">
        <f>+'LOCALIZA HN'!$J249</f>
        <v>Mangulile</v>
      </c>
      <c r="C249" s="15" t="s">
        <v>120</v>
      </c>
      <c r="D249" s="15" t="s">
        <v>121</v>
      </c>
      <c r="E249" s="15">
        <v>15</v>
      </c>
      <c r="F249" s="15" t="s">
        <v>1215</v>
      </c>
      <c r="G249" s="15" t="s">
        <v>88</v>
      </c>
      <c r="H249" s="15">
        <v>14</v>
      </c>
      <c r="I249" s="42" t="s">
        <v>1278</v>
      </c>
      <c r="J249" s="43" t="s">
        <v>1279</v>
      </c>
      <c r="K249" s="15">
        <v>15.106999999999999</v>
      </c>
      <c r="L249" s="15">
        <v>-86.847399999999993</v>
      </c>
      <c r="M249" s="15" t="s">
        <v>1280</v>
      </c>
      <c r="N249" s="16" t="s">
        <v>1281</v>
      </c>
      <c r="O249" s="16" t="s">
        <v>1282</v>
      </c>
    </row>
    <row r="250" spans="2:15" ht="14.25" customHeight="1">
      <c r="B250" s="14" t="str">
        <f>+'LOCALIZA HN'!$J250</f>
        <v>Manto</v>
      </c>
      <c r="C250" s="15" t="s">
        <v>120</v>
      </c>
      <c r="D250" s="15" t="s">
        <v>121</v>
      </c>
      <c r="E250" s="15">
        <v>15</v>
      </c>
      <c r="F250" s="15" t="s">
        <v>1215</v>
      </c>
      <c r="G250" s="15" t="s">
        <v>88</v>
      </c>
      <c r="H250" s="15">
        <v>15</v>
      </c>
      <c r="I250" s="42" t="s">
        <v>1283</v>
      </c>
      <c r="J250" s="43" t="s">
        <v>1284</v>
      </c>
      <c r="K250" s="15">
        <v>14.905200000000001</v>
      </c>
      <c r="L250" s="15">
        <v>-86.463399999999993</v>
      </c>
      <c r="M250" s="15" t="s">
        <v>1285</v>
      </c>
      <c r="N250" s="16" t="s">
        <v>1286</v>
      </c>
      <c r="O250" s="16" t="s">
        <v>1287</v>
      </c>
    </row>
    <row r="251" spans="2:15" ht="14.25" customHeight="1">
      <c r="B251" s="14" t="str">
        <f>+'LOCALIZA HN'!$J251</f>
        <v>Salama</v>
      </c>
      <c r="C251" s="15" t="s">
        <v>120</v>
      </c>
      <c r="D251" s="15" t="s">
        <v>121</v>
      </c>
      <c r="E251" s="15">
        <v>15</v>
      </c>
      <c r="F251" s="15" t="s">
        <v>1215</v>
      </c>
      <c r="G251" s="15" t="s">
        <v>88</v>
      </c>
      <c r="H251" s="15">
        <v>16</v>
      </c>
      <c r="I251" s="42" t="s">
        <v>1288</v>
      </c>
      <c r="J251" s="43" t="s">
        <v>1289</v>
      </c>
      <c r="K251" s="15">
        <v>14.7963</v>
      </c>
      <c r="L251" s="15">
        <v>-86.644900000000007</v>
      </c>
      <c r="M251" s="15" t="s">
        <v>1290</v>
      </c>
      <c r="N251" s="16" t="s">
        <v>1291</v>
      </c>
      <c r="O251" s="16" t="s">
        <v>1292</v>
      </c>
    </row>
    <row r="252" spans="2:15" ht="14.25" customHeight="1">
      <c r="B252" s="14" t="str">
        <f>+'LOCALIZA HN'!$J252</f>
        <v>San Esteban</v>
      </c>
      <c r="C252" s="15" t="s">
        <v>120</v>
      </c>
      <c r="D252" s="15" t="s">
        <v>121</v>
      </c>
      <c r="E252" s="15">
        <v>15</v>
      </c>
      <c r="F252" s="15" t="s">
        <v>1215</v>
      </c>
      <c r="G252" s="15" t="s">
        <v>88</v>
      </c>
      <c r="H252" s="15">
        <v>17</v>
      </c>
      <c r="I252" s="42" t="s">
        <v>1293</v>
      </c>
      <c r="J252" s="43" t="s">
        <v>1294</v>
      </c>
      <c r="K252" s="15">
        <v>15.3162</v>
      </c>
      <c r="L252" s="15">
        <v>-85.719700000000003</v>
      </c>
      <c r="M252" s="15" t="s">
        <v>1295</v>
      </c>
      <c r="N252" s="16" t="s">
        <v>1296</v>
      </c>
      <c r="O252" s="16" t="s">
        <v>1297</v>
      </c>
    </row>
    <row r="253" spans="2:15" ht="14.25" customHeight="1">
      <c r="B253" s="14" t="str">
        <f>+'LOCALIZA HN'!$J253</f>
        <v>San Francisco de Becerra</v>
      </c>
      <c r="C253" s="15" t="s">
        <v>120</v>
      </c>
      <c r="D253" s="15" t="s">
        <v>121</v>
      </c>
      <c r="E253" s="15">
        <v>15</v>
      </c>
      <c r="F253" s="15" t="s">
        <v>1215</v>
      </c>
      <c r="G253" s="15" t="s">
        <v>88</v>
      </c>
      <c r="H253" s="15">
        <v>18</v>
      </c>
      <c r="I253" s="42" t="s">
        <v>1298</v>
      </c>
      <c r="J253" s="43" t="s">
        <v>1299</v>
      </c>
      <c r="K253" s="15">
        <v>14.613899999999999</v>
      </c>
      <c r="L253" s="15">
        <v>-86.043199999999999</v>
      </c>
      <c r="M253" s="15" t="s">
        <v>1300</v>
      </c>
      <c r="N253" s="16" t="s">
        <v>1301</v>
      </c>
      <c r="O253" s="16" t="s">
        <v>1302</v>
      </c>
    </row>
    <row r="254" spans="2:15" ht="14.25" customHeight="1">
      <c r="B254" s="14" t="str">
        <f>+'LOCALIZA HN'!$J254</f>
        <v>San Francisco de La Paz</v>
      </c>
      <c r="C254" s="15" t="s">
        <v>120</v>
      </c>
      <c r="D254" s="15" t="s">
        <v>121</v>
      </c>
      <c r="E254" s="15">
        <v>15</v>
      </c>
      <c r="F254" s="15" t="s">
        <v>1215</v>
      </c>
      <c r="G254" s="15" t="s">
        <v>88</v>
      </c>
      <c r="H254" s="15">
        <v>19</v>
      </c>
      <c r="I254" s="42" t="s">
        <v>1303</v>
      </c>
      <c r="J254" s="43" t="s">
        <v>1304</v>
      </c>
      <c r="K254" s="15">
        <v>14.8399</v>
      </c>
      <c r="L254" s="15">
        <v>-86.138400000000004</v>
      </c>
      <c r="M254" s="15" t="s">
        <v>1305</v>
      </c>
      <c r="N254" s="16" t="s">
        <v>1306</v>
      </c>
      <c r="O254" s="16" t="s">
        <v>1307</v>
      </c>
    </row>
    <row r="255" spans="2:15" ht="14.25" customHeight="1">
      <c r="B255" s="14" t="str">
        <f>+'LOCALIZA HN'!$J255</f>
        <v>Santa Maria del Real</v>
      </c>
      <c r="C255" s="15" t="s">
        <v>120</v>
      </c>
      <c r="D255" s="15" t="s">
        <v>121</v>
      </c>
      <c r="E255" s="15">
        <v>15</v>
      </c>
      <c r="F255" s="15" t="s">
        <v>1215</v>
      </c>
      <c r="G255" s="15" t="s">
        <v>88</v>
      </c>
      <c r="H255" s="15">
        <v>20</v>
      </c>
      <c r="I255" s="42" t="s">
        <v>1308</v>
      </c>
      <c r="J255" s="43" t="s">
        <v>1309</v>
      </c>
      <c r="K255" s="15">
        <v>14.8185</v>
      </c>
      <c r="L255" s="15">
        <v>-85.962199999999996</v>
      </c>
      <c r="M255" s="15" t="s">
        <v>1310</v>
      </c>
      <c r="N255" s="16" t="s">
        <v>1311</v>
      </c>
      <c r="O255" s="16" t="s">
        <v>1312</v>
      </c>
    </row>
    <row r="256" spans="2:15" ht="14.25" customHeight="1">
      <c r="B256" s="14" t="str">
        <f>+'LOCALIZA HN'!$J256</f>
        <v>Silca</v>
      </c>
      <c r="C256" s="15" t="s">
        <v>120</v>
      </c>
      <c r="D256" s="15" t="s">
        <v>121</v>
      </c>
      <c r="E256" s="15">
        <v>15</v>
      </c>
      <c r="F256" s="15" t="s">
        <v>1215</v>
      </c>
      <c r="G256" s="15" t="s">
        <v>88</v>
      </c>
      <c r="H256" s="15">
        <v>21</v>
      </c>
      <c r="I256" s="42" t="s">
        <v>1313</v>
      </c>
      <c r="J256" s="43" t="s">
        <v>1314</v>
      </c>
      <c r="K256" s="15">
        <v>14.763</v>
      </c>
      <c r="L256" s="15">
        <v>-86.5274</v>
      </c>
      <c r="M256" s="15" t="s">
        <v>1315</v>
      </c>
      <c r="N256" s="16" t="s">
        <v>1316</v>
      </c>
      <c r="O256" s="16" t="s">
        <v>1317</v>
      </c>
    </row>
    <row r="257" spans="2:15" ht="14.25" customHeight="1">
      <c r="B257" s="14" t="str">
        <f>+'LOCALIZA HN'!$J257</f>
        <v>Yocon</v>
      </c>
      <c r="C257" s="15" t="s">
        <v>120</v>
      </c>
      <c r="D257" s="15" t="s">
        <v>121</v>
      </c>
      <c r="E257" s="15">
        <v>15</v>
      </c>
      <c r="F257" s="15" t="s">
        <v>1215</v>
      </c>
      <c r="G257" s="15" t="s">
        <v>88</v>
      </c>
      <c r="H257" s="15">
        <v>22</v>
      </c>
      <c r="I257" s="42" t="s">
        <v>1318</v>
      </c>
      <c r="J257" s="43" t="s">
        <v>1319</v>
      </c>
      <c r="K257" s="15">
        <v>14.959899999999999</v>
      </c>
      <c r="L257" s="15">
        <v>-86.811599999999999</v>
      </c>
      <c r="M257" s="15" t="s">
        <v>1320</v>
      </c>
      <c r="N257" s="16" t="s">
        <v>1321</v>
      </c>
      <c r="O257" s="16" t="s">
        <v>1322</v>
      </c>
    </row>
    <row r="258" spans="2:15" ht="14.25" customHeight="1">
      <c r="B258" s="14" t="str">
        <f>+'LOCALIZA HN'!$J258</f>
        <v>Patuca</v>
      </c>
      <c r="C258" s="15" t="s">
        <v>120</v>
      </c>
      <c r="D258" s="15" t="s">
        <v>121</v>
      </c>
      <c r="E258" s="15">
        <v>15</v>
      </c>
      <c r="F258" s="15" t="s">
        <v>1215</v>
      </c>
      <c r="G258" s="15" t="s">
        <v>88</v>
      </c>
      <c r="H258" s="15">
        <v>23</v>
      </c>
      <c r="I258" s="42" t="s">
        <v>1323</v>
      </c>
      <c r="J258" s="43" t="s">
        <v>1324</v>
      </c>
      <c r="K258" s="15">
        <v>14.313700000000001</v>
      </c>
      <c r="L258" s="15">
        <v>-85.962999999999994</v>
      </c>
      <c r="M258" s="15" t="s">
        <v>1325</v>
      </c>
      <c r="N258" s="16" t="s">
        <v>1326</v>
      </c>
      <c r="O258" s="16" t="s">
        <v>1327</v>
      </c>
    </row>
    <row r="259" spans="2:15" ht="14.25" customHeight="1">
      <c r="B259" s="14" t="str">
        <f>+'LOCALIZA HN'!$J259</f>
        <v>Santa Barbara</v>
      </c>
      <c r="C259" s="15" t="s">
        <v>120</v>
      </c>
      <c r="D259" s="15" t="s">
        <v>121</v>
      </c>
      <c r="E259" s="15">
        <v>16</v>
      </c>
      <c r="F259" s="15" t="s">
        <v>1328</v>
      </c>
      <c r="G259" s="15" t="s">
        <v>43</v>
      </c>
      <c r="H259" s="15">
        <v>1</v>
      </c>
      <c r="I259" s="42" t="s">
        <v>1329</v>
      </c>
      <c r="J259" s="43" t="s">
        <v>43</v>
      </c>
      <c r="K259" s="15">
        <v>14.9224</v>
      </c>
      <c r="L259" s="15">
        <v>-88.181899999999999</v>
      </c>
      <c r="M259" s="15" t="s">
        <v>1330</v>
      </c>
      <c r="N259" s="16" t="s">
        <v>1331</v>
      </c>
      <c r="O259" s="16" t="s">
        <v>1332</v>
      </c>
    </row>
    <row r="260" spans="2:15" ht="14.25" customHeight="1">
      <c r="B260" s="14" t="str">
        <f>+'LOCALIZA HN'!$J260</f>
        <v>Arada</v>
      </c>
      <c r="C260" s="15" t="s">
        <v>120</v>
      </c>
      <c r="D260" s="15" t="s">
        <v>121</v>
      </c>
      <c r="E260" s="15">
        <v>16</v>
      </c>
      <c r="F260" s="15" t="s">
        <v>1328</v>
      </c>
      <c r="G260" s="15" t="s">
        <v>43</v>
      </c>
      <c r="H260" s="15">
        <v>2</v>
      </c>
      <c r="I260" s="42" t="s">
        <v>1333</v>
      </c>
      <c r="J260" s="43" t="s">
        <v>1334</v>
      </c>
      <c r="K260" s="15">
        <v>14.8605</v>
      </c>
      <c r="L260" s="15">
        <v>-88.361999999999995</v>
      </c>
      <c r="M260" s="15" t="s">
        <v>1335</v>
      </c>
      <c r="N260" s="16" t="s">
        <v>1336</v>
      </c>
      <c r="O260" s="16" t="s">
        <v>1337</v>
      </c>
    </row>
    <row r="261" spans="2:15" ht="14.25" customHeight="1">
      <c r="B261" s="14" t="str">
        <f>+'LOCALIZA HN'!$J261</f>
        <v>Atima</v>
      </c>
      <c r="C261" s="15" t="s">
        <v>120</v>
      </c>
      <c r="D261" s="15" t="s">
        <v>121</v>
      </c>
      <c r="E261" s="15">
        <v>16</v>
      </c>
      <c r="F261" s="15" t="s">
        <v>1328</v>
      </c>
      <c r="G261" s="15" t="s">
        <v>43</v>
      </c>
      <c r="H261" s="15">
        <v>3</v>
      </c>
      <c r="I261" s="42" t="s">
        <v>1338</v>
      </c>
      <c r="J261" s="43" t="s">
        <v>1339</v>
      </c>
      <c r="K261" s="15">
        <v>14.919</v>
      </c>
      <c r="L261" s="15">
        <v>-88.498599999999996</v>
      </c>
      <c r="M261" s="15" t="s">
        <v>1340</v>
      </c>
      <c r="N261" s="16" t="s">
        <v>1341</v>
      </c>
      <c r="O261" s="16" t="s">
        <v>1342</v>
      </c>
    </row>
    <row r="262" spans="2:15" ht="14.25" customHeight="1">
      <c r="B262" s="14" t="str">
        <f>+'LOCALIZA HN'!$J262</f>
        <v>Azacualpa</v>
      </c>
      <c r="C262" s="15" t="s">
        <v>120</v>
      </c>
      <c r="D262" s="15" t="s">
        <v>121</v>
      </c>
      <c r="E262" s="15">
        <v>16</v>
      </c>
      <c r="F262" s="15" t="s">
        <v>1328</v>
      </c>
      <c r="G262" s="15" t="s">
        <v>43</v>
      </c>
      <c r="H262" s="15">
        <v>4</v>
      </c>
      <c r="I262" s="42" t="s">
        <v>1343</v>
      </c>
      <c r="J262" s="43" t="s">
        <v>1344</v>
      </c>
      <c r="K262" s="15">
        <v>15.366</v>
      </c>
      <c r="L262" s="15">
        <v>-88.575299999999999</v>
      </c>
      <c r="M262" s="15" t="s">
        <v>1345</v>
      </c>
      <c r="N262" s="16" t="s">
        <v>1346</v>
      </c>
      <c r="O262" s="16" t="s">
        <v>1347</v>
      </c>
    </row>
    <row r="263" spans="2:15" ht="14.25" customHeight="1">
      <c r="B263" s="14" t="str">
        <f>+'LOCALIZA HN'!$J263</f>
        <v>Ceguaca</v>
      </c>
      <c r="C263" s="15" t="s">
        <v>120</v>
      </c>
      <c r="D263" s="15" t="s">
        <v>121</v>
      </c>
      <c r="E263" s="15">
        <v>16</v>
      </c>
      <c r="F263" s="15" t="s">
        <v>1328</v>
      </c>
      <c r="G263" s="15" t="s">
        <v>43</v>
      </c>
      <c r="H263" s="15">
        <v>5</v>
      </c>
      <c r="I263" s="42" t="s">
        <v>1348</v>
      </c>
      <c r="J263" s="43" t="s">
        <v>1349</v>
      </c>
      <c r="K263" s="15">
        <v>14.819599999999999</v>
      </c>
      <c r="L263" s="15">
        <v>-88.204499999999996</v>
      </c>
      <c r="M263" s="15" t="s">
        <v>1350</v>
      </c>
      <c r="N263" s="16" t="s">
        <v>1351</v>
      </c>
      <c r="O263" s="16" t="s">
        <v>1352</v>
      </c>
    </row>
    <row r="264" spans="2:15" ht="14.25" customHeight="1">
      <c r="B264" s="14" t="str">
        <f>+'LOCALIZA HN'!$J264</f>
        <v>Concepcion del Norte</v>
      </c>
      <c r="C264" s="15" t="s">
        <v>120</v>
      </c>
      <c r="D264" s="15" t="s">
        <v>121</v>
      </c>
      <c r="E264" s="15">
        <v>16</v>
      </c>
      <c r="F264" s="15" t="s">
        <v>1328</v>
      </c>
      <c r="G264" s="15" t="s">
        <v>43</v>
      </c>
      <c r="H264" s="15">
        <v>6</v>
      </c>
      <c r="I264" s="42" t="s">
        <v>1353</v>
      </c>
      <c r="J264" s="43" t="s">
        <v>1354</v>
      </c>
      <c r="K264" s="15">
        <v>15.2006</v>
      </c>
      <c r="L264" s="15">
        <v>-88.143799999999999</v>
      </c>
      <c r="M264" s="15" t="s">
        <v>1355</v>
      </c>
      <c r="N264" s="16" t="s">
        <v>1356</v>
      </c>
      <c r="O264" s="16" t="s">
        <v>1357</v>
      </c>
    </row>
    <row r="265" spans="2:15" ht="14.25" customHeight="1">
      <c r="B265" s="14" t="str">
        <f>+'LOCALIZA HN'!$J265</f>
        <v>Concepcion del Sur</v>
      </c>
      <c r="C265" s="15" t="s">
        <v>120</v>
      </c>
      <c r="D265" s="15" t="s">
        <v>121</v>
      </c>
      <c r="E265" s="15">
        <v>16</v>
      </c>
      <c r="F265" s="15" t="s">
        <v>1328</v>
      </c>
      <c r="G265" s="15" t="s">
        <v>43</v>
      </c>
      <c r="H265" s="15">
        <v>7</v>
      </c>
      <c r="I265" s="42" t="s">
        <v>1358</v>
      </c>
      <c r="J265" s="43" t="s">
        <v>1359</v>
      </c>
      <c r="K265" s="15">
        <v>14.823</v>
      </c>
      <c r="L265" s="15">
        <v>-88.149000000000001</v>
      </c>
      <c r="M265" s="15" t="s">
        <v>1360</v>
      </c>
      <c r="N265" s="16" t="s">
        <v>1361</v>
      </c>
      <c r="O265" s="16" t="s">
        <v>1362</v>
      </c>
    </row>
    <row r="266" spans="2:15" ht="14.25" customHeight="1">
      <c r="B266" s="14" t="str">
        <f>+'LOCALIZA HN'!$J266</f>
        <v>Chinda</v>
      </c>
      <c r="C266" s="15" t="s">
        <v>120</v>
      </c>
      <c r="D266" s="15" t="s">
        <v>121</v>
      </c>
      <c r="E266" s="15">
        <v>16</v>
      </c>
      <c r="F266" s="15" t="s">
        <v>1328</v>
      </c>
      <c r="G266" s="15" t="s">
        <v>43</v>
      </c>
      <c r="H266" s="15">
        <v>8</v>
      </c>
      <c r="I266" s="42" t="s">
        <v>1363</v>
      </c>
      <c r="J266" s="43" t="s">
        <v>1364</v>
      </c>
      <c r="K266" s="15">
        <v>15.115600000000001</v>
      </c>
      <c r="L266" s="15">
        <v>-88.161799999999999</v>
      </c>
      <c r="M266" s="15" t="s">
        <v>1365</v>
      </c>
      <c r="N266" s="16" t="s">
        <v>1366</v>
      </c>
      <c r="O266" s="16" t="s">
        <v>1367</v>
      </c>
    </row>
    <row r="267" spans="2:15" ht="14.25" customHeight="1">
      <c r="B267" s="14" t="str">
        <f>+'LOCALIZA HN'!$J267</f>
        <v>El Nispero</v>
      </c>
      <c r="C267" s="15" t="s">
        <v>120</v>
      </c>
      <c r="D267" s="15" t="s">
        <v>121</v>
      </c>
      <c r="E267" s="15">
        <v>16</v>
      </c>
      <c r="F267" s="15" t="s">
        <v>1328</v>
      </c>
      <c r="G267" s="15" t="s">
        <v>43</v>
      </c>
      <c r="H267" s="15">
        <v>9</v>
      </c>
      <c r="I267" s="42" t="s">
        <v>1368</v>
      </c>
      <c r="J267" s="43" t="s">
        <v>1369</v>
      </c>
      <c r="K267" s="15">
        <v>14.772399999999999</v>
      </c>
      <c r="L267" s="15">
        <v>-88.336200000000005</v>
      </c>
      <c r="M267" s="15" t="s">
        <v>1370</v>
      </c>
      <c r="N267" s="16" t="s">
        <v>1371</v>
      </c>
      <c r="O267" s="16" t="s">
        <v>1372</v>
      </c>
    </row>
    <row r="268" spans="2:15" ht="14.25" customHeight="1">
      <c r="B268" s="14" t="str">
        <f>+'LOCALIZA HN'!$J268</f>
        <v>Gualala</v>
      </c>
      <c r="C268" s="15" t="s">
        <v>120</v>
      </c>
      <c r="D268" s="15" t="s">
        <v>121</v>
      </c>
      <c r="E268" s="15">
        <v>16</v>
      </c>
      <c r="F268" s="15" t="s">
        <v>1328</v>
      </c>
      <c r="G268" s="15" t="s">
        <v>43</v>
      </c>
      <c r="H268" s="15">
        <v>10</v>
      </c>
      <c r="I268" s="42" t="s">
        <v>1373</v>
      </c>
      <c r="J268" s="43" t="s">
        <v>1374</v>
      </c>
      <c r="K268" s="15">
        <v>15.0045</v>
      </c>
      <c r="L268" s="15">
        <v>-88.1845</v>
      </c>
      <c r="M268" s="15" t="s">
        <v>1375</v>
      </c>
      <c r="N268" s="16" t="s">
        <v>1376</v>
      </c>
      <c r="O268" s="16" t="s">
        <v>1377</v>
      </c>
    </row>
    <row r="269" spans="2:15" ht="14.25" customHeight="1">
      <c r="B269" s="14" t="str">
        <f>+'LOCALIZA HN'!$J269</f>
        <v>Ilama</v>
      </c>
      <c r="C269" s="15" t="s">
        <v>120</v>
      </c>
      <c r="D269" s="15" t="s">
        <v>121</v>
      </c>
      <c r="E269" s="15">
        <v>16</v>
      </c>
      <c r="F269" s="15" t="s">
        <v>1328</v>
      </c>
      <c r="G269" s="15" t="s">
        <v>43</v>
      </c>
      <c r="H269" s="15">
        <v>11</v>
      </c>
      <c r="I269" s="42" t="s">
        <v>1378</v>
      </c>
      <c r="J269" s="43" t="s">
        <v>44</v>
      </c>
      <c r="K269" s="15">
        <v>15.0519</v>
      </c>
      <c r="L269" s="15">
        <v>-88.126800000000003</v>
      </c>
      <c r="M269" s="15" t="s">
        <v>1379</v>
      </c>
      <c r="N269" s="16" t="s">
        <v>1380</v>
      </c>
      <c r="O269" s="16" t="s">
        <v>1381</v>
      </c>
    </row>
    <row r="270" spans="2:15" ht="14.25" customHeight="1">
      <c r="B270" s="14" t="str">
        <f>+'LOCALIZA HN'!$J270</f>
        <v>Macuelizo</v>
      </c>
      <c r="C270" s="15" t="s">
        <v>120</v>
      </c>
      <c r="D270" s="15" t="s">
        <v>121</v>
      </c>
      <c r="E270" s="15">
        <v>16</v>
      </c>
      <c r="F270" s="15" t="s">
        <v>1328</v>
      </c>
      <c r="G270" s="15" t="s">
        <v>43</v>
      </c>
      <c r="H270" s="15">
        <v>12</v>
      </c>
      <c r="I270" s="42" t="s">
        <v>1382</v>
      </c>
      <c r="J270" s="43" t="s">
        <v>53</v>
      </c>
      <c r="K270" s="15">
        <v>15.2325</v>
      </c>
      <c r="L270" s="15">
        <v>-88.573499999999996</v>
      </c>
      <c r="M270" s="15" t="s">
        <v>1383</v>
      </c>
      <c r="N270" s="16" t="s">
        <v>1384</v>
      </c>
      <c r="O270" s="16" t="s">
        <v>1385</v>
      </c>
    </row>
    <row r="271" spans="2:15" ht="14.25" customHeight="1">
      <c r="B271" s="14" t="str">
        <f>+'LOCALIZA HN'!$J271</f>
        <v>Naranjito</v>
      </c>
      <c r="C271" s="15" t="s">
        <v>120</v>
      </c>
      <c r="D271" s="15" t="s">
        <v>121</v>
      </c>
      <c r="E271" s="15">
        <v>16</v>
      </c>
      <c r="F271" s="15" t="s">
        <v>1328</v>
      </c>
      <c r="G271" s="15" t="s">
        <v>43</v>
      </c>
      <c r="H271" s="15">
        <v>13</v>
      </c>
      <c r="I271" s="42" t="s">
        <v>1386</v>
      </c>
      <c r="J271" s="43" t="s">
        <v>1387</v>
      </c>
      <c r="K271" s="15">
        <v>14.972300000000001</v>
      </c>
      <c r="L271" s="15">
        <v>-88.626099999999994</v>
      </c>
      <c r="M271" s="15" t="s">
        <v>1388</v>
      </c>
      <c r="N271" s="16" t="s">
        <v>1389</v>
      </c>
      <c r="O271" s="16" t="s">
        <v>1390</v>
      </c>
    </row>
    <row r="272" spans="2:15" ht="14.25" customHeight="1">
      <c r="B272" s="14" t="str">
        <f>+'LOCALIZA HN'!$J272</f>
        <v>Nuevo Celilac</v>
      </c>
      <c r="C272" s="15" t="s">
        <v>120</v>
      </c>
      <c r="D272" s="15" t="s">
        <v>121</v>
      </c>
      <c r="E272" s="15">
        <v>16</v>
      </c>
      <c r="F272" s="15" t="s">
        <v>1328</v>
      </c>
      <c r="G272" s="15" t="s">
        <v>43</v>
      </c>
      <c r="H272" s="15">
        <v>14</v>
      </c>
      <c r="I272" s="42" t="s">
        <v>1391</v>
      </c>
      <c r="J272" s="43" t="s">
        <v>1392</v>
      </c>
      <c r="K272" s="15">
        <v>14.978400000000001</v>
      </c>
      <c r="L272" s="15">
        <v>-88.374300000000005</v>
      </c>
      <c r="M272" s="15" t="s">
        <v>1393</v>
      </c>
      <c r="N272" s="16" t="s">
        <v>1394</v>
      </c>
      <c r="O272" s="16" t="s">
        <v>1395</v>
      </c>
    </row>
    <row r="273" spans="2:15" ht="14.25" customHeight="1">
      <c r="B273" s="14" t="str">
        <f>+'LOCALIZA HN'!$J273</f>
        <v>Petoa</v>
      </c>
      <c r="C273" s="15" t="s">
        <v>120</v>
      </c>
      <c r="D273" s="15" t="s">
        <v>121</v>
      </c>
      <c r="E273" s="15">
        <v>16</v>
      </c>
      <c r="F273" s="15" t="s">
        <v>1328</v>
      </c>
      <c r="G273" s="15" t="s">
        <v>43</v>
      </c>
      <c r="H273" s="15">
        <v>15</v>
      </c>
      <c r="I273" s="42" t="s">
        <v>1396</v>
      </c>
      <c r="J273" s="43" t="s">
        <v>59</v>
      </c>
      <c r="K273" s="15">
        <v>15.275</v>
      </c>
      <c r="L273" s="15">
        <v>-88.232900000000001</v>
      </c>
      <c r="M273" s="15" t="s">
        <v>1397</v>
      </c>
      <c r="N273" s="16" t="s">
        <v>1398</v>
      </c>
      <c r="O273" s="16" t="s">
        <v>1399</v>
      </c>
    </row>
    <row r="274" spans="2:15" ht="14.25" customHeight="1">
      <c r="B274" s="14" t="str">
        <f>+'LOCALIZA HN'!$J274</f>
        <v>Proteccion</v>
      </c>
      <c r="C274" s="15" t="s">
        <v>120</v>
      </c>
      <c r="D274" s="15" t="s">
        <v>121</v>
      </c>
      <c r="E274" s="15">
        <v>16</v>
      </c>
      <c r="F274" s="15" t="s">
        <v>1328</v>
      </c>
      <c r="G274" s="15" t="s">
        <v>43</v>
      </c>
      <c r="H274" s="15">
        <v>16</v>
      </c>
      <c r="I274" s="42" t="s">
        <v>1400</v>
      </c>
      <c r="J274" s="43" t="s">
        <v>1401</v>
      </c>
      <c r="K274" s="15">
        <v>15.078099999999999</v>
      </c>
      <c r="L274" s="15">
        <v>-88.617800000000003</v>
      </c>
      <c r="M274" s="15" t="s">
        <v>1402</v>
      </c>
      <c r="N274" s="16" t="s">
        <v>1403</v>
      </c>
      <c r="O274" s="16" t="s">
        <v>1404</v>
      </c>
    </row>
    <row r="275" spans="2:15" ht="14.25" customHeight="1">
      <c r="B275" s="14" t="str">
        <f>+'LOCALIZA HN'!$J275</f>
        <v>Quimistan</v>
      </c>
      <c r="C275" s="15" t="s">
        <v>120</v>
      </c>
      <c r="D275" s="15" t="s">
        <v>121</v>
      </c>
      <c r="E275" s="15">
        <v>16</v>
      </c>
      <c r="F275" s="15" t="s">
        <v>1328</v>
      </c>
      <c r="G275" s="15" t="s">
        <v>43</v>
      </c>
      <c r="H275" s="15">
        <v>17</v>
      </c>
      <c r="I275" s="42" t="s">
        <v>1405</v>
      </c>
      <c r="J275" s="43" t="s">
        <v>1406</v>
      </c>
      <c r="K275" s="15">
        <v>15.414099999999999</v>
      </c>
      <c r="L275" s="15">
        <v>-88.357200000000006</v>
      </c>
      <c r="M275" s="15" t="s">
        <v>1407</v>
      </c>
      <c r="N275" s="16" t="s">
        <v>1408</v>
      </c>
      <c r="O275" s="16" t="s">
        <v>1409</v>
      </c>
    </row>
    <row r="276" spans="2:15" ht="14.25" customHeight="1">
      <c r="B276" s="14" t="str">
        <f>+'LOCALIZA HN'!$J276</f>
        <v>San Francisco de Ojuera</v>
      </c>
      <c r="C276" s="15" t="s">
        <v>120</v>
      </c>
      <c r="D276" s="15" t="s">
        <v>121</v>
      </c>
      <c r="E276" s="15">
        <v>16</v>
      </c>
      <c r="F276" s="15" t="s">
        <v>1328</v>
      </c>
      <c r="G276" s="15" t="s">
        <v>43</v>
      </c>
      <c r="H276" s="15">
        <v>18</v>
      </c>
      <c r="I276" s="42" t="s">
        <v>1410</v>
      </c>
      <c r="J276" s="43" t="s">
        <v>1411</v>
      </c>
      <c r="K276" s="15">
        <v>14.712199999999999</v>
      </c>
      <c r="L276" s="15">
        <v>-88.200199999999995</v>
      </c>
      <c r="M276" s="15" t="s">
        <v>1412</v>
      </c>
      <c r="N276" s="16" t="s">
        <v>1413</v>
      </c>
      <c r="O276" s="16" t="s">
        <v>1414</v>
      </c>
    </row>
    <row r="277" spans="2:15" ht="14.25" customHeight="1">
      <c r="B277" s="14" t="str">
        <f>+'LOCALIZA HN'!$J277</f>
        <v>San Jose de Colinas</v>
      </c>
      <c r="C277" s="15" t="s">
        <v>120</v>
      </c>
      <c r="D277" s="15" t="s">
        <v>121</v>
      </c>
      <c r="E277" s="15">
        <v>16</v>
      </c>
      <c r="F277" s="15" t="s">
        <v>1328</v>
      </c>
      <c r="G277" s="15" t="s">
        <v>43</v>
      </c>
      <c r="H277" s="15">
        <v>19</v>
      </c>
      <c r="I277" s="42" t="s">
        <v>1415</v>
      </c>
      <c r="J277" s="43" t="s">
        <v>1416</v>
      </c>
      <c r="K277" s="15">
        <v>15.0709</v>
      </c>
      <c r="L277" s="15">
        <v>-88.328100000000006</v>
      </c>
      <c r="M277" s="15" t="s">
        <v>1417</v>
      </c>
      <c r="N277" s="16" t="s">
        <v>1418</v>
      </c>
      <c r="O277" s="16" t="s">
        <v>1419</v>
      </c>
    </row>
    <row r="278" spans="2:15" ht="14.25" customHeight="1">
      <c r="B278" s="14" t="str">
        <f>+'LOCALIZA HN'!$J278</f>
        <v>San Luis</v>
      </c>
      <c r="C278" s="15" t="s">
        <v>120</v>
      </c>
      <c r="D278" s="15" t="s">
        <v>121</v>
      </c>
      <c r="E278" s="15">
        <v>16</v>
      </c>
      <c r="F278" s="15" t="s">
        <v>1328</v>
      </c>
      <c r="G278" s="15" t="s">
        <v>43</v>
      </c>
      <c r="H278" s="15">
        <v>20</v>
      </c>
      <c r="I278" s="42" t="s">
        <v>1420</v>
      </c>
      <c r="J278" s="43" t="s">
        <v>285</v>
      </c>
      <c r="K278" s="15">
        <v>15.1092</v>
      </c>
      <c r="L278" s="15">
        <v>-88.477400000000003</v>
      </c>
      <c r="M278" s="15" t="s">
        <v>1421</v>
      </c>
      <c r="N278" s="16" t="s">
        <v>1422</v>
      </c>
      <c r="O278" s="16" t="s">
        <v>1423</v>
      </c>
    </row>
    <row r="279" spans="2:15" ht="14.25" customHeight="1">
      <c r="B279" s="14" t="str">
        <f>+'LOCALIZA HN'!$J279</f>
        <v>San Marcos</v>
      </c>
      <c r="C279" s="15" t="s">
        <v>120</v>
      </c>
      <c r="D279" s="15" t="s">
        <v>121</v>
      </c>
      <c r="E279" s="15">
        <v>16</v>
      </c>
      <c r="F279" s="15" t="s">
        <v>1328</v>
      </c>
      <c r="G279" s="15" t="s">
        <v>43</v>
      </c>
      <c r="H279" s="15">
        <v>21</v>
      </c>
      <c r="I279" s="42" t="s">
        <v>1424</v>
      </c>
      <c r="J279" s="43" t="s">
        <v>1197</v>
      </c>
      <c r="K279" s="15">
        <v>15.263</v>
      </c>
      <c r="L279" s="15">
        <v>-88.403199999999998</v>
      </c>
      <c r="M279" s="15" t="s">
        <v>1425</v>
      </c>
      <c r="N279" s="16" t="s">
        <v>1426</v>
      </c>
      <c r="O279" s="16" t="s">
        <v>1427</v>
      </c>
    </row>
    <row r="280" spans="2:15" ht="14.25" customHeight="1">
      <c r="B280" s="14" t="str">
        <f>+'LOCALIZA HN'!$J280</f>
        <v>San Nicolas</v>
      </c>
      <c r="C280" s="15" t="s">
        <v>120</v>
      </c>
      <c r="D280" s="15" t="s">
        <v>121</v>
      </c>
      <c r="E280" s="15">
        <v>16</v>
      </c>
      <c r="F280" s="15" t="s">
        <v>1328</v>
      </c>
      <c r="G280" s="15" t="s">
        <v>43</v>
      </c>
      <c r="H280" s="15">
        <v>22</v>
      </c>
      <c r="I280" s="42" t="s">
        <v>1428</v>
      </c>
      <c r="J280" s="43" t="s">
        <v>400</v>
      </c>
      <c r="K280" s="15">
        <v>14.930300000000001</v>
      </c>
      <c r="L280" s="15">
        <v>-88.359700000000004</v>
      </c>
      <c r="M280" s="15" t="s">
        <v>1429</v>
      </c>
      <c r="N280" s="16" t="s">
        <v>1430</v>
      </c>
      <c r="O280" s="16" t="s">
        <v>1431</v>
      </c>
    </row>
    <row r="281" spans="2:15" ht="14.25" customHeight="1">
      <c r="B281" s="14" t="str">
        <f>+'LOCALIZA HN'!$J281</f>
        <v>San Pedro Zacapa</v>
      </c>
      <c r="C281" s="15" t="s">
        <v>120</v>
      </c>
      <c r="D281" s="15" t="s">
        <v>121</v>
      </c>
      <c r="E281" s="15">
        <v>16</v>
      </c>
      <c r="F281" s="15" t="s">
        <v>1328</v>
      </c>
      <c r="G281" s="15" t="s">
        <v>43</v>
      </c>
      <c r="H281" s="15">
        <v>23</v>
      </c>
      <c r="I281" s="42" t="s">
        <v>1432</v>
      </c>
      <c r="J281" s="43" t="s">
        <v>1433</v>
      </c>
      <c r="K281" s="15">
        <v>14.733700000000001</v>
      </c>
      <c r="L281" s="15">
        <v>-88.123000000000005</v>
      </c>
      <c r="M281" s="15" t="s">
        <v>1434</v>
      </c>
      <c r="N281" s="16" t="s">
        <v>1435</v>
      </c>
      <c r="O281" s="16" t="s">
        <v>1436</v>
      </c>
    </row>
    <row r="282" spans="2:15" ht="14.25" customHeight="1">
      <c r="B282" s="14" t="str">
        <f>+'LOCALIZA HN'!$J282</f>
        <v>San Vicente Centenario</v>
      </c>
      <c r="C282" s="15" t="s">
        <v>120</v>
      </c>
      <c r="D282" s="15" t="s">
        <v>121</v>
      </c>
      <c r="E282" s="15">
        <v>16</v>
      </c>
      <c r="F282" s="15" t="s">
        <v>1328</v>
      </c>
      <c r="G282" s="15" t="s">
        <v>43</v>
      </c>
      <c r="H282" s="15">
        <v>24</v>
      </c>
      <c r="I282" s="42" t="s">
        <v>1437</v>
      </c>
      <c r="J282" s="43" t="s">
        <v>1438</v>
      </c>
      <c r="K282" s="15">
        <v>14.886200000000001</v>
      </c>
      <c r="L282" s="15">
        <v>-88.302599999999998</v>
      </c>
      <c r="M282" s="15" t="s">
        <v>1439</v>
      </c>
      <c r="N282" s="16" t="s">
        <v>1440</v>
      </c>
      <c r="O282" s="16" t="s">
        <v>1441</v>
      </c>
    </row>
    <row r="283" spans="2:15" ht="14.25" customHeight="1">
      <c r="B283" s="14" t="str">
        <f>+'LOCALIZA HN'!$J283</f>
        <v>Santa Rita</v>
      </c>
      <c r="C283" s="15" t="s">
        <v>120</v>
      </c>
      <c r="D283" s="15" t="s">
        <v>121</v>
      </c>
      <c r="E283" s="15">
        <v>16</v>
      </c>
      <c r="F283" s="15" t="s">
        <v>1328</v>
      </c>
      <c r="G283" s="15" t="s">
        <v>43</v>
      </c>
      <c r="H283" s="15">
        <v>25</v>
      </c>
      <c r="I283" s="42" t="s">
        <v>1442</v>
      </c>
      <c r="J283" s="43" t="s">
        <v>75</v>
      </c>
      <c r="K283" s="15">
        <v>14.755000000000001</v>
      </c>
      <c r="L283" s="15">
        <v>-88.270600000000002</v>
      </c>
      <c r="M283" s="15" t="s">
        <v>1443</v>
      </c>
      <c r="N283" s="16" t="s">
        <v>1444</v>
      </c>
      <c r="O283" s="16" t="s">
        <v>1445</v>
      </c>
    </row>
    <row r="284" spans="2:15" ht="14.25" customHeight="1">
      <c r="B284" s="14" t="str">
        <f>+'LOCALIZA HN'!$J284</f>
        <v>Trinidad</v>
      </c>
      <c r="C284" s="15" t="s">
        <v>120</v>
      </c>
      <c r="D284" s="15" t="s">
        <v>121</v>
      </c>
      <c r="E284" s="15">
        <v>16</v>
      </c>
      <c r="F284" s="15" t="s">
        <v>1328</v>
      </c>
      <c r="G284" s="15" t="s">
        <v>43</v>
      </c>
      <c r="H284" s="15">
        <v>26</v>
      </c>
      <c r="I284" s="42" t="s">
        <v>1446</v>
      </c>
      <c r="J284" s="43" t="s">
        <v>1447</v>
      </c>
      <c r="K284" s="15">
        <v>15.160500000000001</v>
      </c>
      <c r="L284" s="15">
        <v>-88.2607</v>
      </c>
      <c r="M284" s="15" t="s">
        <v>1448</v>
      </c>
      <c r="N284" s="16" t="s">
        <v>1449</v>
      </c>
      <c r="O284" s="16" t="s">
        <v>1450</v>
      </c>
    </row>
    <row r="285" spans="2:15" ht="14.25" customHeight="1">
      <c r="B285" s="14" t="str">
        <f>+'LOCALIZA HN'!$J285</f>
        <v>Las Vegas</v>
      </c>
      <c r="C285" s="15" t="s">
        <v>120</v>
      </c>
      <c r="D285" s="15" t="s">
        <v>121</v>
      </c>
      <c r="E285" s="15">
        <v>16</v>
      </c>
      <c r="F285" s="15" t="s">
        <v>1328</v>
      </c>
      <c r="G285" s="15" t="s">
        <v>43</v>
      </c>
      <c r="H285" s="15">
        <v>27</v>
      </c>
      <c r="I285" s="42" t="s">
        <v>1451</v>
      </c>
      <c r="J285" s="43" t="s">
        <v>51</v>
      </c>
      <c r="K285" s="15">
        <v>14.8681</v>
      </c>
      <c r="L285" s="15">
        <v>-88.061999999999998</v>
      </c>
      <c r="M285" s="15" t="s">
        <v>1452</v>
      </c>
      <c r="N285" s="16" t="s">
        <v>1453</v>
      </c>
      <c r="O285" s="16" t="s">
        <v>1454</v>
      </c>
    </row>
    <row r="286" spans="2:15" ht="14.25" customHeight="1">
      <c r="B286" s="14" t="str">
        <f>+'LOCALIZA HN'!$J286</f>
        <v>Nueva Frontera</v>
      </c>
      <c r="C286" s="15" t="s">
        <v>120</v>
      </c>
      <c r="D286" s="15" t="s">
        <v>121</v>
      </c>
      <c r="E286" s="15">
        <v>16</v>
      </c>
      <c r="F286" s="15" t="s">
        <v>1328</v>
      </c>
      <c r="G286" s="15" t="s">
        <v>43</v>
      </c>
      <c r="H286" s="15">
        <v>28</v>
      </c>
      <c r="I286" s="42" t="s">
        <v>1455</v>
      </c>
      <c r="J286" s="43" t="s">
        <v>1456</v>
      </c>
      <c r="K286" s="15">
        <v>15.2729</v>
      </c>
      <c r="L286" s="15">
        <v>-88.669899999999998</v>
      </c>
      <c r="M286" s="15" t="s">
        <v>1457</v>
      </c>
      <c r="N286" s="16" t="s">
        <v>1458</v>
      </c>
      <c r="O286" s="16" t="s">
        <v>1459</v>
      </c>
    </row>
    <row r="287" spans="2:15" ht="14.25" customHeight="1">
      <c r="B287" s="14" t="str">
        <f>+'LOCALIZA HN'!$J287</f>
        <v>Nacaome</v>
      </c>
      <c r="C287" s="15" t="s">
        <v>120</v>
      </c>
      <c r="D287" s="15" t="s">
        <v>121</v>
      </c>
      <c r="E287" s="15">
        <v>17</v>
      </c>
      <c r="F287" s="15" t="s">
        <v>1460</v>
      </c>
      <c r="G287" s="15" t="s">
        <v>16</v>
      </c>
      <c r="H287" s="15">
        <v>1</v>
      </c>
      <c r="I287" s="42" t="s">
        <v>1461</v>
      </c>
      <c r="J287" s="43" t="s">
        <v>1462</v>
      </c>
      <c r="K287" s="15">
        <v>13.5185</v>
      </c>
      <c r="L287" s="15">
        <v>-87.5261</v>
      </c>
      <c r="M287" s="15" t="s">
        <v>1463</v>
      </c>
      <c r="N287" s="16" t="s">
        <v>1464</v>
      </c>
      <c r="O287" s="16" t="s">
        <v>1465</v>
      </c>
    </row>
    <row r="288" spans="2:15" ht="14.25" customHeight="1">
      <c r="B288" s="14" t="str">
        <f>+'LOCALIZA HN'!$J288</f>
        <v>Alianza</v>
      </c>
      <c r="C288" s="15" t="s">
        <v>120</v>
      </c>
      <c r="D288" s="15" t="s">
        <v>121</v>
      </c>
      <c r="E288" s="15">
        <v>17</v>
      </c>
      <c r="F288" s="15" t="s">
        <v>1460</v>
      </c>
      <c r="G288" s="15" t="s">
        <v>16</v>
      </c>
      <c r="H288" s="15">
        <v>2</v>
      </c>
      <c r="I288" s="42" t="s">
        <v>1466</v>
      </c>
      <c r="J288" s="43" t="s">
        <v>1467</v>
      </c>
      <c r="K288" s="15">
        <v>13.4009</v>
      </c>
      <c r="L288" s="15">
        <v>-87.727999999999994</v>
      </c>
      <c r="M288" s="15" t="s">
        <v>1468</v>
      </c>
      <c r="N288" s="16" t="s">
        <v>1469</v>
      </c>
      <c r="O288" s="16" t="s">
        <v>1470</v>
      </c>
    </row>
    <row r="289" spans="2:15" ht="14.25" customHeight="1">
      <c r="B289" s="14" t="str">
        <f>+'LOCALIZA HN'!$J289</f>
        <v>Amapala</v>
      </c>
      <c r="C289" s="15" t="s">
        <v>120</v>
      </c>
      <c r="D289" s="15" t="s">
        <v>121</v>
      </c>
      <c r="E289" s="15">
        <v>17</v>
      </c>
      <c r="F289" s="15" t="s">
        <v>1460</v>
      </c>
      <c r="G289" s="15" t="s">
        <v>16</v>
      </c>
      <c r="H289" s="15">
        <v>3</v>
      </c>
      <c r="I289" s="42" t="s">
        <v>1471</v>
      </c>
      <c r="J289" s="43" t="s">
        <v>1472</v>
      </c>
      <c r="K289" s="15">
        <v>13.3409</v>
      </c>
      <c r="L289" s="15">
        <v>-87.615899999999996</v>
      </c>
      <c r="M289" s="15" t="s">
        <v>1473</v>
      </c>
      <c r="N289" s="16" t="s">
        <v>1474</v>
      </c>
      <c r="O289" s="16" t="s">
        <v>1475</v>
      </c>
    </row>
    <row r="290" spans="2:15" ht="14.25" customHeight="1">
      <c r="B290" s="14" t="str">
        <f>+'LOCALIZA HN'!$J290</f>
        <v>Aramecina</v>
      </c>
      <c r="C290" s="15" t="s">
        <v>120</v>
      </c>
      <c r="D290" s="15" t="s">
        <v>121</v>
      </c>
      <c r="E290" s="15">
        <v>17</v>
      </c>
      <c r="F290" s="15" t="s">
        <v>1460</v>
      </c>
      <c r="G290" s="15" t="s">
        <v>16</v>
      </c>
      <c r="H290" s="15">
        <v>4</v>
      </c>
      <c r="I290" s="42" t="s">
        <v>1476</v>
      </c>
      <c r="J290" s="43" t="s">
        <v>17</v>
      </c>
      <c r="K290" s="15">
        <v>13.733000000000001</v>
      </c>
      <c r="L290" s="15">
        <v>-87.690399999999997</v>
      </c>
      <c r="M290" s="15" t="s">
        <v>1477</v>
      </c>
      <c r="N290" s="16" t="s">
        <v>1478</v>
      </c>
      <c r="O290" s="16" t="s">
        <v>1479</v>
      </c>
    </row>
    <row r="291" spans="2:15" ht="14.25" customHeight="1">
      <c r="B291" s="14" t="str">
        <f>+'LOCALIZA HN'!$J291</f>
        <v>Caridad</v>
      </c>
      <c r="C291" s="15" t="s">
        <v>120</v>
      </c>
      <c r="D291" s="15" t="s">
        <v>121</v>
      </c>
      <c r="E291" s="15">
        <v>17</v>
      </c>
      <c r="F291" s="15" t="s">
        <v>1460</v>
      </c>
      <c r="G291" s="15" t="s">
        <v>16</v>
      </c>
      <c r="H291" s="15">
        <v>5</v>
      </c>
      <c r="I291" s="42" t="s">
        <v>1480</v>
      </c>
      <c r="J291" s="43" t="s">
        <v>1481</v>
      </c>
      <c r="K291" s="15">
        <v>13.819100000000001</v>
      </c>
      <c r="L291" s="15">
        <v>-87.687700000000007</v>
      </c>
      <c r="M291" s="15" t="s">
        <v>1482</v>
      </c>
      <c r="N291" s="16" t="s">
        <v>1483</v>
      </c>
      <c r="O291" s="16" t="s">
        <v>1484</v>
      </c>
    </row>
    <row r="292" spans="2:15" ht="14.25" customHeight="1">
      <c r="B292" s="14" t="str">
        <f>+'LOCALIZA HN'!$J292</f>
        <v>Goascoran</v>
      </c>
      <c r="C292" s="15" t="s">
        <v>120</v>
      </c>
      <c r="D292" s="15" t="s">
        <v>121</v>
      </c>
      <c r="E292" s="15">
        <v>17</v>
      </c>
      <c r="F292" s="15" t="s">
        <v>1460</v>
      </c>
      <c r="G292" s="15" t="s">
        <v>16</v>
      </c>
      <c r="H292" s="15">
        <v>6</v>
      </c>
      <c r="I292" s="42" t="s">
        <v>1485</v>
      </c>
      <c r="J292" s="43" t="s">
        <v>40</v>
      </c>
      <c r="K292" s="15">
        <v>13.5938</v>
      </c>
      <c r="L292" s="15">
        <v>-87.712599999999995</v>
      </c>
      <c r="M292" s="15" t="s">
        <v>1486</v>
      </c>
      <c r="N292" s="16" t="s">
        <v>1487</v>
      </c>
      <c r="O292" s="16" t="s">
        <v>1488</v>
      </c>
    </row>
    <row r="293" spans="2:15" ht="14.25" customHeight="1">
      <c r="B293" s="14" t="str">
        <f>+'LOCALIZA HN'!$J293</f>
        <v>Langue</v>
      </c>
      <c r="C293" s="15" t="s">
        <v>120</v>
      </c>
      <c r="D293" s="15" t="s">
        <v>121</v>
      </c>
      <c r="E293" s="15">
        <v>17</v>
      </c>
      <c r="F293" s="15" t="s">
        <v>1460</v>
      </c>
      <c r="G293" s="15" t="s">
        <v>16</v>
      </c>
      <c r="H293" s="15">
        <v>7</v>
      </c>
      <c r="I293" s="42" t="s">
        <v>1489</v>
      </c>
      <c r="J293" s="43" t="s">
        <v>50</v>
      </c>
      <c r="K293" s="15">
        <v>13.6571</v>
      </c>
      <c r="L293" s="15">
        <v>-87.629099999999994</v>
      </c>
      <c r="M293" s="15" t="s">
        <v>1490</v>
      </c>
      <c r="N293" s="16" t="s">
        <v>1491</v>
      </c>
      <c r="O293" s="16" t="s">
        <v>1492</v>
      </c>
    </row>
    <row r="294" spans="2:15" ht="14.25" customHeight="1">
      <c r="B294" s="14" t="str">
        <f>+'LOCALIZA HN'!$J294</f>
        <v>San Francisco de Coray</v>
      </c>
      <c r="C294" s="15" t="s">
        <v>120</v>
      </c>
      <c r="D294" s="15" t="s">
        <v>121</v>
      </c>
      <c r="E294" s="15">
        <v>17</v>
      </c>
      <c r="F294" s="15" t="s">
        <v>1460</v>
      </c>
      <c r="G294" s="15" t="s">
        <v>16</v>
      </c>
      <c r="H294" s="15">
        <v>8</v>
      </c>
      <c r="I294" s="42" t="s">
        <v>1493</v>
      </c>
      <c r="J294" s="43" t="s">
        <v>1494</v>
      </c>
      <c r="K294" s="15">
        <v>13.669600000000001</v>
      </c>
      <c r="L294" s="15">
        <v>-87.545699999999997</v>
      </c>
      <c r="M294" s="15" t="s">
        <v>1495</v>
      </c>
      <c r="N294" s="16" t="s">
        <v>1496</v>
      </c>
      <c r="O294" s="16" t="s">
        <v>1497</v>
      </c>
    </row>
    <row r="295" spans="2:15" ht="14.25" customHeight="1">
      <c r="B295" s="14" t="str">
        <f>+'LOCALIZA HN'!$J295</f>
        <v>San Lorenzo</v>
      </c>
      <c r="C295" s="15" t="s">
        <v>120</v>
      </c>
      <c r="D295" s="15" t="s">
        <v>121</v>
      </c>
      <c r="E295" s="15">
        <v>17</v>
      </c>
      <c r="F295" s="15" t="s">
        <v>1460</v>
      </c>
      <c r="G295" s="15" t="s">
        <v>16</v>
      </c>
      <c r="H295" s="15">
        <v>9</v>
      </c>
      <c r="I295" s="42" t="s">
        <v>1498</v>
      </c>
      <c r="J295" s="43" t="s">
        <v>1499</v>
      </c>
      <c r="K295" s="15">
        <v>13.455500000000001</v>
      </c>
      <c r="L295" s="15">
        <v>-87.4101</v>
      </c>
      <c r="M295" s="15" t="s">
        <v>1500</v>
      </c>
      <c r="N295" s="16" t="s">
        <v>1501</v>
      </c>
      <c r="O295" s="16" t="s">
        <v>1502</v>
      </c>
    </row>
    <row r="296" spans="2:15" ht="14.25" customHeight="1">
      <c r="B296" s="14" t="str">
        <f>+'LOCALIZA HN'!$J296</f>
        <v>Yoro</v>
      </c>
      <c r="C296" s="15" t="s">
        <v>120</v>
      </c>
      <c r="D296" s="15" t="s">
        <v>121</v>
      </c>
      <c r="E296" s="15">
        <v>18</v>
      </c>
      <c r="F296" s="15" t="s">
        <v>1503</v>
      </c>
      <c r="G296" s="15" t="s">
        <v>35</v>
      </c>
      <c r="H296" s="15">
        <v>1</v>
      </c>
      <c r="I296" s="42" t="s">
        <v>1504</v>
      </c>
      <c r="J296" s="43" t="s">
        <v>35</v>
      </c>
      <c r="K296" s="15">
        <v>15.2433</v>
      </c>
      <c r="L296" s="15">
        <v>-87.227500000000006</v>
      </c>
      <c r="M296" s="15" t="s">
        <v>1505</v>
      </c>
      <c r="N296" s="16" t="s">
        <v>1506</v>
      </c>
      <c r="O296" s="16" t="s">
        <v>1507</v>
      </c>
    </row>
    <row r="297" spans="2:15" ht="14.25" customHeight="1">
      <c r="B297" s="14" t="str">
        <f>+'LOCALIZA HN'!$J297</f>
        <v>Arenal</v>
      </c>
      <c r="C297" s="15" t="s">
        <v>120</v>
      </c>
      <c r="D297" s="15" t="s">
        <v>121</v>
      </c>
      <c r="E297" s="15">
        <v>18</v>
      </c>
      <c r="F297" s="15" t="s">
        <v>1503</v>
      </c>
      <c r="G297" s="15" t="s">
        <v>35</v>
      </c>
      <c r="H297" s="15">
        <v>2</v>
      </c>
      <c r="I297" s="42" t="s">
        <v>1508</v>
      </c>
      <c r="J297" s="43" t="s">
        <v>1509</v>
      </c>
      <c r="K297" s="15">
        <v>15.3565</v>
      </c>
      <c r="L297" s="15">
        <v>-86.821799999999996</v>
      </c>
      <c r="M297" s="15" t="s">
        <v>1510</v>
      </c>
      <c r="N297" s="16" t="s">
        <v>1511</v>
      </c>
      <c r="O297" s="16" t="s">
        <v>1512</v>
      </c>
    </row>
    <row r="298" spans="2:15" ht="14.25" customHeight="1">
      <c r="B298" s="14" t="str">
        <f>+'LOCALIZA HN'!$J298</f>
        <v>El Negrito</v>
      </c>
      <c r="C298" s="15" t="s">
        <v>120</v>
      </c>
      <c r="D298" s="15" t="s">
        <v>121</v>
      </c>
      <c r="E298" s="15">
        <v>18</v>
      </c>
      <c r="F298" s="15" t="s">
        <v>1503</v>
      </c>
      <c r="G298" s="15" t="s">
        <v>35</v>
      </c>
      <c r="H298" s="15">
        <v>3</v>
      </c>
      <c r="I298" s="42" t="s">
        <v>1513</v>
      </c>
      <c r="J298" s="43" t="s">
        <v>1514</v>
      </c>
      <c r="K298" s="15">
        <v>15.3383</v>
      </c>
      <c r="L298" s="15">
        <v>-87.701999999999998</v>
      </c>
      <c r="M298" s="15" t="s">
        <v>1515</v>
      </c>
      <c r="N298" s="16" t="s">
        <v>1516</v>
      </c>
      <c r="O298" s="16" t="s">
        <v>1517</v>
      </c>
    </row>
    <row r="299" spans="2:15" ht="14.25" customHeight="1">
      <c r="B299" s="14" t="str">
        <f>+'LOCALIZA HN'!$J299</f>
        <v>El Progreso</v>
      </c>
      <c r="C299" s="15" t="s">
        <v>120</v>
      </c>
      <c r="D299" s="15" t="s">
        <v>121</v>
      </c>
      <c r="E299" s="15">
        <v>18</v>
      </c>
      <c r="F299" s="15" t="s">
        <v>1503</v>
      </c>
      <c r="G299" s="15" t="s">
        <v>35</v>
      </c>
      <c r="H299" s="15">
        <v>4</v>
      </c>
      <c r="I299" s="42" t="s">
        <v>1518</v>
      </c>
      <c r="J299" s="43" t="s">
        <v>36</v>
      </c>
      <c r="K299" s="15">
        <v>15.3446</v>
      </c>
      <c r="L299" s="15">
        <v>-87.812100000000001</v>
      </c>
      <c r="M299" s="15" t="s">
        <v>1519</v>
      </c>
      <c r="N299" s="16" t="s">
        <v>1520</v>
      </c>
      <c r="O299" s="16" t="s">
        <v>1521</v>
      </c>
    </row>
    <row r="300" spans="2:15" ht="14.25" customHeight="1">
      <c r="B300" s="14" t="str">
        <f>+'LOCALIZA HN'!$J300</f>
        <v>Jocon</v>
      </c>
      <c r="C300" s="15" t="s">
        <v>120</v>
      </c>
      <c r="D300" s="15" t="s">
        <v>121</v>
      </c>
      <c r="E300" s="15">
        <v>18</v>
      </c>
      <c r="F300" s="15" t="s">
        <v>1503</v>
      </c>
      <c r="G300" s="15" t="s">
        <v>35</v>
      </c>
      <c r="H300" s="15">
        <v>5</v>
      </c>
      <c r="I300" s="42" t="s">
        <v>1522</v>
      </c>
      <c r="J300" s="43" t="s">
        <v>1523</v>
      </c>
      <c r="K300" s="15">
        <v>15.3</v>
      </c>
      <c r="L300" s="15">
        <v>-86.956900000000005</v>
      </c>
      <c r="M300" s="15" t="s">
        <v>1524</v>
      </c>
      <c r="N300" s="16" t="s">
        <v>1525</v>
      </c>
      <c r="O300" s="16" t="s">
        <v>1526</v>
      </c>
    </row>
    <row r="301" spans="2:15" ht="14.25" customHeight="1">
      <c r="B301" s="14" t="str">
        <f>+'LOCALIZA HN'!$J301</f>
        <v>Morazán</v>
      </c>
      <c r="C301" s="15" t="s">
        <v>120</v>
      </c>
      <c r="D301" s="15" t="s">
        <v>121</v>
      </c>
      <c r="E301" s="15">
        <v>18</v>
      </c>
      <c r="F301" s="15" t="s">
        <v>1503</v>
      </c>
      <c r="G301" s="15" t="s">
        <v>35</v>
      </c>
      <c r="H301" s="15">
        <v>6</v>
      </c>
      <c r="I301" s="42" t="s">
        <v>1527</v>
      </c>
      <c r="J301" s="43" t="s">
        <v>1528</v>
      </c>
      <c r="K301" s="15">
        <v>15.3363</v>
      </c>
      <c r="L301" s="15">
        <v>-87.561300000000003</v>
      </c>
      <c r="M301" s="15" t="s">
        <v>1529</v>
      </c>
      <c r="N301" s="16" t="s">
        <v>1530</v>
      </c>
      <c r="O301" s="16" t="s">
        <v>1531</v>
      </c>
    </row>
    <row r="302" spans="2:15" ht="14.25" customHeight="1">
      <c r="B302" s="14" t="str">
        <f>+'LOCALIZA HN'!$J302</f>
        <v>Olanchito</v>
      </c>
      <c r="C302" s="15" t="s">
        <v>120</v>
      </c>
      <c r="D302" s="15" t="s">
        <v>121</v>
      </c>
      <c r="E302" s="15">
        <v>18</v>
      </c>
      <c r="F302" s="15" t="s">
        <v>1503</v>
      </c>
      <c r="G302" s="15" t="s">
        <v>35</v>
      </c>
      <c r="H302" s="15">
        <v>7</v>
      </c>
      <c r="I302" s="42" t="s">
        <v>1532</v>
      </c>
      <c r="J302" s="43" t="s">
        <v>1533</v>
      </c>
      <c r="K302" s="15">
        <v>15.499700000000001</v>
      </c>
      <c r="L302" s="15">
        <v>-86.461399999999998</v>
      </c>
      <c r="M302" s="15" t="s">
        <v>1534</v>
      </c>
      <c r="N302" s="16" t="s">
        <v>1535</v>
      </c>
      <c r="O302" s="16" t="s">
        <v>1536</v>
      </c>
    </row>
    <row r="303" spans="2:15" ht="14.25" customHeight="1">
      <c r="B303" s="14" t="str">
        <f>+'LOCALIZA HN'!$J303</f>
        <v>Santa Rita</v>
      </c>
      <c r="C303" s="15" t="s">
        <v>120</v>
      </c>
      <c r="D303" s="15" t="s">
        <v>121</v>
      </c>
      <c r="E303" s="15">
        <v>18</v>
      </c>
      <c r="F303" s="15" t="s">
        <v>1503</v>
      </c>
      <c r="G303" s="15" t="s">
        <v>35</v>
      </c>
      <c r="H303" s="15">
        <v>8</v>
      </c>
      <c r="I303" s="42" t="s">
        <v>1537</v>
      </c>
      <c r="J303" s="43" t="s">
        <v>75</v>
      </c>
      <c r="K303" s="15">
        <v>15.193099999999999</v>
      </c>
      <c r="L303" s="15">
        <v>-87.812799999999996</v>
      </c>
      <c r="M303" s="15" t="s">
        <v>1538</v>
      </c>
      <c r="N303" s="16" t="s">
        <v>1539</v>
      </c>
      <c r="O303" s="16" t="s">
        <v>1540</v>
      </c>
    </row>
    <row r="304" spans="2:15" ht="14.25" customHeight="1">
      <c r="B304" s="14" t="str">
        <f>+'LOCALIZA HN'!$J304</f>
        <v>Sulaco</v>
      </c>
      <c r="C304" s="15" t="s">
        <v>120</v>
      </c>
      <c r="D304" s="15" t="s">
        <v>121</v>
      </c>
      <c r="E304" s="15">
        <v>18</v>
      </c>
      <c r="F304" s="15" t="s">
        <v>1503</v>
      </c>
      <c r="G304" s="15" t="s">
        <v>35</v>
      </c>
      <c r="H304" s="15">
        <v>9</v>
      </c>
      <c r="I304" s="42" t="s">
        <v>1541</v>
      </c>
      <c r="J304" s="43" t="s">
        <v>1542</v>
      </c>
      <c r="K304" s="15">
        <v>14.9725</v>
      </c>
      <c r="L304" s="15">
        <v>-87.278599999999997</v>
      </c>
      <c r="M304" s="15" t="s">
        <v>1543</v>
      </c>
      <c r="N304" s="16" t="s">
        <v>1544</v>
      </c>
      <c r="O304" s="16" t="s">
        <v>1545</v>
      </c>
    </row>
    <row r="305" spans="2:15" ht="14.25" customHeight="1">
      <c r="B305" s="14" t="str">
        <f>+'LOCALIZA HN'!$J305</f>
        <v>Victoria</v>
      </c>
      <c r="C305" s="15" t="s">
        <v>120</v>
      </c>
      <c r="D305" s="15" t="s">
        <v>121</v>
      </c>
      <c r="E305" s="15">
        <v>18</v>
      </c>
      <c r="F305" s="15" t="s">
        <v>1503</v>
      </c>
      <c r="G305" s="15" t="s">
        <v>35</v>
      </c>
      <c r="H305" s="15">
        <v>10</v>
      </c>
      <c r="I305" s="42" t="s">
        <v>1546</v>
      </c>
      <c r="J305" s="43" t="s">
        <v>1547</v>
      </c>
      <c r="K305" s="15">
        <v>15.1127</v>
      </c>
      <c r="L305" s="15">
        <v>-87.558300000000003</v>
      </c>
      <c r="M305" s="15" t="s">
        <v>1548</v>
      </c>
      <c r="N305" s="16" t="s">
        <v>1549</v>
      </c>
      <c r="O305" s="16" t="s">
        <v>1550</v>
      </c>
    </row>
    <row r="306" spans="2:15" ht="14.25" customHeight="1">
      <c r="B306" s="14" t="str">
        <f>+'LOCALIZA HN'!$J306</f>
        <v>Yorito</v>
      </c>
      <c r="C306" s="15" t="s">
        <v>120</v>
      </c>
      <c r="D306" s="15" t="s">
        <v>121</v>
      </c>
      <c r="E306" s="15">
        <v>18</v>
      </c>
      <c r="F306" s="15" t="s">
        <v>1503</v>
      </c>
      <c r="G306" s="15" t="s">
        <v>35</v>
      </c>
      <c r="H306" s="15">
        <v>11</v>
      </c>
      <c r="I306" s="42" t="s">
        <v>1551</v>
      </c>
      <c r="J306" s="43" t="s">
        <v>1552</v>
      </c>
      <c r="K306" s="15">
        <v>15.074299999999999</v>
      </c>
      <c r="L306" s="15">
        <v>-87.3048</v>
      </c>
      <c r="M306" s="15" t="s">
        <v>1553</v>
      </c>
      <c r="N306" s="16" t="s">
        <v>1554</v>
      </c>
      <c r="O306" s="16" t="s">
        <v>1555</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1556</v>
      </c>
    </row>
    <row r="5" spans="3:3" ht="14.25" customHeight="1">
      <c r="C5" s="23">
        <v>43893</v>
      </c>
    </row>
    <row r="6" spans="3:3" ht="14.25" customHeight="1">
      <c r="C6" s="23">
        <v>43894</v>
      </c>
    </row>
    <row r="7" spans="3:3" ht="14.25" customHeight="1">
      <c r="C7" s="23">
        <v>43895</v>
      </c>
    </row>
    <row r="8" spans="3:3" ht="14.25" customHeight="1">
      <c r="C8" s="23">
        <v>43896</v>
      </c>
    </row>
    <row r="9" spans="3:3" ht="14.25" customHeight="1">
      <c r="C9" s="23">
        <v>43897</v>
      </c>
    </row>
    <row r="10" spans="3:3" ht="14.25" customHeight="1">
      <c r="C10" s="23">
        <v>43898</v>
      </c>
    </row>
    <row r="11" spans="3:3" ht="14.25" customHeight="1">
      <c r="C11" s="23">
        <v>43899</v>
      </c>
    </row>
    <row r="12" spans="3:3" ht="14.25" customHeight="1">
      <c r="C12" s="23">
        <v>43900</v>
      </c>
    </row>
    <row r="13" spans="3:3" ht="14.25" customHeight="1">
      <c r="C13" s="23">
        <v>43901</v>
      </c>
    </row>
    <row r="14" spans="3:3" ht="14.25" customHeight="1">
      <c r="C14" s="23">
        <v>43902</v>
      </c>
    </row>
    <row r="15" spans="3:3" ht="14.25" customHeight="1">
      <c r="C15" s="23">
        <v>43903</v>
      </c>
    </row>
    <row r="16" spans="3:3" ht="14.25" customHeight="1">
      <c r="C16" s="23">
        <v>43904</v>
      </c>
    </row>
    <row r="17" spans="3:3" ht="14.25" customHeight="1">
      <c r="C17" s="23">
        <v>43905</v>
      </c>
    </row>
    <row r="18" spans="3:3" ht="14.25" customHeight="1">
      <c r="C18" s="23">
        <v>43906</v>
      </c>
    </row>
    <row r="19" spans="3:3" ht="14.25" customHeight="1">
      <c r="C19" s="23">
        <v>43907</v>
      </c>
    </row>
    <row r="20" spans="3:3" ht="14.25" customHeight="1">
      <c r="C20" s="23">
        <v>43908</v>
      </c>
    </row>
    <row r="21" spans="3:3" ht="14.25" customHeight="1">
      <c r="C21" s="23">
        <v>43909</v>
      </c>
    </row>
    <row r="22" spans="3:3" ht="14.25" customHeight="1">
      <c r="C22" s="23">
        <v>43910</v>
      </c>
    </row>
    <row r="23" spans="3:3" ht="14.25" customHeight="1">
      <c r="C23" s="23">
        <v>43911</v>
      </c>
    </row>
    <row r="24" spans="3:3" ht="14.25" customHeight="1">
      <c r="C24" s="23">
        <v>43912</v>
      </c>
    </row>
    <row r="25" spans="3:3" ht="14.25" customHeight="1">
      <c r="C25" s="23">
        <v>43913</v>
      </c>
    </row>
    <row r="26" spans="3:3" ht="14.25" customHeight="1">
      <c r="C26" s="23">
        <v>43914</v>
      </c>
    </row>
    <row r="27" spans="3:3" ht="14.25" customHeight="1">
      <c r="C27" s="23">
        <v>43915</v>
      </c>
    </row>
    <row r="28" spans="3:3" ht="14.25" customHeight="1">
      <c r="C28" s="23">
        <v>43916</v>
      </c>
    </row>
    <row r="29" spans="3:3" ht="14.25" customHeight="1">
      <c r="C29" s="23">
        <v>43917</v>
      </c>
    </row>
    <row r="30" spans="3:3" ht="14.25" customHeight="1">
      <c r="C30" s="23">
        <v>43918</v>
      </c>
    </row>
    <row r="31" spans="3:3" ht="14.25" customHeight="1">
      <c r="C31" s="23">
        <v>43919</v>
      </c>
    </row>
    <row r="32" spans="3:3" ht="14.25" customHeight="1">
      <c r="C32" s="23">
        <v>43920</v>
      </c>
    </row>
    <row r="33" spans="3:3" ht="14.25" customHeight="1">
      <c r="C33" s="23">
        <v>43921</v>
      </c>
    </row>
    <row r="34" spans="3:3" ht="14.25" customHeight="1">
      <c r="C34" s="23">
        <v>43922</v>
      </c>
    </row>
    <row r="35" spans="3:3" ht="14.25" customHeight="1">
      <c r="C35" s="23">
        <v>43923</v>
      </c>
    </row>
    <row r="36" spans="3:3" ht="14.25" customHeight="1">
      <c r="C36" s="23">
        <v>43924</v>
      </c>
    </row>
    <row r="37" spans="3:3" ht="14.25" customHeight="1">
      <c r="C37" s="23">
        <v>43925</v>
      </c>
    </row>
    <row r="38" spans="3:3" ht="14.25" customHeight="1">
      <c r="C38" s="23">
        <v>43926</v>
      </c>
    </row>
    <row r="39" spans="3:3" ht="14.25" customHeight="1">
      <c r="C39" s="23">
        <v>43927</v>
      </c>
    </row>
    <row r="40" spans="3:3" ht="14.25" customHeight="1">
      <c r="C40" s="23">
        <v>43928</v>
      </c>
    </row>
    <row r="41" spans="3:3" ht="14.25" customHeight="1">
      <c r="C41" s="23">
        <v>43929</v>
      </c>
    </row>
    <row r="42" spans="3:3" ht="14.25" customHeight="1">
      <c r="C42" s="23">
        <v>43930</v>
      </c>
    </row>
    <row r="43" spans="3:3" ht="14.25" customHeight="1">
      <c r="C43" s="23">
        <v>43931</v>
      </c>
    </row>
    <row r="44" spans="3:3" ht="14.25" customHeight="1">
      <c r="C44" s="23">
        <v>43932</v>
      </c>
    </row>
    <row r="45" spans="3:3" ht="14.25" customHeight="1">
      <c r="C45" s="23">
        <v>43933</v>
      </c>
    </row>
    <row r="46" spans="3:3" ht="14.25" customHeight="1">
      <c r="C46" s="23">
        <v>43934</v>
      </c>
    </row>
    <row r="47" spans="3:3" ht="14.25" customHeight="1">
      <c r="C47" s="23">
        <v>43935</v>
      </c>
    </row>
    <row r="48" spans="3:3" ht="14.25" customHeight="1">
      <c r="C48" s="23">
        <v>43936</v>
      </c>
    </row>
    <row r="49" spans="3:3" ht="14.25" customHeight="1">
      <c r="C49" s="23">
        <v>43937</v>
      </c>
    </row>
    <row r="50" spans="3:3" ht="14.25" customHeight="1">
      <c r="C50" s="23">
        <v>43938</v>
      </c>
    </row>
    <row r="51" spans="3:3" ht="14.25" customHeight="1">
      <c r="C51" s="23">
        <v>43939</v>
      </c>
    </row>
    <row r="52" spans="3:3" ht="14.25" customHeight="1">
      <c r="C52" s="23">
        <v>43940</v>
      </c>
    </row>
    <row r="53" spans="3:3" ht="14.25" customHeight="1">
      <c r="C53" s="23">
        <v>43941</v>
      </c>
    </row>
    <row r="54" spans="3:3" ht="14.25" customHeight="1">
      <c r="C54" s="23">
        <v>43942</v>
      </c>
    </row>
    <row r="55" spans="3:3" ht="14.25" customHeight="1">
      <c r="C55" s="23">
        <v>43943</v>
      </c>
    </row>
    <row r="56" spans="3:3" ht="14.25" customHeight="1">
      <c r="C56" s="23">
        <v>43944</v>
      </c>
    </row>
    <row r="57" spans="3:3" ht="14.25" customHeight="1">
      <c r="C57" s="23">
        <v>43945</v>
      </c>
    </row>
    <row r="58" spans="3:3" ht="14.25" customHeight="1">
      <c r="C58" s="23">
        <v>43946</v>
      </c>
    </row>
    <row r="59" spans="3:3" ht="14.25" customHeight="1">
      <c r="C59" s="23">
        <v>43947</v>
      </c>
    </row>
    <row r="60" spans="3:3" ht="14.25" customHeight="1">
      <c r="C60" s="23">
        <v>43948</v>
      </c>
    </row>
    <row r="61" spans="3:3" ht="14.25" customHeight="1">
      <c r="C61" s="23">
        <v>43949</v>
      </c>
    </row>
    <row r="62" spans="3:3" ht="14.25" customHeight="1">
      <c r="C62" s="23">
        <v>43950</v>
      </c>
    </row>
    <row r="63" spans="3:3" ht="14.25" customHeight="1">
      <c r="C63" s="23">
        <v>43951</v>
      </c>
    </row>
    <row r="64" spans="3:3" ht="14.25" customHeight="1">
      <c r="C64" s="23">
        <v>43952</v>
      </c>
    </row>
    <row r="65" spans="3:3" ht="14.25" customHeight="1">
      <c r="C65" s="23">
        <v>43953</v>
      </c>
    </row>
    <row r="66" spans="3:3" ht="14.25" customHeight="1">
      <c r="C66" s="23">
        <v>43954</v>
      </c>
    </row>
    <row r="67" spans="3:3" ht="14.25" customHeight="1">
      <c r="C67" s="23">
        <v>43955</v>
      </c>
    </row>
    <row r="68" spans="3:3" ht="14.25" customHeight="1">
      <c r="C68" s="23">
        <v>43956</v>
      </c>
    </row>
    <row r="69" spans="3:3" ht="14.25" customHeight="1">
      <c r="C69" s="23">
        <v>43957</v>
      </c>
    </row>
    <row r="70" spans="3:3" ht="14.25" customHeight="1">
      <c r="C70" s="23">
        <v>43958</v>
      </c>
    </row>
    <row r="71" spans="3:3" ht="14.25" customHeight="1">
      <c r="C71" s="23">
        <v>43959</v>
      </c>
    </row>
    <row r="72" spans="3:3" ht="14.25" customHeight="1">
      <c r="C72" s="23">
        <v>43960</v>
      </c>
    </row>
    <row r="73" spans="3:3" ht="14.25" customHeight="1">
      <c r="C73" s="23">
        <v>43961</v>
      </c>
    </row>
    <row r="74" spans="3:3" ht="14.25" customHeight="1">
      <c r="C74" s="23">
        <v>43962</v>
      </c>
    </row>
    <row r="75" spans="3:3" ht="14.25" customHeight="1">
      <c r="C75" s="23">
        <v>43963</v>
      </c>
    </row>
    <row r="76" spans="3:3" ht="14.25" customHeight="1">
      <c r="C76" s="23">
        <v>43964</v>
      </c>
    </row>
    <row r="77" spans="3:3" ht="14.25" customHeight="1">
      <c r="C77" s="23">
        <v>43965</v>
      </c>
    </row>
    <row r="78" spans="3:3" ht="14.25" customHeight="1">
      <c r="C78" s="23">
        <v>43966</v>
      </c>
    </row>
    <row r="79" spans="3:3" ht="14.25" customHeight="1">
      <c r="C79" s="23">
        <v>43967</v>
      </c>
    </row>
    <row r="80" spans="3:3" ht="14.25" customHeight="1">
      <c r="C80" s="23">
        <v>43968</v>
      </c>
    </row>
    <row r="81" spans="3:3" ht="14.25" customHeight="1">
      <c r="C81" s="23">
        <v>43969</v>
      </c>
    </row>
    <row r="82" spans="3:3" ht="14.25" customHeight="1">
      <c r="C82" s="23">
        <v>43970</v>
      </c>
    </row>
    <row r="83" spans="3:3" ht="14.25" customHeight="1">
      <c r="C83" s="23">
        <v>43971</v>
      </c>
    </row>
    <row r="84" spans="3:3" ht="14.25" customHeight="1">
      <c r="C84" s="23">
        <v>43972</v>
      </c>
    </row>
    <row r="85" spans="3:3" ht="14.25" customHeight="1">
      <c r="C85" s="23">
        <v>43973</v>
      </c>
    </row>
    <row r="86" spans="3:3" ht="14.25" customHeight="1">
      <c r="C86" s="23">
        <v>43974</v>
      </c>
    </row>
    <row r="87" spans="3:3" ht="14.25" customHeight="1">
      <c r="C87" s="23">
        <v>43975</v>
      </c>
    </row>
    <row r="88" spans="3:3" ht="14.25" customHeight="1">
      <c r="C88" s="23">
        <v>43976</v>
      </c>
    </row>
    <row r="89" spans="3:3" ht="14.25" customHeight="1">
      <c r="C89" s="23">
        <v>43977</v>
      </c>
    </row>
    <row r="90" spans="3:3" ht="14.25" customHeight="1">
      <c r="C90" s="23">
        <v>43978</v>
      </c>
    </row>
    <row r="91" spans="3:3" ht="14.25" customHeight="1">
      <c r="C91" s="23">
        <v>43979</v>
      </c>
    </row>
    <row r="92" spans="3:3" ht="14.25" customHeight="1">
      <c r="C92" s="23">
        <v>43980</v>
      </c>
    </row>
    <row r="93" spans="3:3" ht="14.25" customHeight="1">
      <c r="C93" s="23">
        <v>43981</v>
      </c>
    </row>
    <row r="94" spans="3:3" ht="14.25" customHeight="1">
      <c r="C94" s="23">
        <v>43982</v>
      </c>
    </row>
    <row r="95" spans="3:3" ht="14.25" customHeight="1">
      <c r="C95" s="23">
        <v>43983</v>
      </c>
    </row>
    <row r="96" spans="3:3" ht="14.25" customHeight="1">
      <c r="C96" s="23">
        <v>43984</v>
      </c>
    </row>
    <row r="97" spans="3:3" ht="14.25" customHeight="1">
      <c r="C97" s="23">
        <v>43985</v>
      </c>
    </row>
    <row r="98" spans="3:3" ht="14.25" customHeight="1">
      <c r="C98" s="23">
        <v>43986</v>
      </c>
    </row>
    <row r="99" spans="3:3" ht="14.25" customHeight="1">
      <c r="C99" s="23">
        <v>43987</v>
      </c>
    </row>
    <row r="100" spans="3:3" ht="14.25" customHeight="1">
      <c r="C100" s="23">
        <v>43988</v>
      </c>
    </row>
    <row r="101" spans="3:3" ht="14.25" customHeight="1">
      <c r="C101" s="23">
        <v>43989</v>
      </c>
    </row>
    <row r="102" spans="3:3" ht="14.25" customHeight="1">
      <c r="C102" s="23">
        <v>43990</v>
      </c>
    </row>
    <row r="103" spans="3:3" ht="14.25" customHeight="1">
      <c r="C103" s="23">
        <v>43991</v>
      </c>
    </row>
    <row r="104" spans="3:3" ht="14.25" customHeight="1">
      <c r="C104" s="23">
        <v>43992</v>
      </c>
    </row>
    <row r="105" spans="3:3" ht="14.25" customHeight="1">
      <c r="C105" s="23">
        <v>43993</v>
      </c>
    </row>
    <row r="106" spans="3:3" ht="14.25" customHeight="1">
      <c r="C106" s="23">
        <v>43994</v>
      </c>
    </row>
    <row r="107" spans="3:3" ht="14.25" customHeight="1">
      <c r="C107" s="23">
        <v>43995</v>
      </c>
    </row>
    <row r="108" spans="3:3" ht="14.25" customHeight="1">
      <c r="C108" s="23">
        <v>43996</v>
      </c>
    </row>
    <row r="109" spans="3:3" ht="14.25" customHeight="1">
      <c r="C109" s="23">
        <v>43997</v>
      </c>
    </row>
    <row r="110" spans="3:3" ht="14.25" customHeight="1">
      <c r="C110" s="23">
        <v>43998</v>
      </c>
    </row>
    <row r="111" spans="3:3" ht="14.25" customHeight="1">
      <c r="C111" s="23">
        <v>43999</v>
      </c>
    </row>
    <row r="112" spans="3:3" ht="14.25" customHeight="1">
      <c r="C112" s="23">
        <v>44000</v>
      </c>
    </row>
    <row r="113" spans="3:3" ht="14.25" customHeight="1">
      <c r="C113" s="23">
        <v>44001</v>
      </c>
    </row>
    <row r="114" spans="3:3" ht="14.25" customHeight="1">
      <c r="C114" s="23">
        <v>44002</v>
      </c>
    </row>
    <row r="115" spans="3:3" ht="14.25" customHeight="1">
      <c r="C115" s="23">
        <v>44003</v>
      </c>
    </row>
    <row r="116" spans="3:3" ht="14.25" customHeight="1">
      <c r="C116" s="23">
        <v>44004</v>
      </c>
    </row>
    <row r="117" spans="3:3" ht="14.25" customHeight="1">
      <c r="C117" s="23">
        <v>44005</v>
      </c>
    </row>
    <row r="118" spans="3:3" ht="14.25" customHeight="1">
      <c r="C118" s="23">
        <v>44006</v>
      </c>
    </row>
    <row r="119" spans="3:3" ht="14.25" customHeight="1">
      <c r="C119" s="23">
        <v>44007</v>
      </c>
    </row>
    <row r="120" spans="3:3" ht="14.25" customHeight="1">
      <c r="C120" s="23">
        <v>44008</v>
      </c>
    </row>
    <row r="121" spans="3:3" ht="14.25" customHeight="1">
      <c r="C121" s="23">
        <v>44009</v>
      </c>
    </row>
    <row r="122" spans="3:3" ht="14.25" customHeight="1">
      <c r="C122" s="23">
        <v>44010</v>
      </c>
    </row>
    <row r="123" spans="3:3" ht="14.25" customHeight="1">
      <c r="C123" s="23">
        <v>44011</v>
      </c>
    </row>
    <row r="124" spans="3:3" ht="14.25" customHeight="1">
      <c r="C124" s="23">
        <v>44012</v>
      </c>
    </row>
    <row r="125" spans="3:3" ht="14.25" customHeight="1">
      <c r="C125" s="23">
        <v>44013</v>
      </c>
    </row>
    <row r="126" spans="3:3" ht="14.25" customHeight="1">
      <c r="C126" s="23">
        <v>44014</v>
      </c>
    </row>
    <row r="127" spans="3:3" ht="14.25" customHeight="1">
      <c r="C127" s="23">
        <v>44015</v>
      </c>
    </row>
    <row r="128" spans="3:3" ht="14.25" customHeight="1">
      <c r="C128" s="23">
        <v>44016</v>
      </c>
    </row>
    <row r="129" spans="3:3" ht="14.25" customHeight="1">
      <c r="C129" s="23">
        <v>44017</v>
      </c>
    </row>
    <row r="130" spans="3:3" ht="14.25" customHeight="1">
      <c r="C130" s="23">
        <v>44018</v>
      </c>
    </row>
    <row r="131" spans="3:3" ht="14.25" customHeight="1">
      <c r="C131" s="23">
        <v>44019</v>
      </c>
    </row>
    <row r="132" spans="3:3" ht="14.25" customHeight="1">
      <c r="C132" s="23">
        <v>44020</v>
      </c>
    </row>
    <row r="133" spans="3:3" ht="14.25" customHeight="1">
      <c r="C133" s="23">
        <v>44021</v>
      </c>
    </row>
    <row r="134" spans="3:3" ht="14.25" customHeight="1">
      <c r="C134" s="23">
        <v>44022</v>
      </c>
    </row>
    <row r="135" spans="3:3" ht="14.25" customHeight="1">
      <c r="C135" s="23">
        <v>44023</v>
      </c>
    </row>
    <row r="136" spans="3:3" ht="14.25" customHeight="1">
      <c r="C136" s="23">
        <v>44024</v>
      </c>
    </row>
    <row r="137" spans="3:3" ht="14.25" customHeight="1">
      <c r="C137" s="23">
        <v>44025</v>
      </c>
    </row>
    <row r="138" spans="3:3" ht="14.25" customHeight="1">
      <c r="C138" s="23">
        <v>44026</v>
      </c>
    </row>
    <row r="139" spans="3:3" ht="14.25" customHeight="1">
      <c r="C139" s="23">
        <v>44027</v>
      </c>
    </row>
    <row r="140" spans="3:3" ht="14.25" customHeight="1">
      <c r="C140" s="23">
        <v>44028</v>
      </c>
    </row>
    <row r="141" spans="3:3" ht="14.25" customHeight="1">
      <c r="C141" s="23">
        <v>44029</v>
      </c>
    </row>
    <row r="142" spans="3:3" ht="14.25" customHeight="1">
      <c r="C142" s="23">
        <v>44030</v>
      </c>
    </row>
    <row r="143" spans="3:3" ht="14.25" customHeight="1">
      <c r="C143" s="23">
        <v>44031</v>
      </c>
    </row>
    <row r="144" spans="3:3" ht="14.25" customHeight="1">
      <c r="C144" s="23">
        <v>44032</v>
      </c>
    </row>
    <row r="145" spans="3:3" ht="14.25" customHeight="1">
      <c r="C145" s="23">
        <v>44033</v>
      </c>
    </row>
    <row r="146" spans="3:3" ht="14.25" customHeight="1">
      <c r="C146" s="23">
        <v>44034</v>
      </c>
    </row>
    <row r="147" spans="3:3" ht="14.25" customHeight="1">
      <c r="C147" s="23">
        <v>44035</v>
      </c>
    </row>
    <row r="148" spans="3:3" ht="14.25" customHeight="1">
      <c r="C148" s="23">
        <v>44036</v>
      </c>
    </row>
    <row r="149" spans="3:3" ht="14.25" customHeight="1">
      <c r="C149" s="23">
        <v>44037</v>
      </c>
    </row>
    <row r="150" spans="3:3" ht="14.25" customHeight="1">
      <c r="C150" s="23">
        <v>44038</v>
      </c>
    </row>
    <row r="151" spans="3:3" ht="14.25" customHeight="1">
      <c r="C151" s="23">
        <v>44039</v>
      </c>
    </row>
    <row r="152" spans="3:3" ht="14.25" customHeight="1">
      <c r="C152" s="23">
        <v>44040</v>
      </c>
    </row>
    <row r="153" spans="3:3" ht="14.25" customHeight="1">
      <c r="C153" s="23">
        <v>44041</v>
      </c>
    </row>
    <row r="154" spans="3:3" ht="14.25" customHeight="1">
      <c r="C154" s="23">
        <v>44042</v>
      </c>
    </row>
    <row r="155" spans="3:3" ht="14.25" customHeight="1">
      <c r="C155" s="23">
        <v>44043</v>
      </c>
    </row>
    <row r="156" spans="3:3" ht="14.25" customHeight="1">
      <c r="C156" s="23">
        <v>44044</v>
      </c>
    </row>
    <row r="157" spans="3:3" ht="14.25" customHeight="1">
      <c r="C157" s="23">
        <v>44045</v>
      </c>
    </row>
    <row r="158" spans="3:3" ht="14.25" customHeight="1">
      <c r="C158" s="23">
        <v>44046</v>
      </c>
    </row>
    <row r="159" spans="3:3" ht="14.25" customHeight="1">
      <c r="C159" s="23">
        <v>44047</v>
      </c>
    </row>
    <row r="160" spans="3:3" ht="14.25" customHeight="1">
      <c r="C160" s="23">
        <v>44048</v>
      </c>
    </row>
    <row r="161" spans="3:3" ht="14.25" customHeight="1">
      <c r="C161" s="23">
        <v>44049</v>
      </c>
    </row>
    <row r="162" spans="3:3" ht="14.25" customHeight="1">
      <c r="C162" s="23">
        <v>44050</v>
      </c>
    </row>
    <row r="163" spans="3:3" ht="14.25" customHeight="1">
      <c r="C163" s="23">
        <v>44051</v>
      </c>
    </row>
    <row r="164" spans="3:3" ht="14.25" customHeight="1">
      <c r="C164" s="23">
        <v>44052</v>
      </c>
    </row>
    <row r="165" spans="3:3" ht="14.25" customHeight="1">
      <c r="C165" s="23">
        <v>44053</v>
      </c>
    </row>
    <row r="166" spans="3:3" ht="14.25" customHeight="1">
      <c r="C166" s="23">
        <v>44054</v>
      </c>
    </row>
    <row r="167" spans="3:3" ht="14.25" customHeight="1">
      <c r="C167" s="23">
        <v>44055</v>
      </c>
    </row>
    <row r="168" spans="3:3" ht="14.25" customHeight="1">
      <c r="C168" s="23">
        <v>44056</v>
      </c>
    </row>
    <row r="169" spans="3:3" ht="14.25" customHeight="1">
      <c r="C169" s="23">
        <v>44057</v>
      </c>
    </row>
    <row r="170" spans="3:3" ht="14.25" customHeight="1">
      <c r="C170" s="23">
        <v>44058</v>
      </c>
    </row>
    <row r="171" spans="3:3" ht="14.25" customHeight="1">
      <c r="C171" s="23">
        <v>44059</v>
      </c>
    </row>
    <row r="172" spans="3:3" ht="14.25" customHeight="1">
      <c r="C172" s="23">
        <v>44060</v>
      </c>
    </row>
    <row r="173" spans="3:3" ht="14.25" customHeight="1">
      <c r="C173" s="23">
        <v>44061</v>
      </c>
    </row>
    <row r="174" spans="3:3" ht="14.25" customHeight="1">
      <c r="C174" s="23">
        <v>44062</v>
      </c>
    </row>
    <row r="175" spans="3:3" ht="14.25" customHeight="1">
      <c r="C175" s="23">
        <v>44063</v>
      </c>
    </row>
    <row r="176" spans="3:3" ht="14.25" customHeight="1">
      <c r="C176" s="23">
        <v>44064</v>
      </c>
    </row>
    <row r="177" spans="3:3" ht="14.25" customHeight="1">
      <c r="C177" s="23">
        <v>44065</v>
      </c>
    </row>
    <row r="178" spans="3:3" ht="14.25" customHeight="1">
      <c r="C178" s="23">
        <v>44066</v>
      </c>
    </row>
    <row r="179" spans="3:3" ht="14.25" customHeight="1">
      <c r="C179" s="23">
        <v>44067</v>
      </c>
    </row>
    <row r="180" spans="3:3" ht="14.25" customHeight="1">
      <c r="C180" s="23">
        <v>44068</v>
      </c>
    </row>
    <row r="181" spans="3:3" ht="14.25" customHeight="1">
      <c r="C181" s="23">
        <v>44069</v>
      </c>
    </row>
    <row r="182" spans="3:3" ht="14.25" customHeight="1">
      <c r="C182" s="23">
        <v>44070</v>
      </c>
    </row>
    <row r="183" spans="3:3" ht="14.25" customHeight="1">
      <c r="C183" s="23">
        <v>44071</v>
      </c>
    </row>
    <row r="184" spans="3:3" ht="14.25" customHeight="1">
      <c r="C184" s="23">
        <v>44072</v>
      </c>
    </row>
    <row r="185" spans="3:3" ht="14.25" customHeight="1">
      <c r="C185" s="23">
        <v>44073</v>
      </c>
    </row>
    <row r="186" spans="3:3" ht="14.25" customHeight="1">
      <c r="C186" s="23">
        <v>44074</v>
      </c>
    </row>
    <row r="187" spans="3:3" ht="14.25" customHeight="1">
      <c r="C187" s="23">
        <v>44075</v>
      </c>
    </row>
    <row r="188" spans="3:3" ht="14.25" customHeight="1">
      <c r="C188" s="23">
        <v>44076</v>
      </c>
    </row>
    <row r="189" spans="3:3" ht="14.25" customHeight="1">
      <c r="C189" s="23">
        <v>44077</v>
      </c>
    </row>
    <row r="190" spans="3:3" ht="14.25" customHeight="1">
      <c r="C190" s="23">
        <v>44078</v>
      </c>
    </row>
    <row r="191" spans="3:3" ht="14.25" customHeight="1">
      <c r="C191" s="23">
        <v>44079</v>
      </c>
    </row>
    <row r="192" spans="3:3" ht="14.25" customHeight="1">
      <c r="C192" s="23">
        <v>44080</v>
      </c>
    </row>
    <row r="193" spans="3:3" ht="14.25" customHeight="1">
      <c r="C193" s="23">
        <v>44081</v>
      </c>
    </row>
    <row r="194" spans="3:3" ht="14.25" customHeight="1">
      <c r="C194" s="23">
        <v>44082</v>
      </c>
    </row>
    <row r="195" spans="3:3" ht="14.25" customHeight="1">
      <c r="C195" s="23">
        <v>44083</v>
      </c>
    </row>
    <row r="196" spans="3:3" ht="14.25" customHeight="1">
      <c r="C196" s="23">
        <v>44084</v>
      </c>
    </row>
    <row r="197" spans="3:3" ht="14.25" customHeight="1">
      <c r="C197" s="23">
        <v>44085</v>
      </c>
    </row>
    <row r="198" spans="3:3" ht="14.25" customHeight="1">
      <c r="C198" s="23">
        <v>44086</v>
      </c>
    </row>
    <row r="199" spans="3:3" ht="14.25" customHeight="1">
      <c r="C199" s="23">
        <v>44087</v>
      </c>
    </row>
    <row r="200" spans="3:3" ht="14.25" customHeight="1">
      <c r="C200" s="23">
        <v>44088</v>
      </c>
    </row>
    <row r="201" spans="3:3" ht="14.25" customHeight="1">
      <c r="C201" s="23">
        <v>44089</v>
      </c>
    </row>
    <row r="202" spans="3:3" ht="14.25" customHeight="1">
      <c r="C202" s="23">
        <v>44090</v>
      </c>
    </row>
    <row r="203" spans="3:3" ht="14.25" customHeight="1">
      <c r="C203" s="23">
        <v>44091</v>
      </c>
    </row>
    <row r="204" spans="3:3" ht="14.25" customHeight="1">
      <c r="C204" s="23">
        <v>44092</v>
      </c>
    </row>
    <row r="205" spans="3:3" ht="14.25" customHeight="1">
      <c r="C205" s="23">
        <v>44093</v>
      </c>
    </row>
    <row r="206" spans="3:3" ht="14.25" customHeight="1">
      <c r="C206" s="23">
        <v>44094</v>
      </c>
    </row>
    <row r="207" spans="3:3" ht="14.25" customHeight="1">
      <c r="C207" s="23">
        <v>44095</v>
      </c>
    </row>
    <row r="208" spans="3:3" ht="14.25" customHeight="1">
      <c r="C208" s="23">
        <v>44096</v>
      </c>
    </row>
    <row r="209" spans="3:3" ht="14.25" customHeight="1">
      <c r="C209" s="23">
        <v>44097</v>
      </c>
    </row>
    <row r="210" spans="3:3" ht="14.25" customHeight="1">
      <c r="C210" s="23">
        <v>44098</v>
      </c>
    </row>
    <row r="211" spans="3:3" ht="14.25" customHeight="1">
      <c r="C211" s="23">
        <v>44099</v>
      </c>
    </row>
    <row r="212" spans="3:3" ht="14.25" customHeight="1">
      <c r="C212" s="23">
        <v>44100</v>
      </c>
    </row>
    <row r="213" spans="3:3" ht="14.25" customHeight="1">
      <c r="C213" s="23">
        <v>44101</v>
      </c>
    </row>
    <row r="214" spans="3:3" ht="14.25" customHeight="1">
      <c r="C214" s="23">
        <v>44102</v>
      </c>
    </row>
    <row r="215" spans="3:3" ht="14.25" customHeight="1">
      <c r="C215" s="23">
        <v>44103</v>
      </c>
    </row>
    <row r="216" spans="3:3" ht="14.25" customHeight="1">
      <c r="C216" s="23">
        <v>44104</v>
      </c>
    </row>
    <row r="217" spans="3:3" ht="14.25" customHeight="1">
      <c r="C217" s="23">
        <v>44105</v>
      </c>
    </row>
    <row r="218" spans="3:3" ht="14.25" customHeight="1">
      <c r="C218" s="23">
        <v>44106</v>
      </c>
    </row>
    <row r="219" spans="3:3" ht="14.25" customHeight="1">
      <c r="C219" s="23">
        <v>44107</v>
      </c>
    </row>
    <row r="220" spans="3:3" ht="14.25" customHeight="1">
      <c r="C220" s="23">
        <v>44108</v>
      </c>
    </row>
    <row r="221" spans="3:3" ht="14.25" customHeight="1">
      <c r="C221" s="23">
        <v>44109</v>
      </c>
    </row>
    <row r="222" spans="3:3" ht="14.25" customHeight="1">
      <c r="C222" s="23">
        <v>44110</v>
      </c>
    </row>
    <row r="223" spans="3:3" ht="14.25" customHeight="1">
      <c r="C223" s="23">
        <v>44111</v>
      </c>
    </row>
    <row r="224" spans="3:3" ht="14.25" customHeight="1">
      <c r="C224" s="23">
        <v>44112</v>
      </c>
    </row>
    <row r="225" spans="3:3" ht="14.25" customHeight="1">
      <c r="C225" s="23">
        <v>44113</v>
      </c>
    </row>
    <row r="226" spans="3:3" ht="14.25" customHeight="1">
      <c r="C226" s="23">
        <v>44114</v>
      </c>
    </row>
    <row r="227" spans="3:3" ht="14.25" customHeight="1">
      <c r="C227" s="23">
        <v>44115</v>
      </c>
    </row>
    <row r="228" spans="3:3" ht="14.25" customHeight="1">
      <c r="C228" s="23">
        <v>44116</v>
      </c>
    </row>
    <row r="229" spans="3:3" ht="14.25" customHeight="1">
      <c r="C229" s="23">
        <v>44117</v>
      </c>
    </row>
    <row r="230" spans="3:3" ht="14.25" customHeight="1">
      <c r="C230" s="23">
        <v>44118</v>
      </c>
    </row>
    <row r="231" spans="3:3" ht="14.25" customHeight="1">
      <c r="C231" s="23">
        <v>44119</v>
      </c>
    </row>
    <row r="232" spans="3:3" ht="14.25" customHeight="1">
      <c r="C232" s="23">
        <v>44120</v>
      </c>
    </row>
    <row r="233" spans="3:3" ht="14.25" customHeight="1">
      <c r="C233" s="23">
        <v>44121</v>
      </c>
    </row>
    <row r="234" spans="3:3" ht="14.25" customHeight="1">
      <c r="C234" s="23">
        <v>44122</v>
      </c>
    </row>
    <row r="235" spans="3:3" ht="14.25" customHeight="1">
      <c r="C235" s="23">
        <v>44123</v>
      </c>
    </row>
    <row r="236" spans="3:3" ht="14.25" customHeight="1">
      <c r="C236" s="23">
        <v>44124</v>
      </c>
    </row>
    <row r="237" spans="3:3" ht="14.25" customHeight="1">
      <c r="C237" s="23">
        <v>44125</v>
      </c>
    </row>
    <row r="238" spans="3:3" ht="14.25" customHeight="1">
      <c r="C238" s="23">
        <v>44126</v>
      </c>
    </row>
    <row r="239" spans="3:3" ht="14.25" customHeight="1">
      <c r="C239" s="23">
        <v>44127</v>
      </c>
    </row>
    <row r="240" spans="3:3" ht="14.25" customHeight="1">
      <c r="C240" s="23">
        <v>44128</v>
      </c>
    </row>
    <row r="241" spans="3:3" ht="14.25" customHeight="1">
      <c r="C241" s="23">
        <v>44129</v>
      </c>
    </row>
    <row r="242" spans="3:3" ht="14.25" customHeight="1">
      <c r="C242" s="23">
        <v>44130</v>
      </c>
    </row>
    <row r="243" spans="3:3" ht="14.25" customHeight="1">
      <c r="C243" s="23">
        <v>44131</v>
      </c>
    </row>
    <row r="244" spans="3:3" ht="14.25" customHeight="1">
      <c r="C244" s="23">
        <v>44132</v>
      </c>
    </row>
    <row r="245" spans="3:3" ht="14.25" customHeight="1">
      <c r="C245" s="23">
        <v>44133</v>
      </c>
    </row>
    <row r="246" spans="3:3" ht="14.25" customHeight="1">
      <c r="C246" s="23">
        <v>44134</v>
      </c>
    </row>
    <row r="247" spans="3:3" ht="14.25" customHeight="1">
      <c r="C247" s="23">
        <v>44135</v>
      </c>
    </row>
    <row r="248" spans="3:3" ht="14.25" customHeight="1">
      <c r="C248" s="23">
        <v>44136</v>
      </c>
    </row>
    <row r="249" spans="3:3" ht="14.25" customHeight="1">
      <c r="C249" s="23">
        <v>44137</v>
      </c>
    </row>
    <row r="250" spans="3:3" ht="14.25" customHeight="1">
      <c r="C250" s="23">
        <v>44138</v>
      </c>
    </row>
    <row r="251" spans="3:3" ht="14.25" customHeight="1">
      <c r="C251" s="23">
        <v>44139</v>
      </c>
    </row>
    <row r="252" spans="3:3" ht="14.25" customHeight="1">
      <c r="C252" s="23">
        <v>44140</v>
      </c>
    </row>
    <row r="253" spans="3:3" ht="14.25" customHeight="1">
      <c r="C253" s="23">
        <v>44141</v>
      </c>
    </row>
    <row r="254" spans="3:3" ht="14.25" customHeight="1">
      <c r="C254" s="23">
        <v>44142</v>
      </c>
    </row>
    <row r="255" spans="3:3" ht="14.25" customHeight="1">
      <c r="C255" s="23">
        <v>44143</v>
      </c>
    </row>
    <row r="256" spans="3:3" ht="14.25" customHeight="1">
      <c r="C256" s="23">
        <v>44144</v>
      </c>
    </row>
    <row r="257" spans="3:3" ht="14.25" customHeight="1">
      <c r="C257" s="23">
        <v>44145</v>
      </c>
    </row>
    <row r="258" spans="3:3" ht="14.25" customHeight="1">
      <c r="C258" s="23">
        <v>44146</v>
      </c>
    </row>
    <row r="259" spans="3:3" ht="14.25" customHeight="1">
      <c r="C259" s="23">
        <v>44147</v>
      </c>
    </row>
    <row r="260" spans="3:3" ht="14.25" customHeight="1">
      <c r="C260" s="23">
        <v>44148</v>
      </c>
    </row>
    <row r="261" spans="3:3" ht="14.25" customHeight="1">
      <c r="C261" s="23">
        <v>44149</v>
      </c>
    </row>
    <row r="262" spans="3:3" ht="14.25" customHeight="1">
      <c r="C262" s="23">
        <v>44150</v>
      </c>
    </row>
    <row r="263" spans="3:3" ht="14.25" customHeight="1">
      <c r="C263" s="23">
        <v>44151</v>
      </c>
    </row>
    <row r="264" spans="3:3" ht="14.25" customHeight="1">
      <c r="C264" s="23">
        <v>44152</v>
      </c>
    </row>
    <row r="265" spans="3:3" ht="14.25" customHeight="1">
      <c r="C265" s="23">
        <v>44153</v>
      </c>
    </row>
    <row r="266" spans="3:3" ht="14.25" customHeight="1">
      <c r="C266" s="23">
        <v>44154</v>
      </c>
    </row>
    <row r="267" spans="3:3" ht="14.25" customHeight="1">
      <c r="C267" s="23">
        <v>44155</v>
      </c>
    </row>
    <row r="268" spans="3:3" ht="14.25" customHeight="1">
      <c r="C268" s="23">
        <v>44156</v>
      </c>
    </row>
    <row r="269" spans="3:3" ht="14.25" customHeight="1">
      <c r="C269" s="23">
        <v>44157</v>
      </c>
    </row>
    <row r="270" spans="3:3" ht="14.25" customHeight="1">
      <c r="C270" s="23">
        <v>44158</v>
      </c>
    </row>
    <row r="271" spans="3:3" ht="14.25" customHeight="1">
      <c r="C271" s="23">
        <v>44159</v>
      </c>
    </row>
    <row r="272" spans="3:3" ht="14.25" customHeight="1">
      <c r="C272" s="23">
        <v>44160</v>
      </c>
    </row>
    <row r="273" spans="3:3" ht="14.25" customHeight="1">
      <c r="C273" s="23">
        <v>44161</v>
      </c>
    </row>
    <row r="274" spans="3:3" ht="14.25" customHeight="1">
      <c r="C274" s="23">
        <v>44162</v>
      </c>
    </row>
    <row r="275" spans="3:3" ht="14.25" customHeight="1">
      <c r="C275" s="23">
        <v>44163</v>
      </c>
    </row>
    <row r="276" spans="3:3" ht="14.25" customHeight="1">
      <c r="C276" s="23">
        <v>44164</v>
      </c>
    </row>
    <row r="277" spans="3:3" ht="14.25" customHeight="1">
      <c r="C277" s="23">
        <v>44165</v>
      </c>
    </row>
    <row r="278" spans="3:3" ht="14.25" customHeight="1">
      <c r="C278" s="23">
        <v>44166</v>
      </c>
    </row>
    <row r="279" spans="3:3" ht="14.25" customHeight="1">
      <c r="C279" s="23">
        <v>44167</v>
      </c>
    </row>
    <row r="280" spans="3:3" ht="14.25" customHeight="1">
      <c r="C280" s="23">
        <v>44168</v>
      </c>
    </row>
    <row r="281" spans="3:3" ht="14.25" customHeight="1">
      <c r="C281" s="23">
        <v>44169</v>
      </c>
    </row>
    <row r="282" spans="3:3" ht="14.25" customHeight="1">
      <c r="C282" s="23">
        <v>44170</v>
      </c>
    </row>
    <row r="283" spans="3:3" ht="14.25" customHeight="1">
      <c r="C283" s="23">
        <v>44171</v>
      </c>
    </row>
    <row r="284" spans="3:3" ht="14.25" customHeight="1">
      <c r="C284" s="23">
        <v>44172</v>
      </c>
    </row>
    <row r="285" spans="3:3" ht="14.25" customHeight="1">
      <c r="C285" s="23">
        <v>44173</v>
      </c>
    </row>
    <row r="286" spans="3:3" ht="14.25" customHeight="1">
      <c r="C286" s="23">
        <v>44174</v>
      </c>
    </row>
    <row r="287" spans="3:3" ht="14.25" customHeight="1">
      <c r="C287" s="23">
        <v>44175</v>
      </c>
    </row>
    <row r="288" spans="3:3" ht="14.25" customHeight="1">
      <c r="C288" s="23">
        <v>44176</v>
      </c>
    </row>
    <row r="289" spans="3:3" ht="14.25" customHeight="1">
      <c r="C289" s="23">
        <v>44177</v>
      </c>
    </row>
    <row r="290" spans="3:3" ht="14.25" customHeight="1">
      <c r="C290" s="23">
        <v>44178</v>
      </c>
    </row>
    <row r="291" spans="3:3" ht="14.25" customHeight="1">
      <c r="C291" s="23">
        <v>44179</v>
      </c>
    </row>
    <row r="292" spans="3:3" ht="14.25" customHeight="1">
      <c r="C292" s="23">
        <v>44180</v>
      </c>
    </row>
    <row r="293" spans="3:3" ht="14.25" customHeight="1">
      <c r="C293" s="23">
        <v>44181</v>
      </c>
    </row>
    <row r="294" spans="3:3" ht="14.25" customHeight="1">
      <c r="C294" s="23">
        <v>44182</v>
      </c>
    </row>
    <row r="295" spans="3:3" ht="14.25" customHeight="1">
      <c r="C295" s="23">
        <v>44183</v>
      </c>
    </row>
    <row r="296" spans="3:3" ht="14.25" customHeight="1">
      <c r="C296" s="23">
        <v>44184</v>
      </c>
    </row>
    <row r="297" spans="3:3" ht="14.25" customHeight="1">
      <c r="C297" s="23">
        <v>44185</v>
      </c>
    </row>
    <row r="298" spans="3:3" ht="14.25" customHeight="1">
      <c r="C298" s="23">
        <v>44186</v>
      </c>
    </row>
    <row r="299" spans="3:3" ht="14.25" customHeight="1">
      <c r="C299" s="23">
        <v>44187</v>
      </c>
    </row>
    <row r="300" spans="3:3" ht="14.25" customHeight="1">
      <c r="C300" s="23">
        <v>44188</v>
      </c>
    </row>
    <row r="301" spans="3:3" ht="14.25" customHeight="1">
      <c r="C301" s="23">
        <v>44189</v>
      </c>
    </row>
    <row r="302" spans="3:3" ht="14.25" customHeight="1">
      <c r="C302" s="23">
        <v>44190</v>
      </c>
    </row>
    <row r="303" spans="3:3" ht="14.25" customHeight="1">
      <c r="C303" s="23">
        <v>44191</v>
      </c>
    </row>
    <row r="304" spans="3:3" ht="14.25" customHeight="1">
      <c r="C304" s="23">
        <v>44192</v>
      </c>
    </row>
    <row r="305" spans="3:3" ht="14.25" customHeight="1">
      <c r="C305" s="23">
        <v>44193</v>
      </c>
    </row>
    <row r="306" spans="3:3" ht="14.25" customHeight="1">
      <c r="C306" s="23">
        <v>44194</v>
      </c>
    </row>
    <row r="307" spans="3:3" ht="14.25" customHeight="1">
      <c r="C307" s="23">
        <v>44195</v>
      </c>
    </row>
    <row r="308" spans="3:3" ht="14.25" customHeight="1">
      <c r="C308" s="23">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2020-05-06T17:33:12Z</dcterms:modified>
  <cp:category/>
  <cp:contentStatus/>
</cp:coreProperties>
</file>