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362" documentId="114_{C1DD251F-F35D-40EC-80AF-1FED663333B6}" xr6:coauthVersionLast="45" xr6:coauthVersionMax="45" xr10:uidLastSave="{DD30605E-55CF-4323-86B4-5B194F0498A7}"/>
  <bookViews>
    <workbookView xWindow="-108" yWindow="-108" windowWidth="23256" windowHeight="12576" firstSheet="4"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COVID_CL_CONFIRMA!$A$11:$P$1281</definedName>
    <definedName name="Z_17406B05_851B_4603_9BE4_525D95C46488_.wvu.FilterData" localSheetId="1" hidden="1">COVID_CL_MUERTE!$A$11:$P$104</definedName>
    <definedName name="Z_17406B05_851B_4603_9BE4_525D95C46488_.wvu.FilterData" localSheetId="2" hidden="1">COVID_CL_RECUPERA!$A$9:$P$131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9085" r:id="rId7"/>
    <pivotCache cacheId="9086" r:id="rId8"/>
    <pivotCache cacheId="9087"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M95" i="2" l="1"/>
  <c r="M96" i="2"/>
  <c r="M97" i="2"/>
  <c r="M98" i="2"/>
  <c r="M99" i="2"/>
  <c r="M100" i="2"/>
  <c r="M101" i="2"/>
  <c r="M102" i="2"/>
  <c r="M103" i="2"/>
  <c r="M104" i="2"/>
  <c r="P95" i="2"/>
  <c r="P96" i="2"/>
  <c r="P97" i="2"/>
  <c r="P98" i="2"/>
  <c r="P99" i="2"/>
  <c r="P100" i="2"/>
  <c r="P101" i="2"/>
  <c r="P102" i="2"/>
  <c r="P103" i="2"/>
  <c r="P104" i="2"/>
  <c r="A102" i="2"/>
  <c r="A103" i="2"/>
  <c r="A104" i="2"/>
  <c r="C102" i="2"/>
  <c r="C103" i="2"/>
  <c r="C104" i="2"/>
  <c r="F102" i="2"/>
  <c r="F103" i="2"/>
  <c r="F104" i="2"/>
  <c r="I102" i="2"/>
  <c r="B102" i="2" s="1"/>
  <c r="I103" i="2"/>
  <c r="B103" i="2" s="1"/>
  <c r="I104" i="2"/>
  <c r="B104" i="2" s="1"/>
  <c r="N102" i="2"/>
  <c r="N103" i="2"/>
  <c r="N104" i="2"/>
  <c r="O102" i="2"/>
  <c r="O103" i="2"/>
  <c r="O104" i="2"/>
  <c r="D102" i="2"/>
  <c r="D103" i="2"/>
  <c r="D104" i="2"/>
  <c r="C98" i="2"/>
  <c r="C99" i="2"/>
  <c r="C100" i="2"/>
  <c r="C101" i="2"/>
  <c r="F98" i="2"/>
  <c r="F99" i="2"/>
  <c r="F100" i="2"/>
  <c r="F101" i="2"/>
  <c r="I98" i="2"/>
  <c r="B98" i="2" s="1"/>
  <c r="I99" i="2"/>
  <c r="B99" i="2" s="1"/>
  <c r="I100" i="2"/>
  <c r="B100" i="2" s="1"/>
  <c r="I101" i="2"/>
  <c r="B101" i="2" s="1"/>
  <c r="N98" i="2"/>
  <c r="N99" i="2"/>
  <c r="N100" i="2"/>
  <c r="N101" i="2"/>
  <c r="O98" i="2"/>
  <c r="O99" i="2"/>
  <c r="O100" i="2"/>
  <c r="O101" i="2"/>
  <c r="D98" i="2"/>
  <c r="A98" i="2" s="1"/>
  <c r="D99" i="2"/>
  <c r="A99" i="2" s="1"/>
  <c r="D100" i="2"/>
  <c r="A100" i="2" s="1"/>
  <c r="D101" i="2"/>
  <c r="A101" i="2" s="1"/>
  <c r="C95" i="2"/>
  <c r="C96" i="2"/>
  <c r="C97" i="2"/>
  <c r="F95" i="2"/>
  <c r="F96" i="2"/>
  <c r="F97" i="2"/>
  <c r="I95" i="2"/>
  <c r="B95" i="2" s="1"/>
  <c r="I96" i="2"/>
  <c r="B96" i="2" s="1"/>
  <c r="I97" i="2"/>
  <c r="B97" i="2" s="1"/>
  <c r="N95" i="2"/>
  <c r="N96" i="2"/>
  <c r="N97" i="2"/>
  <c r="O95" i="2"/>
  <c r="O96" i="2"/>
  <c r="O97" i="2"/>
  <c r="D95" i="2"/>
  <c r="A95" i="2" s="1"/>
  <c r="D96" i="2"/>
  <c r="A96" i="2" s="1"/>
  <c r="D97" i="2"/>
  <c r="A97" i="2" s="1"/>
  <c r="C1190" i="1"/>
  <c r="C1191" i="1"/>
  <c r="C1192" i="1"/>
  <c r="C1193" i="1"/>
  <c r="C1194" i="1"/>
  <c r="C1273" i="1"/>
  <c r="C1274" i="1"/>
  <c r="C1275" i="1"/>
  <c r="C1276" i="1"/>
  <c r="C1277" i="1"/>
  <c r="C1278" i="1"/>
  <c r="C1279" i="1"/>
  <c r="C1280" i="1"/>
  <c r="C1281" i="1"/>
  <c r="F1273" i="1"/>
  <c r="F1274" i="1"/>
  <c r="F1275" i="1"/>
  <c r="F1276" i="1"/>
  <c r="F1277" i="1"/>
  <c r="F1278" i="1"/>
  <c r="F1279" i="1"/>
  <c r="F1280" i="1"/>
  <c r="F1281" i="1"/>
  <c r="I1273" i="1"/>
  <c r="B1273" i="1" s="1"/>
  <c r="I1274" i="1"/>
  <c r="B1274" i="1" s="1"/>
  <c r="I1275" i="1"/>
  <c r="B1275" i="1" s="1"/>
  <c r="I1276" i="1"/>
  <c r="B1276" i="1" s="1"/>
  <c r="I1277" i="1"/>
  <c r="B1277" i="1" s="1"/>
  <c r="I1278" i="1"/>
  <c r="B1278" i="1" s="1"/>
  <c r="I1279" i="1"/>
  <c r="B1279" i="1" s="1"/>
  <c r="I1280" i="1"/>
  <c r="B1280" i="1" s="1"/>
  <c r="I1281" i="1"/>
  <c r="B1281" i="1" s="1"/>
  <c r="N1273" i="1"/>
  <c r="N1274" i="1"/>
  <c r="N1275" i="1"/>
  <c r="N1276" i="1"/>
  <c r="N1277" i="1"/>
  <c r="N1278" i="1"/>
  <c r="N1279" i="1"/>
  <c r="N1280" i="1"/>
  <c r="N1281" i="1"/>
  <c r="O1273" i="1"/>
  <c r="O1274" i="1"/>
  <c r="O1275" i="1"/>
  <c r="O1276" i="1"/>
  <c r="O1277" i="1"/>
  <c r="O1278" i="1"/>
  <c r="O1279" i="1"/>
  <c r="O1280" i="1"/>
  <c r="O128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I1232" i="1"/>
  <c r="B1232" i="1" s="1"/>
  <c r="I1233" i="1"/>
  <c r="B1233" i="1" s="1"/>
  <c r="I1234" i="1"/>
  <c r="B1234" i="1" s="1"/>
  <c r="I1235" i="1"/>
  <c r="B1235" i="1" s="1"/>
  <c r="I1236" i="1"/>
  <c r="B1236" i="1" s="1"/>
  <c r="I1237" i="1"/>
  <c r="B1237" i="1" s="1"/>
  <c r="I1238" i="1"/>
  <c r="B1238" i="1" s="1"/>
  <c r="I1239" i="1"/>
  <c r="B1239" i="1" s="1"/>
  <c r="I1240" i="1"/>
  <c r="B1240" i="1" s="1"/>
  <c r="I1241" i="1"/>
  <c r="B1241" i="1" s="1"/>
  <c r="I1242" i="1"/>
  <c r="B1242" i="1" s="1"/>
  <c r="I1243" i="1"/>
  <c r="B1243" i="1" s="1"/>
  <c r="I1244" i="1"/>
  <c r="B1244" i="1" s="1"/>
  <c r="I1245" i="1"/>
  <c r="B1245" i="1" s="1"/>
  <c r="I1246" i="1"/>
  <c r="B1246" i="1" s="1"/>
  <c r="I1247" i="1"/>
  <c r="B1247" i="1" s="1"/>
  <c r="I1248" i="1"/>
  <c r="B1248" i="1" s="1"/>
  <c r="I1249" i="1"/>
  <c r="B1249" i="1" s="1"/>
  <c r="I1250" i="1"/>
  <c r="B1250" i="1" s="1"/>
  <c r="I1251" i="1"/>
  <c r="B1251" i="1" s="1"/>
  <c r="I1252" i="1"/>
  <c r="B1252" i="1" s="1"/>
  <c r="I1253" i="1"/>
  <c r="B1253" i="1" s="1"/>
  <c r="I1254" i="1"/>
  <c r="B1254" i="1" s="1"/>
  <c r="I1255" i="1"/>
  <c r="B1255" i="1" s="1"/>
  <c r="I1256" i="1"/>
  <c r="B1256" i="1" s="1"/>
  <c r="I1257" i="1"/>
  <c r="B1257" i="1" s="1"/>
  <c r="I1258" i="1"/>
  <c r="B1258" i="1" s="1"/>
  <c r="I1259" i="1"/>
  <c r="B1259" i="1" s="1"/>
  <c r="I1260" i="1"/>
  <c r="B1260" i="1" s="1"/>
  <c r="I1261" i="1"/>
  <c r="B1261" i="1" s="1"/>
  <c r="I1262" i="1"/>
  <c r="B1262" i="1" s="1"/>
  <c r="I1263" i="1"/>
  <c r="B1263" i="1" s="1"/>
  <c r="I1264" i="1"/>
  <c r="B1264" i="1" s="1"/>
  <c r="I1265" i="1"/>
  <c r="B1265" i="1" s="1"/>
  <c r="I1266" i="1"/>
  <c r="B1266" i="1" s="1"/>
  <c r="I1267" i="1"/>
  <c r="B1267" i="1" s="1"/>
  <c r="I1268" i="1"/>
  <c r="B1268" i="1" s="1"/>
  <c r="I1269" i="1"/>
  <c r="B1269" i="1" s="1"/>
  <c r="I1270" i="1"/>
  <c r="B1270" i="1" s="1"/>
  <c r="I1271" i="1"/>
  <c r="B1271" i="1" s="1"/>
  <c r="I1272" i="1"/>
  <c r="B1272" i="1" s="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C1230" i="1"/>
  <c r="C1231" i="1"/>
  <c r="F1230" i="1"/>
  <c r="F1231" i="1"/>
  <c r="I1230" i="1"/>
  <c r="B1230" i="1" s="1"/>
  <c r="I1231" i="1"/>
  <c r="B1231" i="1" s="1"/>
  <c r="N1230" i="1"/>
  <c r="N1231" i="1"/>
  <c r="O1230" i="1"/>
  <c r="O1231" i="1"/>
  <c r="C1225" i="1"/>
  <c r="C1226" i="1"/>
  <c r="C1227" i="1"/>
  <c r="C1228" i="1"/>
  <c r="C1229" i="1"/>
  <c r="F1225" i="1"/>
  <c r="F1226" i="1"/>
  <c r="F1227" i="1"/>
  <c r="F1228" i="1"/>
  <c r="F1229" i="1"/>
  <c r="I1225" i="1"/>
  <c r="B1225" i="1" s="1"/>
  <c r="I1226" i="1"/>
  <c r="B1226" i="1" s="1"/>
  <c r="I1227" i="1"/>
  <c r="B1227" i="1" s="1"/>
  <c r="I1228" i="1"/>
  <c r="B1228" i="1" s="1"/>
  <c r="I1229" i="1"/>
  <c r="B1229" i="1" s="1"/>
  <c r="N1225" i="1"/>
  <c r="N1226" i="1"/>
  <c r="N1227" i="1"/>
  <c r="N1228" i="1"/>
  <c r="N1229" i="1"/>
  <c r="O1225" i="1"/>
  <c r="O1226" i="1"/>
  <c r="O1227" i="1"/>
  <c r="O1228" i="1"/>
  <c r="O1229" i="1"/>
  <c r="C1219" i="1"/>
  <c r="C1220" i="1"/>
  <c r="C1221" i="1"/>
  <c r="C1222" i="1"/>
  <c r="C1223" i="1"/>
  <c r="C1224" i="1"/>
  <c r="F1219" i="1"/>
  <c r="F1220" i="1"/>
  <c r="F1221" i="1"/>
  <c r="F1222" i="1"/>
  <c r="F1223" i="1"/>
  <c r="F1224" i="1"/>
  <c r="I1219" i="1"/>
  <c r="B1219" i="1" s="1"/>
  <c r="I1220" i="1"/>
  <c r="B1220" i="1" s="1"/>
  <c r="I1221" i="1"/>
  <c r="B1221" i="1" s="1"/>
  <c r="I1222" i="1"/>
  <c r="B1222" i="1" s="1"/>
  <c r="I1223" i="1"/>
  <c r="B1223" i="1" s="1"/>
  <c r="I1224" i="1"/>
  <c r="B1224" i="1" s="1"/>
  <c r="N1219" i="1"/>
  <c r="N1220" i="1"/>
  <c r="N1221" i="1"/>
  <c r="N1222" i="1"/>
  <c r="N1223" i="1"/>
  <c r="N1224" i="1"/>
  <c r="O1219" i="1"/>
  <c r="O1220" i="1"/>
  <c r="O1221" i="1"/>
  <c r="O1222" i="1"/>
  <c r="O1223" i="1"/>
  <c r="O1224" i="1"/>
  <c r="C1214" i="1"/>
  <c r="C1215" i="1"/>
  <c r="C1216" i="1"/>
  <c r="C1217" i="1"/>
  <c r="C1218" i="1"/>
  <c r="F1214" i="1"/>
  <c r="F1215" i="1"/>
  <c r="F1216" i="1"/>
  <c r="F1217" i="1"/>
  <c r="F1218" i="1"/>
  <c r="I1214" i="1"/>
  <c r="B1214" i="1" s="1"/>
  <c r="I1215" i="1"/>
  <c r="B1215" i="1" s="1"/>
  <c r="I1216" i="1"/>
  <c r="B1216" i="1" s="1"/>
  <c r="I1217" i="1"/>
  <c r="B1217" i="1" s="1"/>
  <c r="I1218" i="1"/>
  <c r="B1218" i="1" s="1"/>
  <c r="N1214" i="1"/>
  <c r="N1215" i="1"/>
  <c r="N1216" i="1"/>
  <c r="N1217" i="1"/>
  <c r="N1218" i="1"/>
  <c r="O1214" i="1"/>
  <c r="O1215" i="1"/>
  <c r="O1216" i="1"/>
  <c r="O1217" i="1"/>
  <c r="O1218" i="1"/>
  <c r="C1209" i="1"/>
  <c r="C1210" i="1"/>
  <c r="C1211" i="1"/>
  <c r="C1212" i="1"/>
  <c r="C1213" i="1"/>
  <c r="F1209" i="1"/>
  <c r="F1210" i="1"/>
  <c r="F1211" i="1"/>
  <c r="F1212" i="1"/>
  <c r="F1213" i="1"/>
  <c r="I1209" i="1"/>
  <c r="B1209" i="1" s="1"/>
  <c r="I1210" i="1"/>
  <c r="B1210" i="1" s="1"/>
  <c r="I1211" i="1"/>
  <c r="B1211" i="1" s="1"/>
  <c r="I1212" i="1"/>
  <c r="B1212" i="1" s="1"/>
  <c r="I1213" i="1"/>
  <c r="B1213" i="1" s="1"/>
  <c r="N1209" i="1"/>
  <c r="N1210" i="1"/>
  <c r="N1211" i="1"/>
  <c r="N1212" i="1"/>
  <c r="N1213" i="1"/>
  <c r="O1209" i="1"/>
  <c r="O1210" i="1"/>
  <c r="O1211" i="1"/>
  <c r="O1212" i="1"/>
  <c r="O1213" i="1"/>
  <c r="C1205" i="1"/>
  <c r="C1206" i="1"/>
  <c r="C1207" i="1"/>
  <c r="C1208" i="1"/>
  <c r="F1205" i="1"/>
  <c r="F1206" i="1"/>
  <c r="F1207" i="1"/>
  <c r="F1208" i="1"/>
  <c r="I1205" i="1"/>
  <c r="B1205" i="1" s="1"/>
  <c r="I1206" i="1"/>
  <c r="B1206" i="1" s="1"/>
  <c r="I1207" i="1"/>
  <c r="B1207" i="1" s="1"/>
  <c r="I1208" i="1"/>
  <c r="B1208" i="1" s="1"/>
  <c r="N1205" i="1"/>
  <c r="N1206" i="1"/>
  <c r="N1207" i="1"/>
  <c r="N1208" i="1"/>
  <c r="O1205" i="1"/>
  <c r="O1206" i="1"/>
  <c r="O1207" i="1"/>
  <c r="O1208" i="1"/>
  <c r="C1199" i="1"/>
  <c r="C1200" i="1"/>
  <c r="C1201" i="1"/>
  <c r="C1202" i="1"/>
  <c r="C1203" i="1"/>
  <c r="C1204" i="1"/>
  <c r="F1199" i="1"/>
  <c r="F1200" i="1"/>
  <c r="F1201" i="1"/>
  <c r="F1202" i="1"/>
  <c r="F1203" i="1"/>
  <c r="F1204" i="1"/>
  <c r="I1199" i="1"/>
  <c r="B1199" i="1" s="1"/>
  <c r="I1200" i="1"/>
  <c r="B1200" i="1" s="1"/>
  <c r="I1201" i="1"/>
  <c r="B1201" i="1" s="1"/>
  <c r="I1202" i="1"/>
  <c r="B1202" i="1" s="1"/>
  <c r="I1203" i="1"/>
  <c r="B1203" i="1" s="1"/>
  <c r="I1204" i="1"/>
  <c r="B1204" i="1" s="1"/>
  <c r="N1199" i="1"/>
  <c r="N1200" i="1"/>
  <c r="N1201" i="1"/>
  <c r="N1202" i="1"/>
  <c r="N1203" i="1"/>
  <c r="N1204" i="1"/>
  <c r="O1199" i="1"/>
  <c r="O1200" i="1"/>
  <c r="O1201" i="1"/>
  <c r="O1202" i="1"/>
  <c r="O1203" i="1"/>
  <c r="O1204" i="1"/>
  <c r="C1195" i="1"/>
  <c r="C1196" i="1"/>
  <c r="C1197" i="1"/>
  <c r="C1198" i="1"/>
  <c r="F1192" i="1"/>
  <c r="F1193" i="1"/>
  <c r="F1194" i="1"/>
  <c r="F1195" i="1"/>
  <c r="F1196" i="1"/>
  <c r="F1197" i="1"/>
  <c r="F1198" i="1"/>
  <c r="I1192" i="1"/>
  <c r="B1192" i="1" s="1"/>
  <c r="I1193" i="1"/>
  <c r="B1193" i="1" s="1"/>
  <c r="I1194" i="1"/>
  <c r="B1194" i="1" s="1"/>
  <c r="I1195" i="1"/>
  <c r="B1195" i="1" s="1"/>
  <c r="I1196" i="1"/>
  <c r="B1196" i="1" s="1"/>
  <c r="I1197" i="1"/>
  <c r="B1197" i="1" s="1"/>
  <c r="I1198" i="1"/>
  <c r="B1198" i="1" s="1"/>
  <c r="N1192" i="1"/>
  <c r="N1193" i="1"/>
  <c r="N1194" i="1"/>
  <c r="N1195" i="1"/>
  <c r="N1196" i="1"/>
  <c r="N1197" i="1"/>
  <c r="N1198" i="1"/>
  <c r="O1192" i="1"/>
  <c r="O1193" i="1"/>
  <c r="O1194" i="1"/>
  <c r="O1195" i="1"/>
  <c r="O1196" i="1"/>
  <c r="O1197" i="1"/>
  <c r="O1198" i="1"/>
  <c r="P128" i="3" l="1"/>
  <c r="P129" i="3"/>
  <c r="P130" i="3"/>
  <c r="P131" i="3"/>
  <c r="M128" i="3"/>
  <c r="M129" i="3"/>
  <c r="M130" i="3"/>
  <c r="M131" i="3"/>
  <c r="F128" i="3"/>
  <c r="F129" i="3"/>
  <c r="F130" i="3"/>
  <c r="F131" i="3"/>
  <c r="A131" i="3"/>
  <c r="C131" i="3"/>
  <c r="I131" i="3"/>
  <c r="B131" i="3" s="1"/>
  <c r="N131" i="3"/>
  <c r="O131" i="3"/>
  <c r="A128" i="3"/>
  <c r="A129" i="3"/>
  <c r="A130" i="3"/>
  <c r="C128" i="3"/>
  <c r="C129" i="3"/>
  <c r="C130" i="3"/>
  <c r="I128" i="3"/>
  <c r="B128" i="3" s="1"/>
  <c r="I129" i="3"/>
  <c r="B129" i="3" s="1"/>
  <c r="I130" i="3"/>
  <c r="B130" i="3" s="1"/>
  <c r="N128" i="3"/>
  <c r="N129" i="3"/>
  <c r="N130" i="3"/>
  <c r="O128" i="3"/>
  <c r="O129" i="3"/>
  <c r="O130" i="3"/>
  <c r="C94" i="2"/>
  <c r="F94" i="2"/>
  <c r="I94" i="2"/>
  <c r="B94" i="2" s="1"/>
  <c r="N94" i="2"/>
  <c r="O94" i="2"/>
  <c r="D94" i="2"/>
  <c r="A94" i="2" s="1"/>
  <c r="F1065" i="1"/>
  <c r="F1066" i="1"/>
  <c r="F1067" i="1"/>
  <c r="F1068" i="1"/>
  <c r="F1069" i="1"/>
  <c r="F1070" i="1"/>
  <c r="C1179" i="1"/>
  <c r="C1180" i="1"/>
  <c r="C1181" i="1"/>
  <c r="C1182" i="1"/>
  <c r="C1183" i="1"/>
  <c r="C1184" i="1"/>
  <c r="C1185" i="1"/>
  <c r="C1186" i="1"/>
  <c r="C1187" i="1"/>
  <c r="C1188" i="1"/>
  <c r="C1189"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79" i="1"/>
  <c r="N1180" i="1"/>
  <c r="N1181" i="1"/>
  <c r="N1182" i="1"/>
  <c r="N1183" i="1"/>
  <c r="N1184" i="1"/>
  <c r="N1185" i="1"/>
  <c r="N1186" i="1"/>
  <c r="N1187" i="1"/>
  <c r="N1188" i="1"/>
  <c r="N1189" i="1"/>
  <c r="N1190" i="1"/>
  <c r="N1191" i="1"/>
  <c r="O1179" i="1"/>
  <c r="O1180" i="1"/>
  <c r="O1181" i="1"/>
  <c r="O1182" i="1"/>
  <c r="O1183" i="1"/>
  <c r="O1184" i="1"/>
  <c r="O1185" i="1"/>
  <c r="O1186" i="1"/>
  <c r="O1187" i="1"/>
  <c r="O1188" i="1"/>
  <c r="O1189" i="1"/>
  <c r="O1190" i="1"/>
  <c r="O1191"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8" i="1"/>
  <c r="N1159" i="1"/>
  <c r="N1160" i="1"/>
  <c r="N1161" i="1"/>
  <c r="N1162" i="1"/>
  <c r="O1155" i="1"/>
  <c r="O1156" i="1"/>
  <c r="O1157" i="1"/>
  <c r="O1158"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49" i="1"/>
  <c r="N1150" i="1"/>
  <c r="N1151" i="1"/>
  <c r="N1152" i="1"/>
  <c r="N1153" i="1"/>
  <c r="N1154" i="1"/>
  <c r="O1148" i="1"/>
  <c r="O1149" i="1"/>
  <c r="O1150" i="1"/>
  <c r="O1151" i="1"/>
  <c r="O1152" i="1"/>
  <c r="O1153" i="1"/>
  <c r="O1154"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2" i="1"/>
  <c r="N1133" i="1"/>
  <c r="N1134" i="1"/>
  <c r="N1135" i="1"/>
  <c r="N1136" i="1"/>
  <c r="N1137" i="1"/>
  <c r="N1138" i="1"/>
  <c r="N1139" i="1"/>
  <c r="N1140" i="1"/>
  <c r="N1141" i="1"/>
  <c r="N1142" i="1"/>
  <c r="N1143" i="1"/>
  <c r="N1144" i="1"/>
  <c r="N1145" i="1"/>
  <c r="N1146" i="1"/>
  <c r="N1147" i="1"/>
  <c r="O1132" i="1"/>
  <c r="O1133" i="1"/>
  <c r="O1134" i="1"/>
  <c r="O1135" i="1"/>
  <c r="O1136" i="1"/>
  <c r="O1137" i="1"/>
  <c r="O1138" i="1"/>
  <c r="O1139" i="1"/>
  <c r="O1140"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7" i="1"/>
  <c r="N1118" i="1"/>
  <c r="N1119" i="1"/>
  <c r="N1120" i="1"/>
  <c r="N1121" i="1"/>
  <c r="N1122" i="1"/>
  <c r="N1123" i="1"/>
  <c r="N1124" i="1"/>
  <c r="N1125" i="1"/>
  <c r="N1126" i="1"/>
  <c r="N1127" i="1"/>
  <c r="N1128" i="1"/>
  <c r="N1129" i="1"/>
  <c r="N1130" i="1"/>
  <c r="N1131" i="1"/>
  <c r="O1117" i="1"/>
  <c r="O1118" i="1"/>
  <c r="O1119" i="1"/>
  <c r="O1120" i="1"/>
  <c r="O1121" i="1"/>
  <c r="O1122" i="1"/>
  <c r="O1123" i="1"/>
  <c r="O1124" i="1"/>
  <c r="O1125" i="1"/>
  <c r="O1126" i="1"/>
  <c r="O1127" i="1"/>
  <c r="O1128"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1" i="1"/>
  <c r="N1102" i="1"/>
  <c r="N1103" i="1"/>
  <c r="N1104" i="1"/>
  <c r="N1105" i="1"/>
  <c r="N1106" i="1"/>
  <c r="N1107" i="1"/>
  <c r="N1108" i="1"/>
  <c r="N1109" i="1"/>
  <c r="N1110" i="1"/>
  <c r="N1111" i="1"/>
  <c r="N1112" i="1"/>
  <c r="N1113" i="1"/>
  <c r="N1114" i="1"/>
  <c r="N1115" i="1"/>
  <c r="N1116" i="1"/>
  <c r="O1100" i="1"/>
  <c r="O1101" i="1"/>
  <c r="O1102" i="1"/>
  <c r="O1103" i="1"/>
  <c r="O1104" i="1"/>
  <c r="O1105" i="1"/>
  <c r="O1106" i="1"/>
  <c r="O1107" i="1"/>
  <c r="O1108" i="1"/>
  <c r="O1109" i="1"/>
  <c r="O1110" i="1"/>
  <c r="O1111" i="1"/>
  <c r="O1112" i="1"/>
  <c r="O1113" i="1"/>
  <c r="O1114"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3" i="1"/>
  <c r="N1084" i="1"/>
  <c r="N1085" i="1"/>
  <c r="N1086" i="1"/>
  <c r="N1087" i="1"/>
  <c r="N1088" i="1"/>
  <c r="N1089" i="1"/>
  <c r="N1090" i="1"/>
  <c r="N1091" i="1"/>
  <c r="N1092" i="1"/>
  <c r="N1093" i="1"/>
  <c r="N1094" i="1"/>
  <c r="N1095" i="1"/>
  <c r="N1096" i="1"/>
  <c r="N1097" i="1"/>
  <c r="N1098" i="1"/>
  <c r="N1099" i="1"/>
  <c r="O1083" i="1"/>
  <c r="O1084" i="1"/>
  <c r="O1085" i="1"/>
  <c r="O1086" i="1"/>
  <c r="O1087" i="1"/>
  <c r="O1088" i="1"/>
  <c r="O1089" i="1"/>
  <c r="O1090" i="1"/>
  <c r="O1091" i="1"/>
  <c r="O1092" i="1"/>
  <c r="O1093" i="1"/>
  <c r="O1094" i="1"/>
  <c r="O1095" i="1"/>
  <c r="O1096" i="1"/>
  <c r="O1097" i="1"/>
  <c r="O1098" i="1"/>
  <c r="O1099"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8" i="1"/>
  <c r="N1069" i="1"/>
  <c r="N1070" i="1"/>
  <c r="N1071" i="1"/>
  <c r="N1072" i="1"/>
  <c r="N1073" i="1"/>
  <c r="N1074" i="1"/>
  <c r="N1075" i="1"/>
  <c r="N1076" i="1"/>
  <c r="N1077" i="1"/>
  <c r="N1078" i="1"/>
  <c r="N1079" i="1"/>
  <c r="N1080" i="1"/>
  <c r="N1081" i="1"/>
  <c r="N1082" i="1"/>
  <c r="O1067" i="1"/>
  <c r="O1068" i="1"/>
  <c r="O1069" i="1"/>
  <c r="O1070" i="1"/>
  <c r="O1071" i="1"/>
  <c r="O1072" i="1"/>
  <c r="O1073" i="1"/>
  <c r="O1074" i="1"/>
  <c r="O1075" i="1"/>
  <c r="O1076" i="1"/>
  <c r="O1077" i="1"/>
  <c r="O1078" i="1"/>
  <c r="O1079" i="1"/>
  <c r="O1080" i="1"/>
  <c r="O1081" i="1"/>
  <c r="O1082" i="1"/>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I16" i="3"/>
  <c r="I122" i="3"/>
  <c r="I123" i="3"/>
  <c r="I124" i="3"/>
  <c r="I125" i="3"/>
  <c r="I126" i="3"/>
  <c r="I127"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27" i="3" l="1"/>
  <c r="O127" i="3"/>
  <c r="N127" i="3"/>
  <c r="B126" i="3"/>
  <c r="O126" i="3"/>
  <c r="N126" i="3"/>
  <c r="B125" i="3"/>
  <c r="O125" i="3"/>
  <c r="N125" i="3"/>
  <c r="B124" i="3"/>
  <c r="O124" i="3"/>
  <c r="N124" i="3"/>
  <c r="B123" i="3"/>
  <c r="O123" i="3"/>
  <c r="N123" i="3"/>
  <c r="B122" i="3"/>
  <c r="O122" i="3"/>
  <c r="N122" i="3"/>
  <c r="B16" i="3"/>
  <c r="O16" i="3"/>
  <c r="N16" i="3"/>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A93" i="2" s="1"/>
  <c r="D88" i="2"/>
  <c r="A88" i="2" s="1"/>
  <c r="D89" i="2"/>
  <c r="A89" i="2" s="1"/>
  <c r="D90" i="2"/>
  <c r="A90" i="2" s="1"/>
  <c r="D91" i="2"/>
  <c r="A91" i="2" s="1"/>
  <c r="D92" i="2"/>
  <c r="A92" i="2" s="1"/>
  <c r="F125" i="3"/>
  <c r="F126" i="3"/>
  <c r="F127" i="3"/>
  <c r="D87" i="2"/>
  <c r="A87" i="2" s="1"/>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A83" i="2" s="1"/>
  <c r="D84" i="2"/>
  <c r="A84" i="2" s="1"/>
  <c r="D85" i="2"/>
  <c r="A85" i="2" s="1"/>
  <c r="D86" i="2"/>
  <c r="A86" i="2" s="1"/>
  <c r="D81" i="2" l="1"/>
  <c r="A81" i="2" s="1"/>
  <c r="D82" i="2"/>
  <c r="A82" i="2" s="1"/>
  <c r="D78" i="2"/>
  <c r="A78" i="2" s="1"/>
  <c r="D79" i="2"/>
  <c r="A79" i="2" s="1"/>
  <c r="D80" i="2"/>
  <c r="A80" i="2" s="1"/>
  <c r="F83" i="3"/>
  <c r="F84" i="3"/>
  <c r="F85" i="3"/>
  <c r="F86" i="3"/>
  <c r="F87" i="3"/>
  <c r="F88" i="3"/>
  <c r="D76" i="2"/>
  <c r="A76" i="2" s="1"/>
  <c r="D77" i="2"/>
  <c r="A77" i="2" s="1"/>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A75" i="2" s="1"/>
  <c r="D74" i="2"/>
  <c r="A74" i="2" s="1"/>
  <c r="D73" i="2"/>
  <c r="A73" i="2" s="1"/>
  <c r="D72" i="2"/>
  <c r="A72" i="2" s="1"/>
  <c r="D71" i="2"/>
  <c r="A71" i="2" s="1"/>
  <c r="D70" i="2"/>
  <c r="A70" i="2" s="1"/>
  <c r="D69" i="2"/>
  <c r="A69" i="2" s="1"/>
  <c r="D68" i="2"/>
  <c r="A68" i="2" s="1"/>
  <c r="D67" i="2"/>
  <c r="A67" i="2" s="1"/>
  <c r="D66" i="2"/>
  <c r="A66" i="2" s="1"/>
  <c r="D65" i="2"/>
  <c r="A65" i="2" s="1"/>
  <c r="D64" i="2"/>
  <c r="A64" i="2" s="1"/>
  <c r="D63" i="2"/>
  <c r="A63" i="2" s="1"/>
  <c r="D62" i="2"/>
  <c r="A62" i="2" s="1"/>
  <c r="D61" i="2"/>
  <c r="A61" i="2" s="1"/>
  <c r="D60" i="2"/>
  <c r="A60" i="2" s="1"/>
  <c r="D59" i="2"/>
  <c r="A59" i="2" s="1"/>
  <c r="D58" i="2"/>
  <c r="A58" i="2" s="1"/>
  <c r="D57" i="2"/>
  <c r="A57" i="2" s="1"/>
  <c r="D56" i="2"/>
  <c r="A56" i="2" s="1"/>
  <c r="D55" i="2"/>
  <c r="A55" i="2" s="1"/>
  <c r="D54" i="2"/>
  <c r="A54" i="2" s="1"/>
  <c r="D53" i="2"/>
  <c r="A53" i="2" s="1"/>
  <c r="D52" i="2"/>
  <c r="A52" i="2" s="1"/>
  <c r="D51" i="2"/>
  <c r="A51" i="2" s="1"/>
  <c r="D50" i="2"/>
  <c r="A50" i="2" s="1"/>
  <c r="D49" i="2"/>
  <c r="A49" i="2" s="1"/>
  <c r="D48" i="2"/>
  <c r="A48" i="2" s="1"/>
  <c r="D47" i="2"/>
  <c r="A47" i="2" s="1"/>
  <c r="D46" i="2"/>
  <c r="A46" i="2" s="1"/>
  <c r="D45" i="2"/>
  <c r="A45" i="2" s="1"/>
  <c r="D44" i="2"/>
  <c r="A44" i="2" s="1"/>
  <c r="D43" i="2"/>
  <c r="A43" i="2" s="1"/>
  <c r="D42" i="2"/>
  <c r="A42" i="2" s="1"/>
  <c r="D41" i="2"/>
  <c r="A41" i="2" s="1"/>
  <c r="D40" i="2"/>
  <c r="A40" i="2" s="1"/>
  <c r="D39" i="2"/>
  <c r="A39" i="2" s="1"/>
  <c r="D38" i="2"/>
  <c r="A38" i="2" s="1"/>
  <c r="D37" i="2"/>
  <c r="A37" i="2" s="1"/>
  <c r="D36" i="2"/>
  <c r="A36" i="2" s="1"/>
  <c r="D35" i="2"/>
  <c r="A35" i="2" s="1"/>
  <c r="D34" i="2"/>
  <c r="A34" i="2" s="1"/>
  <c r="D33" i="2"/>
  <c r="A33" i="2" s="1"/>
  <c r="D32" i="2"/>
  <c r="A32" i="2" s="1"/>
  <c r="D31" i="2"/>
  <c r="A31" i="2" s="1"/>
  <c r="D30" i="2"/>
  <c r="A30" i="2" s="1"/>
  <c r="D29" i="2"/>
  <c r="A29" i="2" s="1"/>
  <c r="D28" i="2"/>
  <c r="A28" i="2" s="1"/>
  <c r="D27" i="2"/>
  <c r="A27" i="2" s="1"/>
  <c r="D26" i="2"/>
  <c r="A26" i="2" s="1"/>
  <c r="D25" i="2"/>
  <c r="A25" i="2" s="1"/>
  <c r="D24" i="2"/>
  <c r="A24" i="2" s="1"/>
  <c r="D23" i="2"/>
  <c r="A23" i="2" s="1"/>
  <c r="D22" i="2"/>
  <c r="A22" i="2" s="1"/>
  <c r="D21" i="2"/>
  <c r="A21" i="2" s="1"/>
  <c r="D20" i="2"/>
  <c r="A20" i="2" s="1"/>
  <c r="D19" i="2"/>
  <c r="A19" i="2" s="1"/>
  <c r="D18" i="2"/>
  <c r="A18" i="2" s="1"/>
  <c r="D17" i="2"/>
  <c r="A17" i="2" s="1"/>
  <c r="D16" i="2"/>
  <c r="A16" i="2" s="1"/>
  <c r="D15" i="2"/>
  <c r="A15" i="2" s="1"/>
  <c r="D14" i="2"/>
  <c r="A14" i="2" s="1"/>
  <c r="P13" i="2"/>
  <c r="P14" i="2" s="1"/>
  <c r="M13" i="2"/>
  <c r="D13" i="2"/>
  <c r="A13" i="2" s="1"/>
  <c r="F12" i="2"/>
  <c r="D12" i="2"/>
  <c r="A12" i="2" s="1"/>
  <c r="I11" i="3" l="1"/>
  <c r="I12" i="3"/>
  <c r="I13" i="3"/>
  <c r="I14" i="3"/>
  <c r="I15"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0" i="3"/>
  <c r="I13" i="2"/>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 i="3" l="1"/>
  <c r="O10" i="3"/>
  <c r="N10" i="3"/>
  <c r="B121" i="3"/>
  <c r="O121" i="3"/>
  <c r="N121" i="3"/>
  <c r="B120" i="3"/>
  <c r="O120" i="3"/>
  <c r="N120" i="3"/>
  <c r="B119" i="3"/>
  <c r="O119" i="3"/>
  <c r="N119" i="3"/>
  <c r="B118" i="3"/>
  <c r="O118" i="3"/>
  <c r="N118" i="3"/>
  <c r="B117" i="3"/>
  <c r="O117" i="3"/>
  <c r="N117" i="3"/>
  <c r="B116" i="3"/>
  <c r="O116" i="3"/>
  <c r="N116" i="3"/>
  <c r="B115" i="3"/>
  <c r="O115" i="3"/>
  <c r="N115" i="3"/>
  <c r="B114" i="3"/>
  <c r="O114" i="3"/>
  <c r="N114" i="3"/>
  <c r="B113" i="3"/>
  <c r="O113" i="3"/>
  <c r="N113" i="3"/>
  <c r="B112" i="3"/>
  <c r="O112" i="3"/>
  <c r="N112" i="3"/>
  <c r="B111" i="3"/>
  <c r="O111" i="3"/>
  <c r="N111" i="3"/>
  <c r="B110" i="3"/>
  <c r="O110" i="3"/>
  <c r="N110" i="3"/>
  <c r="B109" i="3"/>
  <c r="O109" i="3"/>
  <c r="N109" i="3"/>
  <c r="B108" i="3"/>
  <c r="O108" i="3"/>
  <c r="N108" i="3"/>
  <c r="B107" i="3"/>
  <c r="O107" i="3"/>
  <c r="N107" i="3"/>
  <c r="B106" i="3"/>
  <c r="O106" i="3"/>
  <c r="N106" i="3"/>
  <c r="B105" i="3"/>
  <c r="O105" i="3"/>
  <c r="N105" i="3"/>
  <c r="B104" i="3"/>
  <c r="O104" i="3"/>
  <c r="N104" i="3"/>
  <c r="B103" i="3"/>
  <c r="O103" i="3"/>
  <c r="N103" i="3"/>
  <c r="B102" i="3"/>
  <c r="O102" i="3"/>
  <c r="N102" i="3"/>
  <c r="B101" i="3"/>
  <c r="O101" i="3"/>
  <c r="N101" i="3"/>
  <c r="B100" i="3"/>
  <c r="O100" i="3"/>
  <c r="N100" i="3"/>
  <c r="B99" i="3"/>
  <c r="O99" i="3"/>
  <c r="N99" i="3"/>
  <c r="B98" i="3"/>
  <c r="O98" i="3"/>
  <c r="N98" i="3"/>
  <c r="B97" i="3"/>
  <c r="O97" i="3"/>
  <c r="N97" i="3"/>
  <c r="B96" i="3"/>
  <c r="O96" i="3"/>
  <c r="N96" i="3"/>
  <c r="B95" i="3"/>
  <c r="O95" i="3"/>
  <c r="N95" i="3"/>
  <c r="B94" i="3"/>
  <c r="O94" i="3"/>
  <c r="N94" i="3"/>
  <c r="B93" i="3"/>
  <c r="O93" i="3"/>
  <c r="N93" i="3"/>
  <c r="B92" i="3"/>
  <c r="O92" i="3"/>
  <c r="N92" i="3"/>
  <c r="B91" i="3"/>
  <c r="O91" i="3"/>
  <c r="N91" i="3"/>
  <c r="B90" i="3"/>
  <c r="O90" i="3"/>
  <c r="N90" i="3"/>
  <c r="B89" i="3"/>
  <c r="O89" i="3"/>
  <c r="N89" i="3"/>
  <c r="B88" i="3"/>
  <c r="O88" i="3"/>
  <c r="N88" i="3"/>
  <c r="B87" i="3"/>
  <c r="O87" i="3"/>
  <c r="N87" i="3"/>
  <c r="B86" i="3"/>
  <c r="O86" i="3"/>
  <c r="N86" i="3"/>
  <c r="B85" i="3"/>
  <c r="O85" i="3"/>
  <c r="N85" i="3"/>
  <c r="B84" i="3"/>
  <c r="O84" i="3"/>
  <c r="N84" i="3"/>
  <c r="B83" i="3"/>
  <c r="O83" i="3"/>
  <c r="N83" i="3"/>
  <c r="B82" i="3"/>
  <c r="O82" i="3"/>
  <c r="N82" i="3"/>
  <c r="B81" i="3"/>
  <c r="O81" i="3"/>
  <c r="N81" i="3"/>
  <c r="B80" i="3"/>
  <c r="O80" i="3"/>
  <c r="N80" i="3"/>
  <c r="B79" i="3"/>
  <c r="O79" i="3"/>
  <c r="N79" i="3"/>
  <c r="B78" i="3"/>
  <c r="O78" i="3"/>
  <c r="N78" i="3"/>
  <c r="B77" i="3"/>
  <c r="O77" i="3"/>
  <c r="N77" i="3"/>
  <c r="B76" i="3"/>
  <c r="O76" i="3"/>
  <c r="N76" i="3"/>
  <c r="B75" i="3"/>
  <c r="O75" i="3"/>
  <c r="N75" i="3"/>
  <c r="B74" i="3"/>
  <c r="O74" i="3"/>
  <c r="N74" i="3"/>
  <c r="B73" i="3"/>
  <c r="O73" i="3"/>
  <c r="N73" i="3"/>
  <c r="B72" i="3"/>
  <c r="O72" i="3"/>
  <c r="N72" i="3"/>
  <c r="B71" i="3"/>
  <c r="O71" i="3"/>
  <c r="N71" i="3"/>
  <c r="B70" i="3"/>
  <c r="O70" i="3"/>
  <c r="N70" i="3"/>
  <c r="B69" i="3"/>
  <c r="O69" i="3"/>
  <c r="N69" i="3"/>
  <c r="B68" i="3"/>
  <c r="O68" i="3"/>
  <c r="N68" i="3"/>
  <c r="B67" i="3"/>
  <c r="O67" i="3"/>
  <c r="N67" i="3"/>
  <c r="B66" i="3"/>
  <c r="O66" i="3"/>
  <c r="N66" i="3"/>
  <c r="B65" i="3"/>
  <c r="O65" i="3"/>
  <c r="N65" i="3"/>
  <c r="B64" i="3"/>
  <c r="O64" i="3"/>
  <c r="N64" i="3"/>
  <c r="B63" i="3"/>
  <c r="O63" i="3"/>
  <c r="N63" i="3"/>
  <c r="B62" i="3"/>
  <c r="O62" i="3"/>
  <c r="N62" i="3"/>
  <c r="B61" i="3"/>
  <c r="O61" i="3"/>
  <c r="N61" i="3"/>
  <c r="B60" i="3"/>
  <c r="O60" i="3"/>
  <c r="N60" i="3"/>
  <c r="B59" i="3"/>
  <c r="O59" i="3"/>
  <c r="N59" i="3"/>
  <c r="B58" i="3"/>
  <c r="O58" i="3"/>
  <c r="N58" i="3"/>
  <c r="B57" i="3"/>
  <c r="O57" i="3"/>
  <c r="N57" i="3"/>
  <c r="B56" i="3"/>
  <c r="O56" i="3"/>
  <c r="N56" i="3"/>
  <c r="B55" i="3"/>
  <c r="O55" i="3"/>
  <c r="N55" i="3"/>
  <c r="B54" i="3"/>
  <c r="O54" i="3"/>
  <c r="N54" i="3"/>
  <c r="B53" i="3"/>
  <c r="O53" i="3"/>
  <c r="N53" i="3"/>
  <c r="B52" i="3"/>
  <c r="O52" i="3"/>
  <c r="N52" i="3"/>
  <c r="B51" i="3"/>
  <c r="O51" i="3"/>
  <c r="N51" i="3"/>
  <c r="B50" i="3"/>
  <c r="O50" i="3"/>
  <c r="N50" i="3"/>
  <c r="B49" i="3"/>
  <c r="O49" i="3"/>
  <c r="N49" i="3"/>
  <c r="B48" i="3"/>
  <c r="O48" i="3"/>
  <c r="N48" i="3"/>
  <c r="B47" i="3"/>
  <c r="O47" i="3"/>
  <c r="N47" i="3"/>
  <c r="B46" i="3"/>
  <c r="O46" i="3"/>
  <c r="N46" i="3"/>
  <c r="B45" i="3"/>
  <c r="O45" i="3"/>
  <c r="N45" i="3"/>
  <c r="B44" i="3"/>
  <c r="O44" i="3"/>
  <c r="N44" i="3"/>
  <c r="B43" i="3"/>
  <c r="O43" i="3"/>
  <c r="N43" i="3"/>
  <c r="B42" i="3"/>
  <c r="O42" i="3"/>
  <c r="N42" i="3"/>
  <c r="B41" i="3"/>
  <c r="O41" i="3"/>
  <c r="N41" i="3"/>
  <c r="B40" i="3"/>
  <c r="O40" i="3"/>
  <c r="N40" i="3"/>
  <c r="B39" i="3"/>
  <c r="O39" i="3"/>
  <c r="N39" i="3"/>
  <c r="B38" i="3"/>
  <c r="O38" i="3"/>
  <c r="N38" i="3"/>
  <c r="B37" i="3"/>
  <c r="O37" i="3"/>
  <c r="N37" i="3"/>
  <c r="B36" i="3"/>
  <c r="O36" i="3"/>
  <c r="N36" i="3"/>
  <c r="B35" i="3"/>
  <c r="O35" i="3"/>
  <c r="N35" i="3"/>
  <c r="B34" i="3"/>
  <c r="O34" i="3"/>
  <c r="N34" i="3"/>
  <c r="B33" i="3"/>
  <c r="O33" i="3"/>
  <c r="N33" i="3"/>
  <c r="B32" i="3"/>
  <c r="O32" i="3"/>
  <c r="N32" i="3"/>
  <c r="B31" i="3"/>
  <c r="O31" i="3"/>
  <c r="N31" i="3"/>
  <c r="B30" i="3"/>
  <c r="O30" i="3"/>
  <c r="N30" i="3"/>
  <c r="B29" i="3"/>
  <c r="O29" i="3"/>
  <c r="N29" i="3"/>
  <c r="B28" i="3"/>
  <c r="O28" i="3"/>
  <c r="N28" i="3"/>
  <c r="B27" i="3"/>
  <c r="O27" i="3"/>
  <c r="N27" i="3"/>
  <c r="B26" i="3"/>
  <c r="O26" i="3"/>
  <c r="N26" i="3"/>
  <c r="B25" i="3"/>
  <c r="O25" i="3"/>
  <c r="N25" i="3"/>
  <c r="B24" i="3"/>
  <c r="O24" i="3"/>
  <c r="N24" i="3"/>
  <c r="B23" i="3"/>
  <c r="O23" i="3"/>
  <c r="N23" i="3"/>
  <c r="B22" i="3"/>
  <c r="O22" i="3"/>
  <c r="N22" i="3"/>
  <c r="B21" i="3"/>
  <c r="O21" i="3"/>
  <c r="N21" i="3"/>
  <c r="B20" i="3"/>
  <c r="O20" i="3"/>
  <c r="N20" i="3"/>
  <c r="B19" i="3"/>
  <c r="O19" i="3"/>
  <c r="N19" i="3"/>
  <c r="B18" i="3"/>
  <c r="O18" i="3"/>
  <c r="N18" i="3"/>
  <c r="B17" i="3"/>
  <c r="O17" i="3"/>
  <c r="N17" i="3"/>
  <c r="B15" i="3"/>
  <c r="O15" i="3"/>
  <c r="N15" i="3"/>
  <c r="B14" i="3"/>
  <c r="O14" i="3"/>
  <c r="N14" i="3"/>
  <c r="B13" i="3"/>
  <c r="O13" i="3"/>
  <c r="N13" i="3"/>
  <c r="B12" i="3"/>
  <c r="O12" i="3"/>
  <c r="N12" i="3"/>
  <c r="B11" i="3"/>
  <c r="O11" i="3"/>
  <c r="N11" i="3"/>
  <c r="B80" i="2"/>
  <c r="N80" i="2"/>
  <c r="O80" i="2"/>
  <c r="B40" i="2"/>
  <c r="N40" i="2"/>
  <c r="O40" i="2"/>
  <c r="B92" i="2"/>
  <c r="N92" i="2"/>
  <c r="O92" i="2"/>
  <c r="B84" i="2"/>
  <c r="N84" i="2"/>
  <c r="O84" i="2"/>
  <c r="B76" i="2"/>
  <c r="N76" i="2"/>
  <c r="O76" i="2"/>
  <c r="B68" i="2"/>
  <c r="N68" i="2"/>
  <c r="O68" i="2"/>
  <c r="B60" i="2"/>
  <c r="N60" i="2"/>
  <c r="O60" i="2"/>
  <c r="B52" i="2"/>
  <c r="N52" i="2"/>
  <c r="O52" i="2"/>
  <c r="B44" i="2"/>
  <c r="N44" i="2"/>
  <c r="O44" i="2"/>
  <c r="B36" i="2"/>
  <c r="N36" i="2"/>
  <c r="O36" i="2"/>
  <c r="B28" i="2"/>
  <c r="N28" i="2"/>
  <c r="O28" i="2"/>
  <c r="B20" i="2"/>
  <c r="N20" i="2"/>
  <c r="O20" i="2"/>
  <c r="B67" i="2"/>
  <c r="N67" i="2"/>
  <c r="O67" i="2"/>
  <c r="B51" i="2"/>
  <c r="N51" i="2"/>
  <c r="O51" i="2"/>
  <c r="B43" i="2"/>
  <c r="N43" i="2"/>
  <c r="O43" i="2"/>
  <c r="B27" i="2"/>
  <c r="N27" i="2"/>
  <c r="O27" i="2"/>
  <c r="B19" i="2"/>
  <c r="N19" i="2"/>
  <c r="O19" i="2"/>
  <c r="B90" i="2"/>
  <c r="N90" i="2"/>
  <c r="O90" i="2"/>
  <c r="B82" i="2"/>
  <c r="N82" i="2"/>
  <c r="O82" i="2"/>
  <c r="B74" i="2"/>
  <c r="N74" i="2"/>
  <c r="O74" i="2"/>
  <c r="B66" i="2"/>
  <c r="N66" i="2"/>
  <c r="O66" i="2"/>
  <c r="B58" i="2"/>
  <c r="N58" i="2"/>
  <c r="O58" i="2"/>
  <c r="B50" i="2"/>
  <c r="N50" i="2"/>
  <c r="O50" i="2"/>
  <c r="B42" i="2"/>
  <c r="N42" i="2"/>
  <c r="O42" i="2"/>
  <c r="B34" i="2"/>
  <c r="N34" i="2"/>
  <c r="O34" i="2"/>
  <c r="B26" i="2"/>
  <c r="N26" i="2"/>
  <c r="O26" i="2"/>
  <c r="B18" i="2"/>
  <c r="N18" i="2"/>
  <c r="O18" i="2"/>
  <c r="B91" i="2"/>
  <c r="N91" i="2"/>
  <c r="O91" i="2"/>
  <c r="B59" i="2"/>
  <c r="N59" i="2"/>
  <c r="O59" i="2"/>
  <c r="B35" i="2"/>
  <c r="N35" i="2"/>
  <c r="O35" i="2"/>
  <c r="B89" i="2"/>
  <c r="N89" i="2"/>
  <c r="O89" i="2"/>
  <c r="B81" i="2"/>
  <c r="N81" i="2"/>
  <c r="O81" i="2"/>
  <c r="B73" i="2"/>
  <c r="N73" i="2"/>
  <c r="O73" i="2"/>
  <c r="B65" i="2"/>
  <c r="N65" i="2"/>
  <c r="O65" i="2"/>
  <c r="B57" i="2"/>
  <c r="N57" i="2"/>
  <c r="O57" i="2"/>
  <c r="B49" i="2"/>
  <c r="N49" i="2"/>
  <c r="O49" i="2"/>
  <c r="B41" i="2"/>
  <c r="N41" i="2"/>
  <c r="O41" i="2"/>
  <c r="B33" i="2"/>
  <c r="N33" i="2"/>
  <c r="O33" i="2"/>
  <c r="B25" i="2"/>
  <c r="N25" i="2"/>
  <c r="O25" i="2"/>
  <c r="B17" i="2"/>
  <c r="N17" i="2"/>
  <c r="O17" i="2"/>
  <c r="B16" i="2"/>
  <c r="N16" i="2"/>
  <c r="O16" i="2"/>
  <c r="B83" i="2"/>
  <c r="N83" i="2"/>
  <c r="O83" i="2"/>
  <c r="B72" i="2"/>
  <c r="N72" i="2"/>
  <c r="O72" i="2"/>
  <c r="B48" i="2"/>
  <c r="N48" i="2"/>
  <c r="O48" i="2"/>
  <c r="B32" i="2"/>
  <c r="N32" i="2"/>
  <c r="O32" i="2"/>
  <c r="B24" i="2"/>
  <c r="N24" i="2"/>
  <c r="O24" i="2"/>
  <c r="B87" i="2"/>
  <c r="N87" i="2"/>
  <c r="O87" i="2"/>
  <c r="B79" i="2"/>
  <c r="N79" i="2"/>
  <c r="O79" i="2"/>
  <c r="B71" i="2"/>
  <c r="N71" i="2"/>
  <c r="O71" i="2"/>
  <c r="B63" i="2"/>
  <c r="N63" i="2"/>
  <c r="O63" i="2"/>
  <c r="B55" i="2"/>
  <c r="N55" i="2"/>
  <c r="O55" i="2"/>
  <c r="B47" i="2"/>
  <c r="N47" i="2"/>
  <c r="O47" i="2"/>
  <c r="B39" i="2"/>
  <c r="N39" i="2"/>
  <c r="O39" i="2"/>
  <c r="B31" i="2"/>
  <c r="N31" i="2"/>
  <c r="O31" i="2"/>
  <c r="B23" i="2"/>
  <c r="N23" i="2"/>
  <c r="O23" i="2"/>
  <c r="B15" i="2"/>
  <c r="N15" i="2"/>
  <c r="O15" i="2"/>
  <c r="B75" i="2"/>
  <c r="N75" i="2"/>
  <c r="O75" i="2"/>
  <c r="B64" i="2"/>
  <c r="N64" i="2"/>
  <c r="O64" i="2"/>
  <c r="B12" i="2"/>
  <c r="O12" i="2"/>
  <c r="N12" i="2"/>
  <c r="B86" i="2"/>
  <c r="N86" i="2"/>
  <c r="O86" i="2"/>
  <c r="B78" i="2"/>
  <c r="N78" i="2"/>
  <c r="O78" i="2"/>
  <c r="B70" i="2"/>
  <c r="N70" i="2"/>
  <c r="O70" i="2"/>
  <c r="B62" i="2"/>
  <c r="N62" i="2"/>
  <c r="O62" i="2"/>
  <c r="B54" i="2"/>
  <c r="N54" i="2"/>
  <c r="O54" i="2"/>
  <c r="B46" i="2"/>
  <c r="N46" i="2"/>
  <c r="O46" i="2"/>
  <c r="B38" i="2"/>
  <c r="N38" i="2"/>
  <c r="O38" i="2"/>
  <c r="B30" i="2"/>
  <c r="N30" i="2"/>
  <c r="O30" i="2"/>
  <c r="B22" i="2"/>
  <c r="N22" i="2"/>
  <c r="O22" i="2"/>
  <c r="B14" i="2"/>
  <c r="N14" i="2"/>
  <c r="O14" i="2"/>
  <c r="B88" i="2"/>
  <c r="N88" i="2"/>
  <c r="O88" i="2"/>
  <c r="B56" i="2"/>
  <c r="N56" i="2"/>
  <c r="O56" i="2"/>
  <c r="B93" i="2"/>
  <c r="N93" i="2"/>
  <c r="O93" i="2"/>
  <c r="B85" i="2"/>
  <c r="N85" i="2"/>
  <c r="O85" i="2"/>
  <c r="B77" i="2"/>
  <c r="N77" i="2"/>
  <c r="O77" i="2"/>
  <c r="B69" i="2"/>
  <c r="N69" i="2"/>
  <c r="O69" i="2"/>
  <c r="B61" i="2"/>
  <c r="N61" i="2"/>
  <c r="O61" i="2"/>
  <c r="B53" i="2"/>
  <c r="N53" i="2"/>
  <c r="O53" i="2"/>
  <c r="B45" i="2"/>
  <c r="N45" i="2"/>
  <c r="O45" i="2"/>
  <c r="B37" i="2"/>
  <c r="N37" i="2"/>
  <c r="O37" i="2"/>
  <c r="B29" i="2"/>
  <c r="N29" i="2"/>
  <c r="O29" i="2"/>
  <c r="B21" i="2"/>
  <c r="N21" i="2"/>
  <c r="O21" i="2"/>
  <c r="B13" i="2"/>
  <c r="N13" i="2"/>
  <c r="O13" i="2"/>
  <c r="B1000" i="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s="1"/>
  <c r="P88" i="2"/>
  <c r="P89" i="2"/>
  <c r="P90" i="2"/>
  <c r="P91" i="2"/>
  <c r="P92" i="2"/>
  <c r="P93" i="2"/>
  <c r="P94" i="2" s="1"/>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A1178" i="1"/>
  <c r="D1180" i="1" l="1"/>
  <c r="A1179" i="1"/>
  <c r="D1181" i="1" l="1"/>
  <c r="A1180" i="1"/>
  <c r="D1182" i="1" l="1"/>
  <c r="A1181" i="1"/>
  <c r="D1183" i="1" l="1"/>
  <c r="A1182" i="1"/>
  <c r="D1184" i="1" l="1"/>
  <c r="A1183" i="1"/>
  <c r="D1185" i="1" l="1"/>
  <c r="A1184" i="1"/>
  <c r="D1186" i="1" l="1"/>
  <c r="A1185" i="1"/>
  <c r="D1187" i="1" l="1"/>
  <c r="A1186" i="1"/>
  <c r="D1188" i="1" l="1"/>
  <c r="A1187" i="1"/>
  <c r="D1189" i="1" l="1"/>
  <c r="A1188" i="1"/>
  <c r="D1190" i="1" l="1"/>
  <c r="A1189" i="1"/>
  <c r="D1191" i="1" l="1"/>
  <c r="A1190" i="1"/>
  <c r="D1192" i="1" l="1"/>
  <c r="A1191" i="1"/>
  <c r="D1193" i="1" l="1"/>
  <c r="A1192" i="1"/>
  <c r="D1194" i="1" l="1"/>
  <c r="A1193" i="1"/>
  <c r="D1195" i="1" l="1"/>
  <c r="A1194" i="1"/>
  <c r="D1196" i="1" l="1"/>
  <c r="A1195" i="1"/>
  <c r="D1197" i="1" l="1"/>
  <c r="A1196" i="1"/>
  <c r="D1198" i="1" l="1"/>
  <c r="A1197" i="1"/>
  <c r="D1199" i="1" l="1"/>
  <c r="A1198" i="1"/>
  <c r="D1200" i="1" l="1"/>
  <c r="A1199" i="1"/>
  <c r="D1201" i="1" l="1"/>
  <c r="A1200" i="1"/>
  <c r="D1202" i="1" l="1"/>
  <c r="A1201" i="1"/>
  <c r="D1203" i="1" l="1"/>
  <c r="A1202" i="1"/>
  <c r="D1204" i="1" l="1"/>
  <c r="A1203" i="1"/>
  <c r="D1205" i="1" l="1"/>
  <c r="A1204" i="1"/>
  <c r="D1206" i="1" l="1"/>
  <c r="A1205" i="1"/>
  <c r="D1207" i="1" l="1"/>
  <c r="A1206" i="1"/>
  <c r="D1208" i="1" l="1"/>
  <c r="A1207" i="1"/>
  <c r="D1209" i="1" l="1"/>
  <c r="A1208" i="1"/>
  <c r="D1210" i="1" l="1"/>
  <c r="A1209" i="1"/>
  <c r="D1211" i="1" l="1"/>
  <c r="A1210" i="1"/>
  <c r="D1212" i="1" l="1"/>
  <c r="A1211" i="1"/>
  <c r="D1213" i="1" l="1"/>
  <c r="A1212" i="1"/>
  <c r="D1214" i="1" l="1"/>
  <c r="A1213" i="1"/>
  <c r="D1215" i="1" l="1"/>
  <c r="A1214" i="1"/>
  <c r="D1216" i="1" l="1"/>
  <c r="A1215" i="1"/>
  <c r="D1217" i="1" l="1"/>
  <c r="A1216" i="1"/>
  <c r="D1218" i="1" l="1"/>
  <c r="A1217" i="1"/>
  <c r="D1219" i="1" l="1"/>
  <c r="A1218" i="1"/>
  <c r="D1220" i="1" l="1"/>
  <c r="A1219" i="1"/>
  <c r="D1221" i="1" l="1"/>
  <c r="A1220" i="1"/>
  <c r="D1222" i="1" l="1"/>
  <c r="A1221" i="1"/>
  <c r="D1223" i="1" l="1"/>
  <c r="A1222" i="1"/>
  <c r="D1224" i="1" l="1"/>
  <c r="A1223" i="1"/>
  <c r="D1225" i="1" l="1"/>
  <c r="A1224" i="1"/>
  <c r="D1226" i="1" l="1"/>
  <c r="A1225" i="1"/>
  <c r="D1227" i="1" l="1"/>
  <c r="A1226" i="1"/>
  <c r="D1228" i="1" l="1"/>
  <c r="A1227" i="1"/>
  <c r="D1229" i="1" l="1"/>
  <c r="A1228" i="1"/>
  <c r="D1230" i="1" l="1"/>
  <c r="A1229" i="1"/>
  <c r="D1231" i="1" l="1"/>
  <c r="A1230" i="1"/>
  <c r="D1232" i="1" l="1"/>
  <c r="A1231" i="1"/>
  <c r="D1233" i="1" l="1"/>
  <c r="A1232" i="1"/>
  <c r="D1234" i="1" l="1"/>
  <c r="A1233" i="1"/>
  <c r="D1235" i="1" l="1"/>
  <c r="A1234" i="1"/>
  <c r="D1236" i="1" l="1"/>
  <c r="A1235" i="1"/>
  <c r="D1237" i="1" l="1"/>
  <c r="A1236" i="1"/>
  <c r="D1238" i="1" l="1"/>
  <c r="A1237" i="1"/>
  <c r="D1239" i="1" l="1"/>
  <c r="A1238" i="1"/>
  <c r="D1240" i="1" l="1"/>
  <c r="A1239" i="1"/>
  <c r="D1241" i="1" l="1"/>
  <c r="A1240" i="1"/>
  <c r="D1242" i="1" l="1"/>
  <c r="A1241" i="1"/>
  <c r="D1243" i="1" l="1"/>
  <c r="A1242" i="1"/>
  <c r="D1244" i="1" l="1"/>
  <c r="A1243" i="1"/>
  <c r="D1245" i="1" l="1"/>
  <c r="A1244" i="1"/>
  <c r="D1246" i="1" l="1"/>
  <c r="A1245" i="1"/>
  <c r="D1247" i="1" l="1"/>
  <c r="A1246" i="1"/>
  <c r="D1248" i="1" l="1"/>
  <c r="A1247" i="1"/>
  <c r="D1249" i="1" l="1"/>
  <c r="A1248" i="1"/>
  <c r="D1250" i="1" l="1"/>
  <c r="A1249" i="1"/>
  <c r="D1251" i="1" l="1"/>
  <c r="A1250" i="1"/>
  <c r="D1252" i="1" l="1"/>
  <c r="A1251" i="1"/>
  <c r="D1253" i="1" l="1"/>
  <c r="A1252" i="1"/>
  <c r="D1254" i="1" l="1"/>
  <c r="A1253" i="1"/>
  <c r="D1255" i="1" l="1"/>
  <c r="A1254" i="1"/>
  <c r="D1256" i="1" l="1"/>
  <c r="A1255" i="1"/>
  <c r="D1257" i="1" l="1"/>
  <c r="A1256" i="1"/>
  <c r="D1258" i="1" l="1"/>
  <c r="A1257" i="1"/>
  <c r="D1259" i="1" l="1"/>
  <c r="A1258" i="1"/>
  <c r="D1260" i="1" l="1"/>
  <c r="A1259" i="1"/>
  <c r="D1261" i="1" l="1"/>
  <c r="A1260" i="1"/>
  <c r="D1262" i="1" l="1"/>
  <c r="A1261" i="1"/>
  <c r="D1263" i="1" l="1"/>
  <c r="A1262" i="1"/>
  <c r="D1264" i="1" l="1"/>
  <c r="A1263" i="1"/>
  <c r="D1265" i="1" l="1"/>
  <c r="A1264" i="1"/>
  <c r="D1266" i="1" l="1"/>
  <c r="A1265" i="1"/>
  <c r="D1267" i="1" l="1"/>
  <c r="A1266" i="1"/>
  <c r="D1268" i="1" l="1"/>
  <c r="A1267" i="1"/>
  <c r="D1269" i="1" l="1"/>
  <c r="A1268" i="1"/>
  <c r="D1270" i="1" l="1"/>
  <c r="A1269" i="1"/>
  <c r="D1271" i="1" l="1"/>
  <c r="A1270" i="1"/>
  <c r="D1272" i="1" l="1"/>
  <c r="A1271" i="1"/>
  <c r="D1273" i="1" l="1"/>
  <c r="A1272" i="1"/>
  <c r="D1274" i="1" l="1"/>
  <c r="A1273" i="1"/>
  <c r="D1275" i="1" l="1"/>
  <c r="A1274" i="1"/>
  <c r="D1276" i="1" l="1"/>
  <c r="A1275" i="1"/>
  <c r="D1277" i="1" l="1"/>
  <c r="A1276" i="1"/>
  <c r="D1278" i="1" l="1"/>
  <c r="A1277" i="1"/>
  <c r="D1279" i="1" l="1"/>
  <c r="A1278" i="1"/>
  <c r="D1280" i="1" l="1"/>
  <c r="A1279" i="1"/>
  <c r="D1281" i="1" l="1"/>
  <c r="A1281" i="1" s="1"/>
  <c r="A1280" i="1"/>
</calcChain>
</file>

<file path=xl/sharedStrings.xml><?xml version="1.0" encoding="utf-8"?>
<sst xmlns="http://schemas.openxmlformats.org/spreadsheetml/2006/main" count="11137" uniqueCount="1557">
  <si>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</si>
  <si>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</si>
  <si>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</si>
  <si>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</si>
  <si>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</si>
  <si>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</si>
  <si>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</si>
  <si>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</si>
  <si>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</si>
  <si>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</si>
  <si>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</si>
  <si>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</si>
  <si>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</si>
  <si>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</si>
  <si>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</si>
  <si>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</si>
  <si>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</si>
  <si>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</si>
  <si>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</si>
  <si>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</si>
  <si>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</si>
  <si>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</si>
  <si>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</si>
  <si>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</si>
  <si>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</si>
  <si>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</si>
  <si>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</si>
  <si>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</si>
  <si>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</si>
  <si>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</si>
  <si>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</si>
  <si>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</si>
  <si>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</si>
  <si>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</si>
  <si>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</si>
  <si>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</si>
  <si>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</si>
  <si>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</si>
  <si>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</si>
  <si>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</si>
  <si>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</si>
  <si>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</si>
  <si>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</si>
  <si>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</si>
  <si>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</si>
  <si>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</si>
  <si>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</si>
  <si>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</si>
  <si>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</si>
  <si>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</si>
  <si>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</si>
  <si>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</si>
  <si>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</si>
  <si>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</si>
  <si>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</si>
  <si>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</si>
  <si>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</si>
  <si>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</si>
  <si>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</si>
  <si>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</si>
  <si>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</si>
  <si>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</si>
  <si>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</si>
  <si>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</si>
  <si>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</si>
  <si>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</si>
  <si>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</si>
  <si>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</si>
  <si>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</si>
  <si>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</si>
  <si>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</si>
  <si>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</si>
  <si>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</si>
  <si>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</si>
  <si>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</si>
  <si>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</si>
  <si>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</si>
  <si>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</si>
  <si>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</si>
  <si>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</si>
  <si>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</si>
  <si>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</si>
  <si>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</si>
  <si>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</si>
  <si>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</si>
  <si>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</si>
  <si>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San Antonio</t>
  </si>
  <si>
    <t>Orocuina</t>
  </si>
  <si>
    <t>Olancho</t>
  </si>
  <si>
    <t>Juticalpa</t>
  </si>
  <si>
    <t>Ocotepeque</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</si>
  <si>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</si>
  <si>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</si>
  <si>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</si>
  <si>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</si>
  <si>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</si>
  <si>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</si>
  <si>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</si>
  <si>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</si>
  <si>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</si>
  <si>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</si>
  <si>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</si>
  <si>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</si>
  <si>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</si>
  <si>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</si>
  <si>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</si>
  <si>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</si>
  <si>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</si>
  <si>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</si>
  <si>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</si>
  <si>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</si>
  <si>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</si>
  <si>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</si>
  <si>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</si>
  <si>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</si>
  <si>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</si>
  <si>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</si>
  <si>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</si>
  <si>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</si>
  <si>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</si>
  <si>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</si>
  <si>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</si>
  <si>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</si>
  <si>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Atlántida</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</si>
  <si>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</si>
  <si>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</si>
  <si>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</si>
  <si>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</si>
  <si>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</si>
  <si>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</si>
  <si>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</si>
  <si>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</si>
  <si>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</si>
  <si>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</si>
  <si>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</si>
  <si>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</si>
  <si>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</si>
  <si>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</si>
  <si>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</si>
  <si>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</si>
  <si>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</si>
  <si>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</si>
  <si>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</si>
  <si>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</si>
  <si>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</si>
  <si>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</si>
  <si>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</si>
  <si>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</si>
  <si>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</si>
  <si>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</si>
  <si>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</si>
  <si>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</si>
  <si>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</si>
  <si>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</si>
  <si>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</si>
  <si>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</si>
  <si>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</si>
  <si>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</si>
  <si>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</si>
  <si>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</si>
  <si>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Colón</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</si>
  <si>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</si>
  <si>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</si>
  <si>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</si>
  <si>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</si>
  <si>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</si>
  <si>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</si>
  <si>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</si>
  <si>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</si>
  <si>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</si>
  <si>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</si>
  <si>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</si>
  <si>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</si>
  <si>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</si>
  <si>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</si>
  <si>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</si>
  <si>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</si>
  <si>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</si>
  <si>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</si>
  <si>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</si>
  <si>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</si>
  <si>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</si>
  <si>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</si>
  <si>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</si>
  <si>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</si>
  <si>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</si>
  <si>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</si>
  <si>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</si>
  <si>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</si>
  <si>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</si>
  <si>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</si>
  <si>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0207</t>
  </si>
  <si>
    <t>Santa Rosa de Aguan</t>
  </si>
  <si>
    <t>HND-0207</t>
  </si>
  <si>
    <t>Municipio de Santa Rosa de Aguan + Departamento de Colon + Honduras</t>
  </si>
  <si>
    <t>https://www.google.com/maps/place/Municipio de Santa Rosa de Aguan + Departamento de Colon + Honduras</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</si>
  <si>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</si>
  <si>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</si>
  <si>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</si>
  <si>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</si>
  <si>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</si>
  <si>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</si>
  <si>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</si>
  <si>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</si>
  <si>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</si>
  <si>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</si>
  <si>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</si>
  <si>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</si>
  <si>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</si>
  <si>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</si>
  <si>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</si>
  <si>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</si>
  <si>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</si>
  <si>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</si>
  <si>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</si>
  <si>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</si>
  <si>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</si>
  <si>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</si>
  <si>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</si>
  <si>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</si>
  <si>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</si>
  <si>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</si>
  <si>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</si>
  <si>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</si>
  <si>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</si>
  <si>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</si>
  <si>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</si>
  <si>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</si>
  <si>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</si>
  <si>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</si>
  <si>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</si>
  <si>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</si>
  <si>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</si>
  <si>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</si>
  <si>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</si>
  <si>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</si>
  <si>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</si>
  <si>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</si>
  <si>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</si>
  <si>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</si>
  <si>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</si>
  <si>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</si>
  <si>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</si>
  <si>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</si>
  <si>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</si>
  <si>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</si>
  <si>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</si>
  <si>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</si>
  <si>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</si>
  <si>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</si>
  <si>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</si>
  <si>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</si>
  <si>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</si>
  <si>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</si>
  <si>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</si>
  <si>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</si>
  <si>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</si>
  <si>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</si>
  <si>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</si>
  <si>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</si>
  <si>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</si>
  <si>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</si>
  <si>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</si>
  <si>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</si>
  <si>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</si>
  <si>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</si>
  <si>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</si>
  <si>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</si>
  <si>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</si>
  <si>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</si>
  <si>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</si>
  <si>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</si>
  <si>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</si>
  <si>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</si>
  <si>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</si>
  <si>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</si>
  <si>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</si>
  <si>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</si>
  <si>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</si>
  <si>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</si>
  <si>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</si>
  <si>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</si>
  <si>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</si>
  <si>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</si>
  <si>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</si>
  <si>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</si>
  <si>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</si>
  <si>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</si>
  <si>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</si>
  <si>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</si>
  <si>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</si>
  <si>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</si>
  <si>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</si>
  <si>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</si>
  <si>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</si>
  <si>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</si>
  <si>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</si>
  <si>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</si>
  <si>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</si>
  <si>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</si>
  <si>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</si>
  <si>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</si>
  <si>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</si>
  <si>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</si>
  <si>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</si>
  <si>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</si>
  <si>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</si>
  <si>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</si>
  <si>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</si>
  <si>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</si>
  <si>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</si>
  <si>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</si>
  <si>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Copán</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</si>
  <si>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</si>
  <si>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</si>
  <si>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</si>
  <si>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</si>
  <si>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</si>
  <si>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</si>
  <si>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</si>
  <si>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</si>
  <si>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</si>
  <si>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</si>
  <si>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</si>
  <si>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</si>
  <si>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</si>
  <si>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</si>
  <si>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</si>
  <si>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</si>
  <si>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</si>
  <si>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</si>
  <si>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</si>
  <si>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</si>
  <si>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</si>
  <si>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</si>
  <si>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</si>
  <si>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</si>
  <si>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</si>
  <si>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</si>
  <si>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</si>
  <si>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</si>
  <si>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</si>
  <si>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</si>
  <si>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</si>
  <si>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</si>
  <si>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</si>
  <si>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</si>
  <si>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</si>
  <si>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</si>
  <si>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</si>
  <si>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</si>
  <si>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</si>
  <si>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</si>
  <si>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</si>
  <si>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</si>
  <si>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</si>
  <si>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</si>
  <si>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</si>
  <si>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</si>
  <si>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</si>
  <si>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</si>
  <si>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</si>
  <si>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</si>
  <si>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</si>
  <si>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</si>
  <si>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</si>
  <si>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</si>
  <si>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</si>
  <si>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</si>
  <si>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</si>
  <si>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</si>
  <si>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</si>
  <si>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</si>
  <si>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</si>
  <si>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</si>
  <si>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</si>
  <si>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</si>
  <si>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</si>
  <si>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</si>
  <si>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</si>
  <si>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</si>
  <si>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</si>
  <si>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</si>
  <si>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</si>
  <si>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</si>
  <si>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</si>
  <si>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</si>
  <si>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</si>
  <si>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</si>
  <si>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</si>
  <si>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</si>
  <si>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</si>
  <si>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</si>
  <si>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</si>
  <si>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</si>
  <si>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</si>
  <si>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</si>
  <si>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</si>
  <si>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</si>
  <si>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</si>
  <si>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</si>
  <si>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</si>
  <si>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</si>
  <si>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</si>
  <si>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</si>
  <si>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</si>
  <si>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</si>
  <si>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</si>
  <si>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</si>
  <si>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</si>
  <si>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</si>
  <si>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</si>
  <si>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</si>
  <si>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</si>
  <si>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</si>
  <si>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</si>
  <si>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</si>
  <si>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</si>
  <si>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</si>
  <si>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</si>
  <si>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</si>
  <si>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</si>
  <si>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</si>
  <si>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</si>
  <si>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Cortés</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</si>
  <si>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</si>
  <si>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</si>
  <si>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</si>
  <si>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</si>
  <si>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</si>
  <si>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</si>
  <si>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</si>
  <si>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</si>
  <si>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</si>
  <si>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</si>
  <si>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</si>
  <si>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</si>
  <si>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</si>
  <si>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</si>
  <si>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</si>
  <si>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</si>
  <si>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</si>
  <si>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</si>
  <si>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</si>
  <si>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</si>
  <si>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</si>
  <si>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</si>
  <si>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</si>
  <si>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</si>
  <si>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</si>
  <si>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</si>
  <si>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</si>
  <si>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</si>
  <si>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</si>
  <si>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</si>
  <si>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</si>
  <si>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</si>
  <si>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</si>
  <si>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</si>
  <si>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</si>
  <si>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</si>
  <si>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</si>
  <si>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</si>
  <si>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</si>
  <si>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</si>
  <si>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</si>
  <si>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</si>
  <si>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</si>
  <si>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</si>
  <si>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</si>
  <si>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</si>
  <si>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</si>
  <si>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</si>
  <si>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</si>
  <si>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</si>
  <si>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</si>
  <si>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</si>
  <si>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</si>
  <si>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</si>
  <si>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</si>
  <si>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</si>
  <si>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</si>
  <si>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</si>
  <si>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</si>
  <si>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</si>
  <si>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</si>
  <si>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</si>
  <si>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</si>
  <si>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</si>
  <si>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</si>
  <si>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</si>
  <si>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</si>
  <si>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</si>
  <si>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</si>
  <si>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</si>
  <si>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</si>
  <si>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</si>
  <si>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</si>
  <si>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</si>
  <si>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</si>
  <si>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</si>
  <si>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</si>
  <si>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</si>
  <si>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</si>
  <si>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</si>
  <si>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</si>
  <si>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</si>
  <si>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</si>
  <si>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</si>
  <si>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</si>
  <si>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</si>
  <si>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</si>
  <si>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</si>
  <si>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</si>
  <si>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</si>
  <si>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</si>
  <si>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</si>
  <si>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</si>
  <si>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</si>
  <si>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</si>
  <si>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</si>
  <si>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</si>
  <si>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</si>
  <si>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</si>
  <si>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</si>
  <si>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</si>
  <si>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</si>
  <si>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</si>
  <si>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</si>
  <si>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</si>
  <si>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</si>
  <si>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</si>
  <si>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</si>
  <si>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</si>
  <si>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</si>
  <si>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</si>
  <si>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</si>
  <si>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</si>
  <si>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</si>
  <si>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</si>
  <si>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</si>
  <si>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</si>
  <si>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</si>
  <si>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</si>
  <si>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</si>
  <si>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</si>
  <si>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</si>
  <si>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</si>
  <si>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</si>
  <si>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</si>
  <si>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</si>
  <si>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</si>
  <si>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</si>
  <si>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</si>
  <si>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</si>
  <si>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</si>
  <si>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</si>
  <si>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</si>
  <si>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</si>
  <si>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</si>
  <si>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</si>
  <si>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</si>
  <si>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</si>
  <si>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</si>
  <si>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</si>
  <si>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</si>
  <si>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</si>
  <si>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</si>
  <si>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</si>
  <si>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</si>
  <si>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</si>
  <si>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</si>
  <si>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</si>
  <si>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</si>
  <si>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</si>
  <si>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</si>
  <si>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</si>
  <si>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</si>
  <si>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</si>
  <si>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</si>
  <si>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</si>
  <si>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</si>
  <si>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</si>
  <si>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</si>
  <si>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</si>
  <si>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</si>
  <si>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</si>
  <si>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</si>
  <si>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</si>
  <si>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</si>
  <si>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</si>
  <si>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</si>
  <si>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</si>
  <si>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</si>
  <si>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</si>
  <si>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</si>
  <si>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</si>
  <si>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</si>
  <si>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</si>
  <si>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</si>
  <si>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</si>
  <si>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</si>
  <si>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</si>
  <si>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</si>
  <si>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</si>
  <si>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</si>
  <si>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</si>
  <si>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</si>
  <si>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</si>
  <si>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</si>
  <si>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</si>
  <si>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</si>
  <si>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</si>
  <si>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</si>
  <si>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</si>
  <si>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</si>
  <si>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</si>
  <si>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</si>
  <si>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</si>
  <si>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</si>
  <si>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</si>
  <si>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</si>
  <si>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</si>
  <si>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</si>
  <si>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</si>
  <si>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</si>
  <si>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</si>
  <si>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</si>
  <si>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</si>
  <si>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</si>
  <si>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</si>
  <si>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</si>
  <si>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</si>
  <si>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</si>
  <si>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</si>
  <si>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</si>
  <si>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</si>
  <si>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</si>
  <si>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</si>
  <si>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</si>
  <si>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Francisco Morazán</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</si>
  <si>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</si>
  <si>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</si>
  <si>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</si>
  <si>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</si>
  <si>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</si>
  <si>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</si>
  <si>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</si>
  <si>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</si>
  <si>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</si>
  <si>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</si>
  <si>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</si>
  <si>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</si>
  <si>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</si>
  <si>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</si>
  <si>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</si>
  <si>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</si>
  <si>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</si>
  <si>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</si>
  <si>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</si>
  <si>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</si>
  <si>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</si>
  <si>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</si>
  <si>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</si>
  <si>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</si>
  <si>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</si>
  <si>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</si>
  <si>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</si>
  <si>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</si>
  <si>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</si>
  <si>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</si>
  <si>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</si>
  <si>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</si>
  <si>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</si>
  <si>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</si>
  <si>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</si>
  <si>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</si>
  <si>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</si>
  <si>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</si>
  <si>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</si>
  <si>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</si>
  <si>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</si>
  <si>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</si>
  <si>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</si>
  <si>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</si>
  <si>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</si>
  <si>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</si>
  <si>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</si>
  <si>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</si>
  <si>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</si>
  <si>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</si>
  <si>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</si>
  <si>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</si>
  <si>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</si>
  <si>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</si>
  <si>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</si>
  <si>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</si>
  <si>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</si>
  <si>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</si>
  <si>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</si>
  <si>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</si>
  <si>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</si>
  <si>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</si>
  <si>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</si>
  <si>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</si>
  <si>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</si>
  <si>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</si>
  <si>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</si>
  <si>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</si>
  <si>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</si>
  <si>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</si>
  <si>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</si>
  <si>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</si>
  <si>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</si>
  <si>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</si>
  <si>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</si>
  <si>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</si>
  <si>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</si>
  <si>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</si>
  <si>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</si>
  <si>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</si>
  <si>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</si>
  <si>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</si>
  <si>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</si>
  <si>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</si>
  <si>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</si>
  <si>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</si>
  <si>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</si>
  <si>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</si>
  <si>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</si>
  <si>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</si>
  <si>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</si>
  <si>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</si>
  <si>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</si>
  <si>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</si>
  <si>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</si>
  <si>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</si>
  <si>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</si>
  <si>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</si>
  <si>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</si>
  <si>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</si>
  <si>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</si>
  <si>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</si>
  <si>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</si>
  <si>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</si>
  <si>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</si>
  <si>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</si>
  <si>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</si>
  <si>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</si>
  <si>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</si>
  <si>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</si>
  <si>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</si>
  <si>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</si>
  <si>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</si>
  <si>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</si>
  <si>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</si>
  <si>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</si>
  <si>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</si>
  <si>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</si>
  <si>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</si>
  <si>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</si>
  <si>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</si>
  <si>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</si>
  <si>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</si>
  <si>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</si>
  <si>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</si>
  <si>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</si>
  <si>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</si>
  <si>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</si>
  <si>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</si>
  <si>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</si>
  <si>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</si>
  <si>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</si>
  <si>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</si>
  <si>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</si>
  <si>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</si>
  <si>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</si>
  <si>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</si>
  <si>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</si>
  <si>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</si>
  <si>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</si>
  <si>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</si>
  <si>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</si>
  <si>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</si>
  <si>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</si>
  <si>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</si>
  <si>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</si>
  <si>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</si>
  <si>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</si>
  <si>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</si>
  <si>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</si>
  <si>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</si>
  <si>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</si>
  <si>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</si>
  <si>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</si>
  <si>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</si>
  <si>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</si>
  <si>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</si>
  <si>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</si>
  <si>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</si>
  <si>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</si>
  <si>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</si>
  <si>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</si>
  <si>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</si>
  <si>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</si>
  <si>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</si>
  <si>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</si>
  <si>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</si>
  <si>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</si>
  <si>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</si>
  <si>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</si>
  <si>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</si>
  <si>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</si>
  <si>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</si>
  <si>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</si>
  <si>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</si>
  <si>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</si>
  <si>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</si>
  <si>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</si>
  <si>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</si>
  <si>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</si>
  <si>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</si>
  <si>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</si>
  <si>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</si>
  <si>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</si>
  <si>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</si>
  <si>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</si>
  <si>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</si>
  <si>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</si>
  <si>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</si>
  <si>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</si>
  <si>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</si>
  <si>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</si>
  <si>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</si>
  <si>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</si>
  <si>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</si>
  <si>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</si>
  <si>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</si>
  <si>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</si>
  <si>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</si>
  <si>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</si>
  <si>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</si>
  <si>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</si>
  <si>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</si>
  <si>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</si>
  <si>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</si>
  <si>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</si>
  <si>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</si>
  <si>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</si>
  <si>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</si>
  <si>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</si>
  <si>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</si>
  <si>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</si>
  <si>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</si>
  <si>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</si>
  <si>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</si>
  <si>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</si>
  <si>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</si>
  <si>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</si>
  <si>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</si>
  <si>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</si>
  <si>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</si>
  <si>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</si>
  <si>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</si>
  <si>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</si>
  <si>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</si>
  <si>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</si>
  <si>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</si>
  <si>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</si>
  <si>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</si>
  <si>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</si>
  <si>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</si>
  <si>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</si>
  <si>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</si>
  <si>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</si>
  <si>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</si>
  <si>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</si>
  <si>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</si>
  <si>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</si>
  <si>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</si>
  <si>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</si>
  <si>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</si>
  <si>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</si>
  <si>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</si>
  <si>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</si>
  <si>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</si>
  <si>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</si>
  <si>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Islas de La Bahía</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</si>
  <si>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</si>
  <si>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</si>
  <si>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</si>
  <si>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</si>
  <si>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</si>
  <si>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</si>
  <si>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</si>
  <si>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</si>
  <si>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</si>
  <si>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</si>
  <si>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</si>
  <si>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</si>
  <si>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</si>
  <si>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</si>
  <si>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</si>
  <si>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</si>
  <si>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</si>
  <si>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</si>
  <si>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</si>
  <si>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</si>
  <si>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</si>
  <si>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</si>
  <si>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</si>
  <si>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</si>
  <si>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</si>
  <si>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</si>
  <si>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</si>
  <si>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</si>
  <si>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</si>
  <si>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</si>
  <si>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</si>
  <si>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</si>
  <si>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</si>
  <si>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</si>
  <si>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</si>
  <si>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</si>
  <si>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</si>
  <si>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</si>
  <si>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</si>
  <si>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</si>
  <si>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</si>
  <si>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</si>
  <si>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</si>
  <si>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</si>
  <si>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</si>
  <si>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</si>
  <si>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</si>
  <si>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</si>
  <si>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</si>
  <si>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</si>
  <si>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</si>
  <si>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</si>
  <si>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</si>
  <si>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</si>
  <si>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</si>
  <si>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</si>
  <si>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</si>
  <si>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</si>
  <si>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</si>
  <si>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</si>
  <si>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</si>
  <si>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</si>
  <si>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</si>
  <si>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</si>
  <si>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</si>
  <si>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</si>
  <si>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</si>
  <si>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</si>
  <si>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</si>
  <si>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</si>
  <si>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</si>
  <si>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</si>
  <si>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</si>
  <si>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</si>
  <si>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</si>
  <si>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</si>
  <si>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</si>
  <si>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</si>
  <si>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</si>
  <si>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</si>
  <si>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</si>
  <si>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</si>
  <si>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</si>
  <si>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</si>
  <si>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</si>
  <si>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</si>
  <si>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</si>
  <si>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</si>
  <si>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</si>
  <si>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</si>
  <si>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</si>
  <si>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</si>
  <si>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</si>
  <si>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</si>
  <si>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</si>
  <si>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</si>
  <si>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</si>
  <si>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</si>
  <si>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</si>
  <si>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</si>
  <si>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</si>
  <si>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</si>
  <si>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</si>
  <si>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</si>
  <si>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</si>
  <si>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</si>
  <si>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</si>
  <si>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</si>
  <si>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</si>
  <si>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</si>
  <si>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</si>
  <si>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</si>
  <si>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</si>
  <si>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</si>
  <si>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</si>
  <si>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</si>
  <si>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</si>
  <si>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</si>
  <si>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</si>
  <si>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</si>
  <si>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</si>
  <si>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</si>
  <si>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</si>
  <si>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</si>
  <si>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</si>
  <si>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</si>
  <si>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</si>
  <si>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</si>
  <si>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</si>
  <si>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</si>
  <si>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</si>
  <si>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</si>
  <si>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</si>
  <si>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</si>
  <si>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</si>
  <si>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</si>
  <si>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</si>
  <si>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</si>
  <si>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</si>
  <si>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</si>
  <si>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</si>
  <si>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</si>
  <si>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</si>
  <si>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</si>
  <si>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</si>
  <si>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</si>
  <si>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</si>
  <si>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</si>
  <si>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</si>
  <si>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</si>
  <si>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</si>
  <si>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</si>
  <si>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</si>
  <si>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</si>
  <si>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</si>
  <si>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</si>
  <si>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</si>
  <si>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</si>
  <si>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</si>
  <si>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</si>
  <si>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</si>
  <si>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</si>
  <si>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</si>
  <si>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</si>
  <si>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</si>
  <si>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</si>
  <si>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</si>
  <si>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</si>
  <si>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</si>
  <si>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</si>
  <si>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</si>
  <si>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</si>
  <si>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</si>
  <si>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</si>
  <si>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</si>
  <si>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</si>
  <si>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</si>
  <si>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</si>
  <si>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</si>
  <si>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</si>
  <si>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</si>
  <si>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</si>
  <si>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</si>
  <si>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</si>
  <si>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</si>
  <si>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</si>
  <si>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</si>
  <si>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</si>
  <si>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</si>
  <si>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</si>
  <si>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</si>
  <si>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</si>
  <si>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</si>
  <si>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</si>
  <si>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</si>
  <si>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</si>
  <si>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</si>
  <si>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</si>
  <si>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</si>
  <si>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</si>
  <si>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</si>
  <si>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</si>
  <si>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</si>
  <si>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</si>
  <si>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</si>
  <si>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</si>
  <si>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</si>
  <si>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</si>
  <si>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</si>
  <si>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</si>
  <si>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</si>
  <si>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</si>
  <si>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</si>
  <si>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</si>
  <si>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</si>
  <si>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</si>
  <si>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</si>
  <si>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</si>
  <si>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</si>
  <si>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</si>
  <si>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</si>
  <si>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</si>
  <si>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</si>
  <si>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</si>
  <si>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</si>
  <si>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</si>
  <si>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</si>
  <si>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</si>
  <si>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</si>
  <si>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</si>
  <si>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</si>
  <si>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</si>
  <si>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</si>
  <si>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</si>
  <si>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</si>
  <si>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</si>
  <si>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</si>
  <si>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</si>
  <si>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</si>
  <si>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</si>
  <si>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</si>
  <si>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</si>
  <si>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</si>
  <si>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</si>
  <si>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</si>
  <si>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</si>
  <si>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</si>
  <si>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</si>
  <si>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</si>
  <si>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</si>
  <si>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</si>
  <si>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</si>
  <si>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</si>
  <si>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</si>
  <si>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</si>
  <si>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</si>
  <si>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</si>
  <si>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</si>
  <si>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</si>
  <si>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</si>
  <si>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</si>
  <si>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</si>
  <si>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</si>
  <si>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</si>
  <si>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</si>
  <si>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</si>
  <si>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</si>
  <si>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</si>
  <si>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</si>
  <si>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</si>
  <si>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</si>
  <si>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</si>
  <si>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</si>
  <si>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</si>
  <si>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</si>
  <si>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</si>
  <si>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</si>
  <si>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</si>
  <si>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</si>
  <si>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</si>
  <si>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</si>
  <si>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</si>
  <si>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</si>
  <si>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</si>
  <si>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</si>
  <si>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</si>
  <si>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</si>
  <si>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</si>
  <si>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</si>
  <si>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</si>
  <si>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</si>
  <si>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</si>
  <si>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</si>
  <si>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</si>
  <si>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</si>
  <si>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</si>
  <si>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</si>
  <si>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</si>
  <si>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</si>
  <si>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</si>
  <si>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</si>
  <si>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</si>
  <si>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</si>
  <si>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</si>
  <si>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</si>
  <si>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</si>
  <si>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</si>
  <si>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</si>
  <si>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</si>
  <si>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</si>
  <si>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</si>
  <si>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</si>
  <si>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</si>
  <si>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</si>
  <si>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</si>
  <si>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</si>
  <si>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</si>
  <si>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</si>
  <si>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</si>
  <si>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</si>
  <si>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</si>
  <si>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</si>
  <si>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</si>
  <si>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</si>
  <si>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</si>
  <si>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</si>
  <si>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</si>
  <si>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</si>
  <si>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</si>
  <si>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</si>
  <si>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</si>
  <si>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</si>
  <si>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</si>
  <si>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</si>
  <si>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</si>
  <si>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</si>
  <si>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</si>
  <si>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</si>
  <si>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</si>
  <si>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</si>
  <si>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</si>
  <si>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</si>
  <si>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</si>
  <si>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</si>
  <si>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</si>
  <si>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</si>
  <si>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</si>
  <si>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</si>
  <si>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</si>
  <si>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</si>
  <si>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</si>
  <si>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</si>
  <si>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</si>
  <si>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</si>
  <si>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</si>
  <si>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</si>
  <si>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</si>
  <si>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</si>
  <si>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</si>
  <si>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</si>
  <si>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</si>
  <si>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</si>
  <si>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</si>
  <si>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</si>
  <si>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</si>
  <si>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</si>
  <si>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</si>
  <si>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</si>
  <si>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</si>
  <si>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</si>
  <si>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</si>
  <si>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</si>
  <si>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</si>
  <si>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</si>
  <si>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</si>
  <si>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</si>
  <si>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</si>
  <si>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</si>
  <si>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</si>
  <si>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</si>
  <si>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</si>
  <si>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</si>
  <si>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</si>
  <si>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</si>
  <si>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</si>
  <si>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</si>
  <si>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</si>
  <si>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</si>
  <si>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</si>
  <si>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</si>
  <si>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</si>
  <si>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</si>
  <si>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</si>
  <si>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</si>
  <si>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</si>
  <si>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</si>
  <si>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</si>
  <si>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</si>
  <si>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</si>
  <si>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</si>
  <si>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</si>
  <si>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</si>
  <si>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</si>
  <si>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</si>
  <si>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</si>
  <si>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</si>
  <si>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</si>
  <si>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</si>
  <si>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</si>
  <si>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</si>
  <si>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</si>
  <si>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</si>
  <si>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</si>
  <si>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</si>
  <si>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</si>
  <si>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</si>
  <si>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</si>
  <si>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</si>
  <si>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</si>
  <si>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</si>
  <si>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</si>
  <si>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</si>
  <si>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</si>
  <si>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</si>
  <si>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</si>
  <si>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</si>
  <si>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</si>
  <si>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</si>
  <si>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</si>
  <si>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</si>
  <si>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</si>
  <si>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</si>
  <si>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</si>
  <si>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</si>
  <si>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</si>
  <si>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</si>
  <si>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</si>
  <si>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</si>
  <si>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</si>
  <si>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</si>
  <si>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</si>
  <si>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</si>
  <si>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</si>
  <si>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</si>
  <si>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</si>
  <si>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</si>
  <si>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</si>
  <si>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</si>
  <si>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</si>
  <si>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</si>
  <si>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</si>
  <si>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</si>
  <si>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</si>
  <si>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</si>
  <si>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</si>
  <si>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</si>
  <si>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</si>
  <si>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</si>
  <si>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</si>
  <si>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</si>
  <si>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</si>
  <si>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</si>
  <si>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</si>
  <si>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</si>
  <si>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</si>
  <si>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</si>
  <si>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</si>
  <si>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</si>
  <si>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</si>
  <si>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</si>
  <si>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</si>
  <si>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</si>
  <si>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</si>
  <si>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</si>
  <si>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</si>
  <si>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</si>
  <si>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</si>
  <si>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</si>
  <si>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</si>
  <si>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</si>
  <si>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</si>
  <si>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</si>
  <si>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</si>
  <si>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</si>
  <si>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</si>
  <si>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</si>
  <si>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</si>
  <si>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</si>
  <si>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</si>
  <si>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</si>
  <si>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</si>
  <si>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</si>
  <si>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</si>
  <si>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</si>
  <si>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</si>
  <si>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</si>
  <si>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</si>
  <si>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</si>
  <si>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</si>
  <si>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</si>
  <si>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</si>
  <si>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</si>
  <si>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</si>
  <si>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</si>
  <si>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</si>
  <si>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</si>
  <si>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</si>
  <si>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</si>
  <si>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</si>
  <si>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</si>
  <si>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</si>
  <si>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</si>
  <si>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</si>
  <si>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</si>
  <si>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</si>
  <si>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</si>
  <si>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</si>
  <si>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</si>
  <si>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</si>
  <si>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</si>
  <si>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</si>
  <si>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</si>
  <si>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</si>
  <si>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</si>
  <si>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</si>
  <si>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</si>
  <si>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</si>
  <si>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</si>
  <si>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</si>
  <si>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</si>
  <si>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</si>
  <si>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</si>
  <si>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</si>
  <si>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</si>
  <si>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</si>
  <si>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</si>
  <si>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</si>
  <si>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</si>
  <si>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</si>
  <si>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</si>
  <si>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</si>
  <si>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</si>
  <si>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</si>
  <si>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</si>
  <si>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</si>
  <si>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</si>
  <si>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</si>
  <si>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</si>
  <si>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</si>
  <si>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</si>
  <si>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</si>
  <si>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</si>
  <si>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</si>
  <si>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</si>
  <si>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</si>
  <si>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</si>
  <si>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</si>
  <si>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</si>
  <si>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</si>
  <si>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</si>
  <si>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</si>
  <si>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</si>
  <si>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</si>
  <si>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</si>
  <si>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</si>
  <si>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</si>
  <si>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</si>
  <si>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</si>
  <si>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</si>
  <si>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</si>
  <si>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</si>
  <si>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</si>
  <si>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</si>
  <si>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</si>
  <si>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</si>
  <si>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</si>
  <si>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</si>
  <si>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</si>
  <si>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</si>
  <si>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</si>
  <si>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</si>
  <si>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</si>
  <si>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</si>
  <si>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</si>
  <si>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</si>
  <si>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</si>
  <si>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</si>
  <si>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</si>
  <si>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</si>
  <si>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</si>
  <si>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</si>
  <si>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</si>
  <si>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</si>
  <si>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</si>
  <si>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</si>
  <si>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</si>
  <si>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</si>
  <si>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</si>
  <si>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</si>
  <si>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</si>
  <si>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</si>
  <si>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</si>
  <si>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</si>
  <si>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</si>
  <si>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</si>
  <si>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</si>
  <si>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</si>
  <si>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</si>
  <si>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</si>
  <si>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</si>
  <si>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</si>
  <si>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</si>
  <si>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</si>
  <si>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</si>
  <si>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</si>
  <si>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</si>
  <si>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</si>
  <si>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</si>
  <si>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</si>
  <si>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</si>
  <si>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</si>
  <si>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</si>
  <si>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</si>
  <si>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</si>
  <si>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</si>
  <si>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</si>
  <si>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</si>
  <si>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</si>
  <si>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</si>
  <si>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</si>
  <si>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</si>
  <si>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</si>
  <si>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</si>
  <si>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</si>
  <si>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</si>
  <si>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</si>
  <si>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</si>
  <si>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</si>
  <si>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</si>
  <si>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</si>
  <si>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Morazán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</si>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</sst>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908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908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908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281">
  <autoFilter ref="A11:P1281" xr:uid="{00000000-0009-0000-0100-000006000000}">
    <filterColumn colId="7">
      <filters>
        <filter val="Distrito Central"/>
      </filters>
    </filterColumn>
  </autoFilter>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104">
  <autoFilter ref="A11:P104"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31">
  <autoFilter ref="A9:P131"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739"/>
  <sheetViews>
    <sheetView showGridLines="0" tabSelected="1" workbookViewId="0">
      <pane ySplit="11" topLeftCell="A1269" activePane="bottomLeft" state="frozen"/>
      <selection pane="bottomLeft" activeCell="H1276" sqref="H1276:H1281"/>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hidden="1"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hidden="1"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hidden="1"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hidden="1"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hidden="1"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hidden="1"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hidden="1"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hidden="1"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hidden="1"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hidden="1"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hidden="1"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hidden="1"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hidden="1"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hidden="1"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hidden="1"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hidden="1"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hidden="1"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hidden="1"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hidden="1"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hidden="1"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hidden="1"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hidden="1"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hidden="1"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hidden="1"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hidden="1"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hidden="1"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hidden="1"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hidden="1"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hidden="1"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hidden="1"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hidden="1"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hidden="1"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hidden="1"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hidden="1"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hidden="1"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hidden="1"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hidden="1"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hidden="1"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hidden="1"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hidden="1"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hidden="1"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hidden="1"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hidden="1"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hidden="1"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hidden="1"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hidden="1"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hidden="1"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hidden="1"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hidden="1"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hidden="1"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hidden="1"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hidden="1"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hidden="1"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hidden="1"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hidden="1"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hidden="1"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hidden="1"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hidden="1"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hidden="1"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hidden="1"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hidden="1"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hidden="1"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hidden="1"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hidden="1"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hidden="1"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hidden="1"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hidden="1"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hidden="1"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hidden="1"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hidden="1"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hidden="1"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hidden="1"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hidden="1"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hidden="1"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hidden="1"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hidden="1"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hidden="1"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hidden="1"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hidden="1"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hidden="1"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hidden="1"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hidden="1"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hidden="1"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hidden="1"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hidden="1"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hidden="1"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hidden="1"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hidden="1"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hidden="1"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hidden="1"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hidden="1"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hidden="1"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hidden="1"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hidden="1"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hidden="1"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hidden="1"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hidden="1"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hidden="1"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hidden="1"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hidden="1"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hidden="1"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hidden="1"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hidden="1"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hidden="1"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hidden="1"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hidden="1"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hidden="1"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hidden="1"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hidden="1"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hidden="1"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hidden="1"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hidden="1"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hidden="1"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hidden="1"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hidden="1"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hidden="1"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hidden="1"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hidden="1"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hidden="1"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hidden="1"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hidden="1"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hidden="1"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hidden="1"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hidden="1"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hidden="1"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hidden="1"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hidden="1"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hidden="1"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hidden="1"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hidden="1"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hidden="1"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hidden="1"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hidden="1"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hidden="1"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hidden="1"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hidden="1"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hidden="1"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hidden="1"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hidden="1"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hidden="1"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hidden="1"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hidden="1"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hidden="1"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hidden="1"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hidden="1"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hidden="1"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hidden="1"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hidden="1"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hidden="1"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hidden="1"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hidden="1"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hidden="1"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hidden="1"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hidden="1"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hidden="1"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hidden="1"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hidden="1"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hidden="1"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hidden="1"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hidden="1"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hidden="1"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hidden="1"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hidden="1"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hidden="1"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hidden="1"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hidden="1"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hidden="1"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hidden="1"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hidden="1"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hidden="1"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hidden="1"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hidden="1"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hidden="1"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hidden="1"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hidden="1"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hidden="1"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hidden="1"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hidden="1"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hidden="1"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hidden="1"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hidden="1"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hidden="1"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hidden="1"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hidden="1"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hidden="1"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hidden="1"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hidden="1"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hidden="1"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hidden="1"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hidden="1"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hidden="1"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hidden="1"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hidden="1"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hidden="1"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hidden="1"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hidden="1"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hidden="1"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hidden="1"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hidden="1"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hidden="1"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hidden="1"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hidden="1"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hidden="1"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hidden="1"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hidden="1"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hidden="1"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hidden="1"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hidden="1"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hidden="1"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hidden="1"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hidden="1"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hidden="1"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hidden="1"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hidden="1"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hidden="1"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hidden="1"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hidden="1"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hidden="1"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hidden="1"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hidden="1"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hidden="1"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hidden="1"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hidden="1"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hidden="1"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hidden="1"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hidden="1"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hidden="1"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hidden="1"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hidden="1"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hidden="1"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hidden="1"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hidden="1"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hidden="1"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hidden="1"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hidden="1"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hidden="1"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hidden="1"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hidden="1"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hidden="1"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hidden="1"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hidden="1"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hidden="1"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hidden="1"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hidden="1"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hidden="1"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hidden="1"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hidden="1"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hidden="1"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hidden="1"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hidden="1"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hidden="1"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hidden="1"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hidden="1"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hidden="1"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hidden="1"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hidden="1"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hidden="1"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hidden="1"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hidden="1"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hidden="1"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hidden="1"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hidden="1"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hidden="1"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hidden="1"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hidden="1"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hidden="1"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hidden="1"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hidden="1"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hidden="1"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hidden="1"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hidden="1"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hidden="1"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hidden="1"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hidden="1"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hidden="1"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hidden="1"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hidden="1"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hidden="1"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hidden="1"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hidden="1"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hidden="1"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hidden="1"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hidden="1"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hidden="1"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hidden="1"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hidden="1"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hidden="1"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hidden="1"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hidden="1"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hidden="1"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hidden="1"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hidden="1"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hidden="1"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hidden="1"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hidden="1"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hidden="1"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hidden="1"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hidden="1"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hidden="1"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hidden="1"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hidden="1"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hidden="1"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hidden="1"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hidden="1"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hidden="1"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hidden="1"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hidden="1"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hidden="1"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hidden="1"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hidden="1"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hidden="1"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hidden="1"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hidden="1"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hidden="1"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hidden="1"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hidden="1"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hidden="1"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hidden="1"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hidden="1"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hidden="1"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hidden="1"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hidden="1"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hidden="1"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hidden="1"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hidden="1"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hidden="1"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hidden="1"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hidden="1"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hidden="1"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hidden="1"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hidden="1"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hidden="1"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hidden="1"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hidden="1"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hidden="1"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hidden="1"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hidden="1"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hidden="1"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hidden="1"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hidden="1"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hidden="1"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hidden="1"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hidden="1"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hidden="1"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hidden="1"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hidden="1"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hidden="1"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hidden="1"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hidden="1"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hidden="1"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hidden="1"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hidden="1"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hidden="1"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hidden="1"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hidden="1"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hidden="1"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hidden="1"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hidden="1"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hidden="1"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hidden="1"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hidden="1"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hidden="1"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hidden="1"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hidden="1"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hidden="1"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hidden="1"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hidden="1"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hidden="1"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hidden="1"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hidden="1"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hidden="1"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hidden="1"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hidden="1"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hidden="1"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hidden="1"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hidden="1"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hidden="1"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hidden="1"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hidden="1"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hidden="1"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hidden="1"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hidden="1"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hidden="1"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hidden="1"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hidden="1"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hidden="1"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hidden="1"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hidden="1"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hidden="1"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hidden="1"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hidden="1"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hidden="1"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hidden="1"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hidden="1"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hidden="1"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hidden="1"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hidden="1"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hidden="1"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hidden="1"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hidden="1"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hidden="1"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hidden="1"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hidden="1"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hidden="1"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hidden="1"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hidden="1"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hidden="1"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hidden="1"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hidden="1"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hidden="1"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hidden="1"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hidden="1"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hidden="1"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hidden="1"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hidden="1"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hidden="1"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hidden="1"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hidden="1"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hidden="1"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hidden="1"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hidden="1"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hidden="1"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hidden="1"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hidden="1"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hidden="1"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hidden="1"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hidden="1"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hidden="1"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hidden="1"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hidden="1"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hidden="1"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hidden="1"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hidden="1"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hidden="1"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hidden="1"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hidden="1"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hidden="1"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hidden="1"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hidden="1"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hidden="1"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hidden="1"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hidden="1"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hidden="1"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hidden="1"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hidden="1"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hidden="1"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hidden="1"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hidden="1"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hidden="1"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hidden="1"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hidden="1"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hidden="1"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hidden="1"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hidden="1"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hidden="1"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hidden="1"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hidden="1"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hidden="1"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hidden="1"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hidden="1"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hidden="1"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hidden="1"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hidden="1"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hidden="1"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hidden="1"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hidden="1"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hidden="1"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hidden="1"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hidden="1"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hidden="1"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hidden="1"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hidden="1"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hidden="1"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hidden="1"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hidden="1"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hidden="1"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hidden="1"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hidden="1"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hidden="1"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hidden="1"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hidden="1"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hidden="1"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hidden="1"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hidden="1"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hidden="1"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hidden="1"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hidden="1"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hidden="1"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hidden="1"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hidden="1"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hidden="1"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hidden="1"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hidden="1"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hidden="1"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hidden="1"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hidden="1"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hidden="1"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hidden="1"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hidden="1"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hidden="1"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hidden="1"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hidden="1"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hidden="1"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hidden="1"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hidden="1"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hidden="1"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hidden="1"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hidden="1"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hidden="1"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hidden="1"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hidden="1"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hidden="1"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hidden="1"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hidden="1"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hidden="1"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hidden="1"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hidden="1"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hidden="1"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hidden="1"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hidden="1"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hidden="1"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hidden="1"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hidden="1"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hidden="1"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hidden="1"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hidden="1"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hidden="1"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hidden="1"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hidden="1"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hidden="1"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hidden="1"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hidden="1"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hidden="1"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hidden="1"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hidden="1"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hidden="1"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hidden="1"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hidden="1"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hidden="1"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hidden="1"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hidden="1"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hidden="1"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hidden="1"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hidden="1"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hidden="1"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hidden="1"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hidden="1"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hidden="1"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hidden="1"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hidden="1"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hidden="1"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hidden="1"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hidden="1"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hidden="1"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hidden="1"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hidden="1"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hidden="1"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hidden="1"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hidden="1"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hidden="1"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hidden="1"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hidden="1"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hidden="1"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hidden="1"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hidden="1"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hidden="1"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hidden="1"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hidden="1"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hidden="1"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hidden="1"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hidden="1"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hidden="1"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hidden="1"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hidden="1"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hidden="1"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hidden="1"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hidden="1"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hidden="1"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hidden="1"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hidden="1"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hidden="1"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hidden="1"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hidden="1"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hidden="1"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hidden="1"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hidden="1"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hidden="1"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hidden="1"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hidden="1"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hidden="1"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hidden="1"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hidden="1"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hidden="1"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hidden="1"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hidden="1"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hidden="1"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hidden="1"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hidden="1"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hidden="1"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hidden="1"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hidden="1"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hidden="1"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hidden="1"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hidden="1"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hidden="1"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hidden="1"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hidden="1"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hidden="1"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hidden="1"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hidden="1"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hidden="1"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hidden="1"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hidden="1"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hidden="1"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hidden="1"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hidden="1"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hidden="1"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hidden="1"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hidden="1"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hidden="1"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hidden="1"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hidden="1"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hidden="1"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hidden="1"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hidden="1"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hidden="1"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hidden="1"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hidden="1"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hidden="1"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hidden="1"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hidden="1"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hidden="1"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hidden="1"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hidden="1"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hidden="1"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hidden="1"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hidden="1"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hidden="1"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hidden="1"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hidden="1"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hidden="1"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hidden="1"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hidden="1"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hidden="1"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hidden="1"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hidden="1"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hidden="1"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hidden="1"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hidden="1"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hidden="1"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hidden="1"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hidden="1"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hidden="1"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hidden="1"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hidden="1"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hidden="1"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hidden="1"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hidden="1"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hidden="1"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hidden="1"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hidden="1"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hidden="1"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hidden="1"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hidden="1"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hidden="1"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hidden="1"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hidden="1"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hidden="1"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hidden="1"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hidden="1"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hidden="1"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hidden="1"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hidden="1"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hidden="1"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hidden="1"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hidden="1"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hidden="1"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hidden="1"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hidden="1"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hidden="1"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hidden="1"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hidden="1"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hidden="1"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hidden="1"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hidden="1"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hidden="1"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hidden="1"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hidden="1"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hidden="1"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hidden="1"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hidden="1"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hidden="1"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hidden="1"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hidden="1"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hidden="1"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hidden="1"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hidden="1"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hidden="1"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hidden="1"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hidden="1"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hidden="1"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hidden="1"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hidden="1"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hidden="1"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hidden="1"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hidden="1"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hidden="1"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hidden="1"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hidden="1"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hidden="1"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hidden="1"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hidden="1"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hidden="1"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hidden="1"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hidden="1"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hidden="1"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hidden="1"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hidden="1"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hidden="1"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hidden="1"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hidden="1"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hidden="1"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hidden="1"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hidden="1"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hidden="1"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hidden="1"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hidden="1"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hidden="1"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hidden="1"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hidden="1"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hidden="1"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hidden="1"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hidden="1"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hidden="1"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hidden="1"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hidden="1"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hidden="1"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hidden="1"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hidden="1"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hidden="1"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hidden="1"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hidden="1"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hidden="1"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hidden="1"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hidden="1"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hidden="1"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hidden="1"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hidden="1"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hidden="1"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hidden="1"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hidden="1"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hidden="1"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hidden="1"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hidden="1"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hidden="1"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hidden="1"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hidden="1"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hidden="1"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hidden="1"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hidden="1"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hidden="1"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hidden="1"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hidden="1"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hidden="1"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hidden="1"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hidden="1"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hidden="1"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hidden="1"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hidden="1"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hidden="1"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hidden="1"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hidden="1"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hidden="1"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hidden="1"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hidden="1"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hidden="1"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hidden="1"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hidden="1"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hidden="1"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hidden="1"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hidden="1"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hidden="1"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hidden="1"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hidden="1"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hidden="1"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hidden="1"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hidden="1"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hidden="1"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hidden="1"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hidden="1"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hidden="1"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hidden="1"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hidden="1"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hidden="1"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hidden="1"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hidden="1"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hidden="1"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hidden="1"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hidden="1"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hidden="1"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hidden="1"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hidden="1"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hidden="1"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hidden="1"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hidden="1"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hidden="1"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hidden="1"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hidden="1"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hidden="1"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hidden="1"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hidden="1"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hidden="1"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hidden="1"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hidden="1"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hidden="1"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hidden="1"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hidden="1"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hidden="1"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hidden="1"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hidden="1"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hidden="1"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hidden="1"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hidden="1"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hidden="1"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hidden="1"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hidden="1"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hidden="1"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hidden="1"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hidden="1"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hidden="1"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hidden="1"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hidden="1"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hidden="1"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hidden="1"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hidden="1"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hidden="1"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hidden="1"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hidden="1"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hidden="1"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hidden="1"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hidden="1"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hidden="1"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hidden="1"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hidden="1"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hidden="1"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hidden="1"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hidden="1"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hidden="1"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hidden="1"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hidden="1"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hidden="1"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hidden="1"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hidden="1"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hidden="1"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hidden="1"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hidden="1"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hidden="1"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hidden="1"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hidden="1"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hidden="1"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hidden="1"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hidden="1"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hidden="1"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hidden="1"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hidden="1"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hidden="1"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hidden="1"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hidden="1"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hidden="1"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hidden="1"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hidden="1"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hidden="1"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hidden="1"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hidden="1"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hidden="1"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hidden="1" customHeight="1">
      <c r="A1014" s="31" t="str">
        <f t="shared" si="45"/>
        <v>San Pedro Sula439141003</v>
      </c>
      <c r="B1014" s="31" t="str">
        <f>+Table_6[[#This Row],[ID_Municipio]]&amp;Table_6[[#This Row],[Fecha]]</f>
        <v>050143914</v>
      </c>
      <c r="C1014" s="31" t="str">
        <f t="shared" si="46"/>
        <v>Colon43914</v>
      </c>
      <c r="D1014" s="32">
        <f t="shared" si="47"/>
        <v>1003</v>
      </c>
      <c r="E1014" s="33">
        <v>43914</v>
      </c>
      <c r="F1014" s="32">
        <f>+VLOOKUP(Table_6[[#This Row],[Departamento]],Table_5[],2,0)</f>
        <v>2</v>
      </c>
      <c r="G1014" s="3" t="s">
        <v>73</v>
      </c>
      <c r="H1014" s="37" t="s">
        <v>23</v>
      </c>
      <c r="I1014" s="32" t="str">
        <f>+IFERROR(VLOOKUP(Table_6[[#This Row],[Municipio]],'LOCALIZA HN'!$B$9:$O$306,8,0),99999)</f>
        <v>0501</v>
      </c>
      <c r="J1014" s="5" t="s">
        <v>26</v>
      </c>
      <c r="K1014" s="5">
        <v>41</v>
      </c>
      <c r="L1014" s="8" t="s">
        <v>19</v>
      </c>
      <c r="M1014" s="34" t="s">
        <v>20</v>
      </c>
      <c r="N1014" s="36">
        <f>+IFERROR(VLOOKUP(Table_6[[#This Row],[ID_Municipio]],Table_4[[CodigoMuni]:[Long_2]],3,0),"")</f>
        <v>15.5151</v>
      </c>
      <c r="O1014" s="36">
        <f>+IFERROR(VLOOKUP(Table_6[[#This Row],[ID_Municipio]],Table_4[[CodigoMuni]:[Long_2]],4,0),"")</f>
        <v>-88.114599999999996</v>
      </c>
      <c r="P1014" s="34" t="s">
        <v>21</v>
      </c>
    </row>
    <row r="1015" spans="1:16" ht="14.25" hidden="1" customHeight="1">
      <c r="A1015" s="31" t="str">
        <f t="shared" si="45"/>
        <v>San Pedro Sula439141004</v>
      </c>
      <c r="B1015" s="31" t="str">
        <f>+Table_6[[#This Row],[ID_Municipio]]&amp;Table_6[[#This Row],[Fecha]]</f>
        <v>050143914</v>
      </c>
      <c r="C1015" s="31" t="str">
        <f t="shared" si="46"/>
        <v>Colon43914</v>
      </c>
      <c r="D1015" s="32">
        <f t="shared" si="47"/>
        <v>1004</v>
      </c>
      <c r="E1015" s="33">
        <v>43914</v>
      </c>
      <c r="F1015" s="32">
        <f>+VLOOKUP(Table_6[[#This Row],[Departamento]],Table_5[],2,0)</f>
        <v>2</v>
      </c>
      <c r="G1015" s="3" t="s">
        <v>73</v>
      </c>
      <c r="H1015" s="37" t="s">
        <v>23</v>
      </c>
      <c r="I1015" s="32" t="str">
        <f>+IFERROR(VLOOKUP(Table_6[[#This Row],[Municipio]],'LOCALIZA HN'!$B$9:$O$306,8,0),99999)</f>
        <v>0501</v>
      </c>
      <c r="J1015" s="5" t="s">
        <v>26</v>
      </c>
      <c r="K1015" s="5">
        <v>25</v>
      </c>
      <c r="L1015" s="8" t="s">
        <v>19</v>
      </c>
      <c r="M1015" s="34" t="s">
        <v>20</v>
      </c>
      <c r="N1015" s="36">
        <f>+IFERROR(VLOOKUP(Table_6[[#This Row],[ID_Municipio]],Table_4[[CodigoMuni]:[Long_2]],3,0),"")</f>
        <v>15.5151</v>
      </c>
      <c r="O1015" s="36">
        <f>+IFERROR(VLOOKUP(Table_6[[#This Row],[ID_Municipio]],Table_4[[CodigoMuni]:[Long_2]],4,0),"")</f>
        <v>-88.114599999999996</v>
      </c>
      <c r="P1015" s="34" t="s">
        <v>21</v>
      </c>
    </row>
    <row r="1016" spans="1:16" ht="14.25" hidden="1" customHeight="1">
      <c r="A1016" s="31" t="str">
        <f t="shared" si="45"/>
        <v>San Pedro Sula439141005</v>
      </c>
      <c r="B1016" s="31" t="str">
        <f>+Table_6[[#This Row],[ID_Municipio]]&amp;Table_6[[#This Row],[Fecha]]</f>
        <v>050143914</v>
      </c>
      <c r="C1016" s="31" t="str">
        <f t="shared" si="46"/>
        <v>Colon43914</v>
      </c>
      <c r="D1016" s="32">
        <f t="shared" si="47"/>
        <v>1005</v>
      </c>
      <c r="E1016" s="33">
        <v>43914</v>
      </c>
      <c r="F1016" s="32">
        <f>+VLOOKUP(Table_6[[#This Row],[Departamento]],Table_5[],2,0)</f>
        <v>2</v>
      </c>
      <c r="G1016" s="3" t="s">
        <v>73</v>
      </c>
      <c r="H1016" s="37" t="s">
        <v>23</v>
      </c>
      <c r="I1016" s="32" t="str">
        <f>+IFERROR(VLOOKUP(Table_6[[#This Row],[Municipio]],'LOCALIZA HN'!$B$9:$O$306,8,0),99999)</f>
        <v>0501</v>
      </c>
      <c r="J1016" s="5" t="s">
        <v>26</v>
      </c>
      <c r="K1016" s="5">
        <v>36</v>
      </c>
      <c r="L1016" s="8" t="s">
        <v>19</v>
      </c>
      <c r="M1016" s="34" t="s">
        <v>20</v>
      </c>
      <c r="N1016" s="36">
        <f>+IFERROR(VLOOKUP(Table_6[[#This Row],[ID_Municipio]],Table_4[[CodigoMuni]:[Long_2]],3,0),"")</f>
        <v>15.5151</v>
      </c>
      <c r="O1016" s="36">
        <f>+IFERROR(VLOOKUP(Table_6[[#This Row],[ID_Municipio]],Table_4[[CodigoMuni]:[Long_2]],4,0),"")</f>
        <v>-88.114599999999996</v>
      </c>
      <c r="P1016" s="34" t="s">
        <v>21</v>
      </c>
    </row>
    <row r="1017" spans="1:16" ht="14.25" hidden="1" customHeight="1">
      <c r="A1017" s="31" t="str">
        <f t="shared" si="45"/>
        <v>San Pedro Sula439141006</v>
      </c>
      <c r="B1017" s="31" t="str">
        <f>+Table_6[[#This Row],[ID_Municipio]]&amp;Table_6[[#This Row],[Fecha]]</f>
        <v>050143914</v>
      </c>
      <c r="C1017" s="31" t="str">
        <f t="shared" si="46"/>
        <v>Colon43914</v>
      </c>
      <c r="D1017" s="32">
        <f t="shared" si="47"/>
        <v>1006</v>
      </c>
      <c r="E1017" s="33">
        <v>43914</v>
      </c>
      <c r="F1017" s="32">
        <f>+VLOOKUP(Table_6[[#This Row],[Departamento]],Table_5[],2,0)</f>
        <v>2</v>
      </c>
      <c r="G1017" s="3" t="s">
        <v>73</v>
      </c>
      <c r="H1017" s="37" t="s">
        <v>23</v>
      </c>
      <c r="I1017" s="32" t="str">
        <f>+IFERROR(VLOOKUP(Table_6[[#This Row],[Municipio]],'LOCALIZA HN'!$B$9:$O$306,8,0),99999)</f>
        <v>0501</v>
      </c>
      <c r="J1017" s="5" t="s">
        <v>18</v>
      </c>
      <c r="K1017" s="5">
        <v>36</v>
      </c>
      <c r="L1017" s="8" t="s">
        <v>19</v>
      </c>
      <c r="M1017" s="34" t="s">
        <v>20</v>
      </c>
      <c r="N1017" s="36">
        <f>+IFERROR(VLOOKUP(Table_6[[#This Row],[ID_Municipio]],Table_4[[CodigoMuni]:[Long_2]],3,0),"")</f>
        <v>15.5151</v>
      </c>
      <c r="O1017" s="36">
        <f>+IFERROR(VLOOKUP(Table_6[[#This Row],[ID_Municipio]],Table_4[[CodigoMuni]:[Long_2]],4,0),"")</f>
        <v>-88.114599999999996</v>
      </c>
      <c r="P1017" s="34" t="s">
        <v>21</v>
      </c>
    </row>
    <row r="1018" spans="1:16" ht="14.25" hidden="1" customHeight="1">
      <c r="A1018" s="31" t="str">
        <f t="shared" si="45"/>
        <v>San Pedro Sula439141007</v>
      </c>
      <c r="B1018" s="31" t="str">
        <f>+Table_6[[#This Row],[ID_Municipio]]&amp;Table_6[[#This Row],[Fecha]]</f>
        <v>050143914</v>
      </c>
      <c r="C1018" s="31" t="str">
        <f t="shared" si="46"/>
        <v>Colon43914</v>
      </c>
      <c r="D1018" s="32">
        <f t="shared" si="47"/>
        <v>1007</v>
      </c>
      <c r="E1018" s="33">
        <v>43914</v>
      </c>
      <c r="F1018" s="32">
        <f>+VLOOKUP(Table_6[[#This Row],[Departamento]],Table_5[],2,0)</f>
        <v>2</v>
      </c>
      <c r="G1018" s="3" t="s">
        <v>73</v>
      </c>
      <c r="H1018" s="37" t="s">
        <v>23</v>
      </c>
      <c r="I1018" s="32" t="str">
        <f>+IFERROR(VLOOKUP(Table_6[[#This Row],[Municipio]],'LOCALIZA HN'!$B$9:$O$306,8,0),99999)</f>
        <v>0501</v>
      </c>
      <c r="J1018" s="5" t="s">
        <v>18</v>
      </c>
      <c r="K1018" s="5">
        <v>41</v>
      </c>
      <c r="L1018" s="8" t="s">
        <v>19</v>
      </c>
      <c r="M1018" s="34" t="s">
        <v>20</v>
      </c>
      <c r="N1018" s="36">
        <f>+IFERROR(VLOOKUP(Table_6[[#This Row],[ID_Municipio]],Table_4[[CodigoMuni]:[Long_2]],3,0),"")</f>
        <v>15.5151</v>
      </c>
      <c r="O1018" s="36">
        <f>+IFERROR(VLOOKUP(Table_6[[#This Row],[ID_Municipio]],Table_4[[CodigoMuni]:[Long_2]],4,0),"")</f>
        <v>-88.114599999999996</v>
      </c>
      <c r="P1018" s="34" t="s">
        <v>21</v>
      </c>
    </row>
    <row r="1019" spans="1:16" ht="14.25" customHeight="1">
      <c r="A1019" s="31" t="str">
        <f t="shared" si="45"/>
        <v>Distrito Central439181008</v>
      </c>
      <c r="B1019" s="31" t="str">
        <f>+Table_6[[#This Row],[ID_Municipio]]&amp;Table_6[[#This Row],[Fecha]]</f>
        <v>080143918</v>
      </c>
      <c r="C1019" s="31" t="str">
        <f t="shared" si="46"/>
        <v>Francisco Morazan43918</v>
      </c>
      <c r="D1019" s="32">
        <f t="shared" si="47"/>
        <v>1008</v>
      </c>
      <c r="E1019" s="33">
        <v>43918</v>
      </c>
      <c r="F1019" s="32">
        <f>+VLOOKUP(Table_6[[#This Row],[Departamento]],Table_5[],2,0)</f>
        <v>8</v>
      </c>
      <c r="G1019" s="3" t="s">
        <v>31</v>
      </c>
      <c r="H1019" s="9" t="s">
        <v>32</v>
      </c>
      <c r="I1019" s="32" t="str">
        <f>+IFERROR(VLOOKUP(Table_6[[#This Row],[Municipio]],'LOCALIZA HN'!$B$9:$O$306,8,0),99999)</f>
        <v>0801</v>
      </c>
      <c r="J1019" s="5" t="s">
        <v>18</v>
      </c>
      <c r="K1019" s="5">
        <v>50</v>
      </c>
      <c r="L1019" s="8" t="s">
        <v>19</v>
      </c>
      <c r="M1019" s="34" t="s">
        <v>20</v>
      </c>
      <c r="N1019" s="36">
        <f>+IFERROR(VLOOKUP(Table_6[[#This Row],[ID_Municipio]],Table_4[[CodigoMuni]:[Long_2]],3,0),"")</f>
        <v>14.175800000000001</v>
      </c>
      <c r="O1019" s="36">
        <f>+IFERROR(VLOOKUP(Table_6[[#This Row],[ID_Municipio]],Table_4[[CodigoMuni]:[Long_2]],4,0),"")</f>
        <v>-87.251099999999994</v>
      </c>
      <c r="P1019" s="34" t="s">
        <v>21</v>
      </c>
    </row>
    <row r="1020" spans="1:16" ht="14.25" hidden="1" customHeight="1">
      <c r="A1020" s="31" t="str">
        <f t="shared" si="45"/>
        <v>San Pedro Sula439181009</v>
      </c>
      <c r="B1020" s="31" t="str">
        <f>+Table_6[[#This Row],[ID_Municipio]]&amp;Table_6[[#This Row],[Fecha]]</f>
        <v>050143918</v>
      </c>
      <c r="C1020" s="31" t="str">
        <f t="shared" si="46"/>
        <v>Cortes43918</v>
      </c>
      <c r="D1020" s="32">
        <f t="shared" si="47"/>
        <v>1009</v>
      </c>
      <c r="E1020" s="33">
        <v>43918</v>
      </c>
      <c r="F1020" s="32">
        <f>+VLOOKUP(Table_6[[#This Row],[Departamento]],Table_5[],2,0)</f>
        <v>5</v>
      </c>
      <c r="G1020" s="3" t="s">
        <v>22</v>
      </c>
      <c r="H1020" s="9" t="s">
        <v>23</v>
      </c>
      <c r="I1020" s="32" t="str">
        <f>+IFERROR(VLOOKUP(Table_6[[#This Row],[Municipio]],'LOCALIZA HN'!$B$9:$O$306,8,0),99999)</f>
        <v>0501</v>
      </c>
      <c r="J1020" s="5" t="s">
        <v>18</v>
      </c>
      <c r="K1020" s="5">
        <v>72</v>
      </c>
      <c r="L1020" s="8" t="s">
        <v>19</v>
      </c>
      <c r="M1020" s="34" t="s">
        <v>20</v>
      </c>
      <c r="N1020" s="36">
        <f>+IFERROR(VLOOKUP(Table_6[[#This Row],[ID_Municipio]],Table_4[[CodigoMuni]:[Long_2]],3,0),"")</f>
        <v>15.5151</v>
      </c>
      <c r="O1020" s="36">
        <f>+IFERROR(VLOOKUP(Table_6[[#This Row],[ID_Municipio]],Table_4[[CodigoMuni]:[Long_2]],4,0),"")</f>
        <v>-88.114599999999996</v>
      </c>
      <c r="P1020" s="34" t="s">
        <v>21</v>
      </c>
    </row>
    <row r="1021" spans="1:16" ht="14.25" hidden="1" customHeight="1">
      <c r="A1021" s="31" t="str">
        <f t="shared" si="45"/>
        <v>San Pedro Sula439181010</v>
      </c>
      <c r="B1021" s="31" t="str">
        <f>+Table_6[[#This Row],[ID_Municipio]]&amp;Table_6[[#This Row],[Fecha]]</f>
        <v>050143918</v>
      </c>
      <c r="C1021" s="31" t="str">
        <f t="shared" si="46"/>
        <v>Cortes43918</v>
      </c>
      <c r="D1021" s="32">
        <f t="shared" si="47"/>
        <v>1010</v>
      </c>
      <c r="E1021" s="33">
        <v>43918</v>
      </c>
      <c r="F1021" s="32">
        <f>+VLOOKUP(Table_6[[#This Row],[Departamento]],Table_5[],2,0)</f>
        <v>5</v>
      </c>
      <c r="G1021" s="3" t="s">
        <v>22</v>
      </c>
      <c r="H1021" s="9" t="s">
        <v>23</v>
      </c>
      <c r="I1021" s="32" t="str">
        <f>+IFERROR(VLOOKUP(Table_6[[#This Row],[Municipio]],'LOCALIZA HN'!$B$9:$O$306,8,0),99999)</f>
        <v>0501</v>
      </c>
      <c r="J1021" s="5" t="s">
        <v>18</v>
      </c>
      <c r="K1021" s="5">
        <v>77</v>
      </c>
      <c r="L1021" s="8" t="s">
        <v>19</v>
      </c>
      <c r="M1021" s="34" t="s">
        <v>20</v>
      </c>
      <c r="N1021" s="36">
        <f>+IFERROR(VLOOKUP(Table_6[[#This Row],[ID_Municipio]],Table_4[[CodigoMuni]:[Long_2]],3,0),"")</f>
        <v>15.5151</v>
      </c>
      <c r="O1021" s="36">
        <f>+IFERROR(VLOOKUP(Table_6[[#This Row],[ID_Municipio]],Table_4[[CodigoMuni]:[Long_2]],4,0),"")</f>
        <v>-88.114599999999996</v>
      </c>
      <c r="P1021" s="34" t="s">
        <v>21</v>
      </c>
    </row>
    <row r="1022" spans="1:16" ht="14.25" hidden="1" customHeight="1">
      <c r="A1022" s="31" t="str">
        <f t="shared" si="45"/>
        <v>San Pedro Sula439181011</v>
      </c>
      <c r="B1022" s="31" t="str">
        <f>+Table_6[[#This Row],[ID_Municipio]]&amp;Table_6[[#This Row],[Fecha]]</f>
        <v>050143918</v>
      </c>
      <c r="C1022" s="31" t="str">
        <f t="shared" si="46"/>
        <v>Cortes43918</v>
      </c>
      <c r="D1022" s="32">
        <f t="shared" si="47"/>
        <v>1011</v>
      </c>
      <c r="E1022" s="33">
        <v>43918</v>
      </c>
      <c r="F1022" s="32">
        <f>+VLOOKUP(Table_6[[#This Row],[Departamento]],Table_5[],2,0)</f>
        <v>5</v>
      </c>
      <c r="G1022" s="3" t="s">
        <v>22</v>
      </c>
      <c r="H1022" s="9" t="s">
        <v>23</v>
      </c>
      <c r="I1022" s="32" t="str">
        <f>+IFERROR(VLOOKUP(Table_6[[#This Row],[Municipio]],'LOCALIZA HN'!$B$9:$O$306,8,0),99999)</f>
        <v>0501</v>
      </c>
      <c r="J1022" s="5" t="s">
        <v>18</v>
      </c>
      <c r="K1022" s="5">
        <v>29</v>
      </c>
      <c r="L1022" s="8" t="s">
        <v>19</v>
      </c>
      <c r="M1022" s="34" t="s">
        <v>20</v>
      </c>
      <c r="N1022" s="36">
        <f>+IFERROR(VLOOKUP(Table_6[[#This Row],[ID_Municipio]],Table_4[[CodigoMuni]:[Long_2]],3,0),"")</f>
        <v>15.5151</v>
      </c>
      <c r="O1022" s="36">
        <f>+IFERROR(VLOOKUP(Table_6[[#This Row],[ID_Municipio]],Table_4[[CodigoMuni]:[Long_2]],4,0),"")</f>
        <v>-88.114599999999996</v>
      </c>
      <c r="P1022" s="34" t="s">
        <v>21</v>
      </c>
    </row>
    <row r="1023" spans="1:16" ht="14.25" hidden="1" customHeight="1">
      <c r="A1023" s="31" t="str">
        <f t="shared" si="45"/>
        <v>San Pedro Sula439181012</v>
      </c>
      <c r="B1023" s="31" t="str">
        <f>+Table_6[[#This Row],[ID_Municipio]]&amp;Table_6[[#This Row],[Fecha]]</f>
        <v>050143918</v>
      </c>
      <c r="C1023" s="31" t="str">
        <f t="shared" si="46"/>
        <v>Cortes43918</v>
      </c>
      <c r="D1023" s="32">
        <f t="shared" si="47"/>
        <v>1012</v>
      </c>
      <c r="E1023" s="33">
        <v>43918</v>
      </c>
      <c r="F1023" s="32">
        <f>+VLOOKUP(Table_6[[#This Row],[Departamento]],Table_5[],2,0)</f>
        <v>5</v>
      </c>
      <c r="G1023" s="3" t="s">
        <v>22</v>
      </c>
      <c r="H1023" s="9" t="s">
        <v>23</v>
      </c>
      <c r="I1023" s="32" t="str">
        <f>+IFERROR(VLOOKUP(Table_6[[#This Row],[Municipio]],'LOCALIZA HN'!$B$9:$O$306,8,0),99999)</f>
        <v>0501</v>
      </c>
      <c r="J1023" s="5" t="s">
        <v>18</v>
      </c>
      <c r="K1023" s="5">
        <v>57</v>
      </c>
      <c r="L1023" s="8" t="s">
        <v>19</v>
      </c>
      <c r="M1023" s="34" t="s">
        <v>20</v>
      </c>
      <c r="N1023" s="36">
        <f>+IFERROR(VLOOKUP(Table_6[[#This Row],[ID_Municipio]],Table_4[[CodigoMuni]:[Long_2]],3,0),"")</f>
        <v>15.5151</v>
      </c>
      <c r="O1023" s="36">
        <f>+IFERROR(VLOOKUP(Table_6[[#This Row],[ID_Municipio]],Table_4[[CodigoMuni]:[Long_2]],4,0),"")</f>
        <v>-88.114599999999996</v>
      </c>
      <c r="P1023" s="34" t="s">
        <v>21</v>
      </c>
    </row>
    <row r="1024" spans="1:16" ht="14.25" hidden="1" customHeight="1">
      <c r="A1024" s="31" t="str">
        <f t="shared" si="45"/>
        <v>San Pedro Sula439181013</v>
      </c>
      <c r="B1024" s="31" t="str">
        <f>+Table_6[[#This Row],[ID_Municipio]]&amp;Table_6[[#This Row],[Fecha]]</f>
        <v>050143918</v>
      </c>
      <c r="C1024" s="31" t="str">
        <f t="shared" si="46"/>
        <v>Cortes43918</v>
      </c>
      <c r="D1024" s="32">
        <f t="shared" si="47"/>
        <v>1013</v>
      </c>
      <c r="E1024" s="33">
        <v>43918</v>
      </c>
      <c r="F1024" s="32">
        <f>+VLOOKUP(Table_6[[#This Row],[Departamento]],Table_5[],2,0)</f>
        <v>5</v>
      </c>
      <c r="G1024" s="3" t="s">
        <v>22</v>
      </c>
      <c r="H1024" s="9" t="s">
        <v>23</v>
      </c>
      <c r="I1024" s="32" t="str">
        <f>+IFERROR(VLOOKUP(Table_6[[#This Row],[Municipio]],'LOCALIZA HN'!$B$9:$O$306,8,0),99999)</f>
        <v>0501</v>
      </c>
      <c r="J1024" s="5" t="s">
        <v>18</v>
      </c>
      <c r="K1024" s="5">
        <v>23</v>
      </c>
      <c r="L1024" s="8" t="s">
        <v>19</v>
      </c>
      <c r="M1024" s="34" t="s">
        <v>20</v>
      </c>
      <c r="N1024" s="36">
        <f>+IFERROR(VLOOKUP(Table_6[[#This Row],[ID_Municipio]],Table_4[[CodigoMuni]:[Long_2]],3,0),"")</f>
        <v>15.5151</v>
      </c>
      <c r="O1024" s="36">
        <f>+IFERROR(VLOOKUP(Table_6[[#This Row],[ID_Municipio]],Table_4[[CodigoMuni]:[Long_2]],4,0),"")</f>
        <v>-88.114599999999996</v>
      </c>
      <c r="P1024" s="34" t="s">
        <v>21</v>
      </c>
    </row>
    <row r="1025" spans="1:16" ht="14.25" hidden="1" customHeight="1">
      <c r="A1025" s="31" t="str">
        <f t="shared" si="45"/>
        <v>San Pedro Sula439181014</v>
      </c>
      <c r="B1025" s="31" t="str">
        <f>+Table_6[[#This Row],[ID_Municipio]]&amp;Table_6[[#This Row],[Fecha]]</f>
        <v>050143918</v>
      </c>
      <c r="C1025" s="31" t="str">
        <f t="shared" si="46"/>
        <v>Cortes43918</v>
      </c>
      <c r="D1025" s="32">
        <f t="shared" si="47"/>
        <v>1014</v>
      </c>
      <c r="E1025" s="33">
        <v>43918</v>
      </c>
      <c r="F1025" s="32">
        <f>+VLOOKUP(Table_6[[#This Row],[Departamento]],Table_5[],2,0)</f>
        <v>5</v>
      </c>
      <c r="G1025" s="3" t="s">
        <v>22</v>
      </c>
      <c r="H1025" s="9" t="s">
        <v>23</v>
      </c>
      <c r="I1025" s="32" t="str">
        <f>+IFERROR(VLOOKUP(Table_6[[#This Row],[Municipio]],'LOCALIZA HN'!$B$9:$O$306,8,0),99999)</f>
        <v>0501</v>
      </c>
      <c r="J1025" s="5" t="s">
        <v>18</v>
      </c>
      <c r="K1025" s="5">
        <v>24</v>
      </c>
      <c r="L1025" s="8" t="s">
        <v>19</v>
      </c>
      <c r="M1025" s="34" t="s">
        <v>20</v>
      </c>
      <c r="N1025" s="36">
        <f>+IFERROR(VLOOKUP(Table_6[[#This Row],[ID_Municipio]],Table_4[[CodigoMuni]:[Long_2]],3,0),"")</f>
        <v>15.5151</v>
      </c>
      <c r="O1025" s="36">
        <f>+IFERROR(VLOOKUP(Table_6[[#This Row],[ID_Municipio]],Table_4[[CodigoMuni]:[Long_2]],4,0),"")</f>
        <v>-88.114599999999996</v>
      </c>
      <c r="P1025" s="34" t="s">
        <v>21</v>
      </c>
    </row>
    <row r="1026" spans="1:16" ht="14.25" hidden="1" customHeight="1">
      <c r="A1026" s="31" t="str">
        <f t="shared" si="45"/>
        <v>San Pedro Sula439181015</v>
      </c>
      <c r="B1026" s="31" t="str">
        <f>+Table_6[[#This Row],[ID_Municipio]]&amp;Table_6[[#This Row],[Fecha]]</f>
        <v>050143918</v>
      </c>
      <c r="C1026" s="31" t="str">
        <f t="shared" si="46"/>
        <v>Cortes43918</v>
      </c>
      <c r="D1026" s="32">
        <f t="shared" si="47"/>
        <v>1015</v>
      </c>
      <c r="E1026" s="33">
        <v>43918</v>
      </c>
      <c r="F1026" s="32">
        <f>+VLOOKUP(Table_6[[#This Row],[Departamento]],Table_5[],2,0)</f>
        <v>5</v>
      </c>
      <c r="G1026" s="3" t="s">
        <v>22</v>
      </c>
      <c r="H1026" s="9" t="s">
        <v>23</v>
      </c>
      <c r="I1026" s="32" t="str">
        <f>+IFERROR(VLOOKUP(Table_6[[#This Row],[Municipio]],'LOCALIZA HN'!$B$9:$O$306,8,0),99999)</f>
        <v>0501</v>
      </c>
      <c r="J1026" s="5" t="s">
        <v>18</v>
      </c>
      <c r="K1026" s="5">
        <v>46</v>
      </c>
      <c r="L1026" s="8" t="s">
        <v>19</v>
      </c>
      <c r="M1026" s="34" t="s">
        <v>20</v>
      </c>
      <c r="N1026" s="36">
        <f>+IFERROR(VLOOKUP(Table_6[[#This Row],[ID_Municipio]],Table_4[[CodigoMuni]:[Long_2]],3,0),"")</f>
        <v>15.5151</v>
      </c>
      <c r="O1026" s="36">
        <f>+IFERROR(VLOOKUP(Table_6[[#This Row],[ID_Municipio]],Table_4[[CodigoMuni]:[Long_2]],4,0),"")</f>
        <v>-88.114599999999996</v>
      </c>
      <c r="P1026" s="34" t="s">
        <v>21</v>
      </c>
    </row>
    <row r="1027" spans="1:16" ht="14.25" hidden="1" customHeight="1">
      <c r="A1027" s="31" t="str">
        <f t="shared" si="45"/>
        <v>Trujillo439181016</v>
      </c>
      <c r="B1027" s="31" t="str">
        <f>+Table_6[[#This Row],[ID_Municipio]]&amp;Table_6[[#This Row],[Fecha]]</f>
        <v>020143918</v>
      </c>
      <c r="C1027" s="31" t="str">
        <f t="shared" si="46"/>
        <v>Colon43918</v>
      </c>
      <c r="D1027" s="32">
        <f t="shared" si="47"/>
        <v>1016</v>
      </c>
      <c r="E1027" s="33">
        <v>43918</v>
      </c>
      <c r="F1027" s="32">
        <f>+VLOOKUP(Table_6[[#This Row],[Departamento]],Table_5[],2,0)</f>
        <v>2</v>
      </c>
      <c r="G1027" s="3" t="s">
        <v>73</v>
      </c>
      <c r="H1027" s="9" t="s">
        <v>82</v>
      </c>
      <c r="I1027" s="32" t="str">
        <f>+IFERROR(VLOOKUP(Table_6[[#This Row],[Municipio]],'LOCALIZA HN'!$B$9:$O$306,8,0),99999)</f>
        <v>0201</v>
      </c>
      <c r="J1027" s="5" t="s">
        <v>26</v>
      </c>
      <c r="K1027" s="5">
        <v>35</v>
      </c>
      <c r="L1027" s="8" t="s">
        <v>19</v>
      </c>
      <c r="M1027" s="34" t="s">
        <v>20</v>
      </c>
      <c r="N1027" s="36">
        <f>+IFERROR(VLOOKUP(Table_6[[#This Row],[ID_Municipio]],Table_4[[CodigoMuni]:[Long_2]],3,0),"")</f>
        <v>15.830500000000001</v>
      </c>
      <c r="O1027" s="36">
        <f>+IFERROR(VLOOKUP(Table_6[[#This Row],[ID_Municipio]],Table_4[[CodigoMuni]:[Long_2]],4,0),"")</f>
        <v>-85.939800000000005</v>
      </c>
      <c r="P1027" s="34" t="s">
        <v>21</v>
      </c>
    </row>
    <row r="1028" spans="1:16" ht="14.25" hidden="1" customHeight="1">
      <c r="A1028" s="31" t="str">
        <f t="shared" si="45"/>
        <v>San Pedro Sula439181017</v>
      </c>
      <c r="B1028" s="31" t="str">
        <f>+Table_6[[#This Row],[ID_Municipio]]&amp;Table_6[[#This Row],[Fecha]]</f>
        <v>050143918</v>
      </c>
      <c r="C1028" s="31" t="str">
        <f t="shared" si="46"/>
        <v>Cortes43918</v>
      </c>
      <c r="D1028" s="32">
        <f t="shared" si="47"/>
        <v>1017</v>
      </c>
      <c r="E1028" s="33">
        <v>43918</v>
      </c>
      <c r="F1028" s="32">
        <f>+VLOOKUP(Table_6[[#This Row],[Departamento]],Table_5[],2,0)</f>
        <v>5</v>
      </c>
      <c r="G1028" s="3" t="s">
        <v>22</v>
      </c>
      <c r="H1028" s="9" t="s">
        <v>23</v>
      </c>
      <c r="I1028" s="32" t="str">
        <f>+IFERROR(VLOOKUP(Table_6[[#This Row],[Municipio]],'LOCALIZA HN'!$B$9:$O$306,8,0),99999)</f>
        <v>0501</v>
      </c>
      <c r="J1028" s="5" t="s">
        <v>18</v>
      </c>
      <c r="K1028" s="5">
        <v>57</v>
      </c>
      <c r="L1028" s="8" t="s">
        <v>19</v>
      </c>
      <c r="M1028" s="34" t="s">
        <v>20</v>
      </c>
      <c r="N1028" s="36">
        <f>+IFERROR(VLOOKUP(Table_6[[#This Row],[ID_Municipio]],Table_4[[CodigoMuni]:[Long_2]],3,0),"")</f>
        <v>15.5151</v>
      </c>
      <c r="O1028" s="36">
        <f>+IFERROR(VLOOKUP(Table_6[[#This Row],[ID_Municipio]],Table_4[[CodigoMuni]:[Long_2]],4,0),"")</f>
        <v>-88.114599999999996</v>
      </c>
      <c r="P1028" s="34" t="s">
        <v>21</v>
      </c>
    </row>
    <row r="1029" spans="1:16" ht="14.25" hidden="1" customHeight="1">
      <c r="A1029" s="31" t="str">
        <f t="shared" si="45"/>
        <v>San Pedro Sula439181018</v>
      </c>
      <c r="B1029" s="31" t="str">
        <f>+Table_6[[#This Row],[ID_Municipio]]&amp;Table_6[[#This Row],[Fecha]]</f>
        <v>050143918</v>
      </c>
      <c r="C1029" s="31" t="str">
        <f t="shared" si="46"/>
        <v>Cortes43918</v>
      </c>
      <c r="D1029" s="32">
        <f t="shared" si="47"/>
        <v>1018</v>
      </c>
      <c r="E1029" s="33">
        <v>43918</v>
      </c>
      <c r="F1029" s="32">
        <f>+VLOOKUP(Table_6[[#This Row],[Departamento]],Table_5[],2,0)</f>
        <v>5</v>
      </c>
      <c r="G1029" s="3" t="s">
        <v>22</v>
      </c>
      <c r="H1029" s="9" t="s">
        <v>23</v>
      </c>
      <c r="I1029" s="32" t="str">
        <f>+IFERROR(VLOOKUP(Table_6[[#This Row],[Municipio]],'LOCALIZA HN'!$B$9:$O$306,8,0),99999)</f>
        <v>0501</v>
      </c>
      <c r="J1029" s="5" t="s">
        <v>18</v>
      </c>
      <c r="K1029" s="5">
        <v>53</v>
      </c>
      <c r="L1029" s="8" t="s">
        <v>19</v>
      </c>
      <c r="M1029" s="34" t="s">
        <v>20</v>
      </c>
      <c r="N1029" s="36">
        <f>+IFERROR(VLOOKUP(Table_6[[#This Row],[ID_Municipio]],Table_4[[CodigoMuni]:[Long_2]],3,0),"")</f>
        <v>15.5151</v>
      </c>
      <c r="O1029" s="36">
        <f>+IFERROR(VLOOKUP(Table_6[[#This Row],[ID_Municipio]],Table_4[[CodigoMuni]:[Long_2]],4,0),"")</f>
        <v>-88.114599999999996</v>
      </c>
      <c r="P1029" s="34" t="s">
        <v>21</v>
      </c>
    </row>
    <row r="1030" spans="1:16" ht="14.25" hidden="1" customHeight="1">
      <c r="A1030" s="31" t="str">
        <f t="shared" si="45"/>
        <v>Trujillo439181019</v>
      </c>
      <c r="B1030" s="31" t="str">
        <f>+Table_6[[#This Row],[ID_Municipio]]&amp;Table_6[[#This Row],[Fecha]]</f>
        <v>020143918</v>
      </c>
      <c r="C1030" s="31" t="str">
        <f t="shared" si="46"/>
        <v>Colon43918</v>
      </c>
      <c r="D1030" s="32">
        <f t="shared" si="47"/>
        <v>1019</v>
      </c>
      <c r="E1030" s="33">
        <v>43918</v>
      </c>
      <c r="F1030" s="32">
        <f>+VLOOKUP(Table_6[[#This Row],[Departamento]],Table_5[],2,0)</f>
        <v>2</v>
      </c>
      <c r="G1030" s="3" t="s">
        <v>73</v>
      </c>
      <c r="H1030" s="9" t="s">
        <v>82</v>
      </c>
      <c r="I1030" s="32" t="str">
        <f>+IFERROR(VLOOKUP(Table_6[[#This Row],[Municipio]],'LOCALIZA HN'!$B$9:$O$306,8,0),99999)</f>
        <v>0201</v>
      </c>
      <c r="J1030" s="5" t="s">
        <v>26</v>
      </c>
      <c r="K1030" s="5">
        <v>32</v>
      </c>
      <c r="L1030" s="8" t="s">
        <v>19</v>
      </c>
      <c r="M1030" s="34" t="s">
        <v>20</v>
      </c>
      <c r="N1030" s="36">
        <f>+IFERROR(VLOOKUP(Table_6[[#This Row],[ID_Municipio]],Table_4[[CodigoMuni]:[Long_2]],3,0),"")</f>
        <v>15.830500000000001</v>
      </c>
      <c r="O1030" s="36">
        <f>+IFERROR(VLOOKUP(Table_6[[#This Row],[ID_Municipio]],Table_4[[CodigoMuni]:[Long_2]],4,0),"")</f>
        <v>-85.939800000000005</v>
      </c>
      <c r="P1030" s="34" t="s">
        <v>21</v>
      </c>
    </row>
    <row r="1031" spans="1:16" ht="14.25" hidden="1" customHeight="1">
      <c r="A1031" s="31" t="str">
        <f t="shared" si="45"/>
        <v>Santa Barbara439181020</v>
      </c>
      <c r="B1031" s="31" t="str">
        <f>+Table_6[[#This Row],[ID_Municipio]]&amp;Table_6[[#This Row],[Fecha]]</f>
        <v>160143918</v>
      </c>
      <c r="C1031" s="31" t="str">
        <f t="shared" si="46"/>
        <v>Santa Barbara43918</v>
      </c>
      <c r="D1031" s="32">
        <f t="shared" si="47"/>
        <v>1020</v>
      </c>
      <c r="E1031" s="33">
        <v>43918</v>
      </c>
      <c r="F1031" s="32">
        <f>+VLOOKUP(Table_6[[#This Row],[Departamento]],Table_5[],2,0)</f>
        <v>16</v>
      </c>
      <c r="G1031" s="3" t="s">
        <v>43</v>
      </c>
      <c r="H1031" s="9" t="s">
        <v>43</v>
      </c>
      <c r="I1031" s="32" t="str">
        <f>+IFERROR(VLOOKUP(Table_6[[#This Row],[Municipio]],'LOCALIZA HN'!$B$9:$O$306,8,0),99999)</f>
        <v>1601</v>
      </c>
      <c r="J1031" s="5" t="s">
        <v>18</v>
      </c>
      <c r="K1031" s="5">
        <v>45</v>
      </c>
      <c r="L1031" s="8" t="s">
        <v>19</v>
      </c>
      <c r="M1031" s="34" t="s">
        <v>20</v>
      </c>
      <c r="N1031" s="36">
        <f>+IFERROR(VLOOKUP(Table_6[[#This Row],[ID_Municipio]],Table_4[[CodigoMuni]:[Long_2]],3,0),"")</f>
        <v>14.9224</v>
      </c>
      <c r="O1031" s="36">
        <f>+IFERROR(VLOOKUP(Table_6[[#This Row],[ID_Municipio]],Table_4[[CodigoMuni]:[Long_2]],4,0),"")</f>
        <v>-88.181899999999999</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hidden="1" customHeight="1">
      <c r="A1034" s="31" t="str">
        <f t="shared" si="45"/>
        <v>San Pedro Sula439191023</v>
      </c>
      <c r="B1034" s="31" t="str">
        <f>+Table_6[[#This Row],[ID_Municipio]]&amp;Table_6[[#This Row],[Fecha]]</f>
        <v>050143919</v>
      </c>
      <c r="C1034" s="31" t="str">
        <f t="shared" si="46"/>
        <v>Cortes43919</v>
      </c>
      <c r="D1034" s="32">
        <f t="shared" si="47"/>
        <v>1023</v>
      </c>
      <c r="E1034" s="33">
        <v>43919</v>
      </c>
      <c r="F1034" s="32">
        <f>+VLOOKUP(Table_6[[#This Row],[Departamento]],Table_5[],2,0)</f>
        <v>5</v>
      </c>
      <c r="G1034" s="3" t="s">
        <v>22</v>
      </c>
      <c r="H1034" s="9" t="s">
        <v>23</v>
      </c>
      <c r="I1034" s="32" t="str">
        <f>+IFERROR(VLOOKUP(Table_6[[#This Row],[Municipio]],'LOCALIZA HN'!$B$9:$O$306,8,0),99999)</f>
        <v>0501</v>
      </c>
      <c r="J1034" s="5" t="s">
        <v>26</v>
      </c>
      <c r="K1034" s="5">
        <v>30</v>
      </c>
      <c r="L1034" s="8" t="s">
        <v>19</v>
      </c>
      <c r="M1034" s="34" t="s">
        <v>20</v>
      </c>
      <c r="N1034" s="36">
        <f>+IFERROR(VLOOKUP(Table_6[[#This Row],[ID_Municipio]],Table_4[[CodigoMuni]:[Long_2]],3,0),"")</f>
        <v>15.5151</v>
      </c>
      <c r="O1034" s="36">
        <f>+IFERROR(VLOOKUP(Table_6[[#This Row],[ID_Municipio]],Table_4[[CodigoMuni]:[Long_2]],4,0),"")</f>
        <v>-88.114599999999996</v>
      </c>
      <c r="P1034" s="34" t="s">
        <v>21</v>
      </c>
    </row>
    <row r="1035" spans="1:16" ht="14.25" hidden="1" customHeight="1">
      <c r="A1035" s="31" t="str">
        <f t="shared" si="45"/>
        <v>San Pedro Sula439191024</v>
      </c>
      <c r="B1035" s="31" t="str">
        <f>+Table_6[[#This Row],[ID_Municipio]]&amp;Table_6[[#This Row],[Fecha]]</f>
        <v>050143919</v>
      </c>
      <c r="C1035" s="31" t="str">
        <f t="shared" si="46"/>
        <v>Cortes43919</v>
      </c>
      <c r="D1035" s="32">
        <f t="shared" si="47"/>
        <v>1024</v>
      </c>
      <c r="E1035" s="33">
        <v>43919</v>
      </c>
      <c r="F1035" s="32">
        <f>+VLOOKUP(Table_6[[#This Row],[Departamento]],Table_5[],2,0)</f>
        <v>5</v>
      </c>
      <c r="G1035" s="3" t="s">
        <v>22</v>
      </c>
      <c r="H1035" s="9" t="s">
        <v>23</v>
      </c>
      <c r="I1035" s="32" t="str">
        <f>+IFERROR(VLOOKUP(Table_6[[#This Row],[Municipio]],'LOCALIZA HN'!$B$9:$O$306,8,0),99999)</f>
        <v>0501</v>
      </c>
      <c r="J1035" s="5" t="s">
        <v>18</v>
      </c>
      <c r="K1035" s="5">
        <v>39</v>
      </c>
      <c r="L1035" s="8" t="s">
        <v>19</v>
      </c>
      <c r="M1035" s="34" t="s">
        <v>20</v>
      </c>
      <c r="N1035" s="36">
        <f>+IFERROR(VLOOKUP(Table_6[[#This Row],[ID_Municipio]],Table_4[[CodigoMuni]:[Long_2]],3,0),"")</f>
        <v>15.5151</v>
      </c>
      <c r="O1035" s="36">
        <f>+IFERROR(VLOOKUP(Table_6[[#This Row],[ID_Municipio]],Table_4[[CodigoMuni]:[Long_2]],4,0),"")</f>
        <v>-88.114599999999996</v>
      </c>
      <c r="P1035" s="34" t="s">
        <v>21</v>
      </c>
    </row>
    <row r="1036" spans="1:16" ht="14.25" hidden="1" customHeight="1">
      <c r="A1036" s="31" t="str">
        <f t="shared" si="45"/>
        <v>San Pedro Sula439191025</v>
      </c>
      <c r="B1036" s="31" t="str">
        <f>+Table_6[[#This Row],[ID_Municipio]]&amp;Table_6[[#This Row],[Fecha]]</f>
        <v>050143919</v>
      </c>
      <c r="C1036" s="31" t="str">
        <f t="shared" si="46"/>
        <v>Cortes43919</v>
      </c>
      <c r="D1036" s="32">
        <f t="shared" si="47"/>
        <v>1025</v>
      </c>
      <c r="E1036" s="33">
        <v>43919</v>
      </c>
      <c r="F1036" s="32">
        <f>+VLOOKUP(Table_6[[#This Row],[Departamento]],Table_5[],2,0)</f>
        <v>5</v>
      </c>
      <c r="G1036" s="3" t="s">
        <v>22</v>
      </c>
      <c r="H1036" s="9" t="s">
        <v>23</v>
      </c>
      <c r="I1036" s="32" t="str">
        <f>+IFERROR(VLOOKUP(Table_6[[#This Row],[Municipio]],'LOCALIZA HN'!$B$9:$O$306,8,0),99999)</f>
        <v>0501</v>
      </c>
      <c r="J1036" s="5" t="s">
        <v>26</v>
      </c>
      <c r="K1036" s="5">
        <v>60</v>
      </c>
      <c r="L1036" s="8" t="s">
        <v>19</v>
      </c>
      <c r="M1036" s="34" t="s">
        <v>20</v>
      </c>
      <c r="N1036" s="36">
        <f>+IFERROR(VLOOKUP(Table_6[[#This Row],[ID_Municipio]],Table_4[[CodigoMuni]:[Long_2]],3,0),"")</f>
        <v>15.5151</v>
      </c>
      <c r="O1036" s="36">
        <f>+IFERROR(VLOOKUP(Table_6[[#This Row],[ID_Municipio]],Table_4[[CodigoMuni]:[Long_2]],4,0),"")</f>
        <v>-88.114599999999996</v>
      </c>
      <c r="P1036" s="34" t="s">
        <v>21</v>
      </c>
    </row>
    <row r="1037" spans="1:16" ht="14.25" hidden="1" customHeight="1">
      <c r="A1037" s="31" t="str">
        <f t="shared" ref="A1037:A1066" si="48">+H1037&amp;E1037&amp;D1037</f>
        <v>San Pedro Sula439191026</v>
      </c>
      <c r="B1037" s="31" t="str">
        <f>+Table_6[[#This Row],[ID_Municipio]]&amp;Table_6[[#This Row],[Fecha]]</f>
        <v>050143919</v>
      </c>
      <c r="C1037" s="31" t="str">
        <f t="shared" ref="C1037:C1066" si="49">+G1037&amp;E1037</f>
        <v>Cortes43919</v>
      </c>
      <c r="D1037" s="32">
        <f t="shared" ref="D1037:D1100" si="50">+D1036+1</f>
        <v>1026</v>
      </c>
      <c r="E1037" s="33">
        <v>43919</v>
      </c>
      <c r="F1037" s="32">
        <f>+VLOOKUP(Table_6[[#This Row],[Departamento]],Table_5[],2,0)</f>
        <v>5</v>
      </c>
      <c r="G1037" s="3" t="s">
        <v>22</v>
      </c>
      <c r="H1037" s="9" t="s">
        <v>23</v>
      </c>
      <c r="I1037" s="32" t="str">
        <f>+IFERROR(VLOOKUP(Table_6[[#This Row],[Municipio]],'LOCALIZA HN'!$B$9:$O$306,8,0),99999)</f>
        <v>0501</v>
      </c>
      <c r="J1037" s="5" t="s">
        <v>18</v>
      </c>
      <c r="K1037" s="5" t="s">
        <v>85</v>
      </c>
      <c r="L1037" s="8" t="s">
        <v>19</v>
      </c>
      <c r="M1037" s="34" t="s">
        <v>20</v>
      </c>
      <c r="N1037" s="36">
        <f>+IFERROR(VLOOKUP(Table_6[[#This Row],[ID_Municipio]],Table_4[[CodigoMuni]:[Long_2]],3,0),"")</f>
        <v>15.5151</v>
      </c>
      <c r="O1037" s="36">
        <f>+IFERROR(VLOOKUP(Table_6[[#This Row],[ID_Municipio]],Table_4[[CodigoMuni]:[Long_2]],4,0),"")</f>
        <v>-88.114599999999996</v>
      </c>
      <c r="P1037" s="34" t="s">
        <v>21</v>
      </c>
    </row>
    <row r="1038" spans="1:16" ht="14.25" hidden="1" customHeight="1">
      <c r="A1038" s="31" t="str">
        <f t="shared" si="48"/>
        <v>San Pedro Sula439191027</v>
      </c>
      <c r="B1038" s="31" t="str">
        <f>+Table_6[[#This Row],[ID_Municipio]]&amp;Table_6[[#This Row],[Fecha]]</f>
        <v>050143919</v>
      </c>
      <c r="C1038" s="31" t="str">
        <f t="shared" si="49"/>
        <v>Cortes43919</v>
      </c>
      <c r="D1038" s="32">
        <f t="shared" si="50"/>
        <v>1027</v>
      </c>
      <c r="E1038" s="33">
        <v>43919</v>
      </c>
      <c r="F1038" s="32">
        <f>+VLOOKUP(Table_6[[#This Row],[Departamento]],Table_5[],2,0)</f>
        <v>5</v>
      </c>
      <c r="G1038" s="3" t="s">
        <v>22</v>
      </c>
      <c r="H1038" s="9" t="s">
        <v>23</v>
      </c>
      <c r="I1038" s="32" t="str">
        <f>+IFERROR(VLOOKUP(Table_6[[#This Row],[Municipio]],'LOCALIZA HN'!$B$9:$O$306,8,0),99999)</f>
        <v>0501</v>
      </c>
      <c r="J1038" s="5" t="s">
        <v>18</v>
      </c>
      <c r="K1038" s="5">
        <v>63</v>
      </c>
      <c r="L1038" s="8" t="s">
        <v>19</v>
      </c>
      <c r="M1038" s="34" t="s">
        <v>20</v>
      </c>
      <c r="N1038" s="36">
        <f>+IFERROR(VLOOKUP(Table_6[[#This Row],[ID_Municipio]],Table_4[[CodigoMuni]:[Long_2]],3,0),"")</f>
        <v>15.5151</v>
      </c>
      <c r="O1038" s="36">
        <f>+IFERROR(VLOOKUP(Table_6[[#This Row],[ID_Municipio]],Table_4[[CodigoMuni]:[Long_2]],4,0),"")</f>
        <v>-88.114599999999996</v>
      </c>
      <c r="P1038" s="34" t="s">
        <v>21</v>
      </c>
    </row>
    <row r="1039" spans="1:16" ht="14.25" hidden="1" customHeight="1">
      <c r="A1039" s="31" t="str">
        <f t="shared" si="48"/>
        <v>San Pedro Sula439191028</v>
      </c>
      <c r="B1039" s="31" t="str">
        <f>+Table_6[[#This Row],[ID_Municipio]]&amp;Table_6[[#This Row],[Fecha]]</f>
        <v>050143919</v>
      </c>
      <c r="C1039" s="31" t="str">
        <f t="shared" si="49"/>
        <v>Cortes43919</v>
      </c>
      <c r="D1039" s="32">
        <f t="shared" si="50"/>
        <v>1028</v>
      </c>
      <c r="E1039" s="33">
        <v>43919</v>
      </c>
      <c r="F1039" s="32">
        <f>+VLOOKUP(Table_6[[#This Row],[Departamento]],Table_5[],2,0)</f>
        <v>5</v>
      </c>
      <c r="G1039" s="3" t="s">
        <v>22</v>
      </c>
      <c r="H1039" s="9" t="s">
        <v>23</v>
      </c>
      <c r="I1039" s="32" t="str">
        <f>+IFERROR(VLOOKUP(Table_6[[#This Row],[Municipio]],'LOCALIZA HN'!$B$9:$O$306,8,0),99999)</f>
        <v>0501</v>
      </c>
      <c r="J1039" s="5" t="s">
        <v>26</v>
      </c>
      <c r="K1039" s="5">
        <v>34</v>
      </c>
      <c r="L1039" s="8" t="s">
        <v>19</v>
      </c>
      <c r="M1039" s="34" t="s">
        <v>20</v>
      </c>
      <c r="N1039" s="36">
        <f>+IFERROR(VLOOKUP(Table_6[[#This Row],[ID_Municipio]],Table_4[[CodigoMuni]:[Long_2]],3,0),"")</f>
        <v>15.5151</v>
      </c>
      <c r="O1039" s="36">
        <f>+IFERROR(VLOOKUP(Table_6[[#This Row],[ID_Municipio]],Table_4[[CodigoMuni]:[Long_2]],4,0),"")</f>
        <v>-88.114599999999996</v>
      </c>
      <c r="P1039" s="34" t="s">
        <v>21</v>
      </c>
    </row>
    <row r="1040" spans="1:16" ht="14.25" hidden="1" customHeight="1">
      <c r="A1040" s="31" t="str">
        <f t="shared" si="48"/>
        <v>San Pedro Sula439191029</v>
      </c>
      <c r="B1040" s="31" t="str">
        <f>+Table_6[[#This Row],[ID_Municipio]]&amp;Table_6[[#This Row],[Fecha]]</f>
        <v>050143919</v>
      </c>
      <c r="C1040" s="31" t="str">
        <f t="shared" si="49"/>
        <v>Cortes43919</v>
      </c>
      <c r="D1040" s="32">
        <f t="shared" si="50"/>
        <v>1029</v>
      </c>
      <c r="E1040" s="33">
        <v>43919</v>
      </c>
      <c r="F1040" s="32">
        <f>+VLOOKUP(Table_6[[#This Row],[Departamento]],Table_5[],2,0)</f>
        <v>5</v>
      </c>
      <c r="G1040" s="3" t="s">
        <v>22</v>
      </c>
      <c r="H1040" s="9" t="s">
        <v>23</v>
      </c>
      <c r="I1040" s="32" t="str">
        <f>+IFERROR(VLOOKUP(Table_6[[#This Row],[Municipio]],'LOCALIZA HN'!$B$9:$O$306,8,0),99999)</f>
        <v>0501</v>
      </c>
      <c r="J1040" s="5" t="s">
        <v>18</v>
      </c>
      <c r="K1040" s="5">
        <v>32</v>
      </c>
      <c r="L1040" s="8" t="s">
        <v>19</v>
      </c>
      <c r="M1040" s="34" t="s">
        <v>20</v>
      </c>
      <c r="N1040" s="36">
        <f>+IFERROR(VLOOKUP(Table_6[[#This Row],[ID_Municipio]],Table_4[[CodigoMuni]:[Long_2]],3,0),"")</f>
        <v>15.5151</v>
      </c>
      <c r="O1040" s="36">
        <f>+IFERROR(VLOOKUP(Table_6[[#This Row],[ID_Municipio]],Table_4[[CodigoMuni]:[Long_2]],4,0),"")</f>
        <v>-88.114599999999996</v>
      </c>
      <c r="P1040" s="34" t="s">
        <v>21</v>
      </c>
    </row>
    <row r="1041" spans="1:16" ht="14.25" hidden="1" customHeight="1">
      <c r="A1041" s="31" t="str">
        <f t="shared" si="48"/>
        <v>San Pedro Sula439191030</v>
      </c>
      <c r="B1041" s="31" t="str">
        <f>+Table_6[[#This Row],[ID_Municipio]]&amp;Table_6[[#This Row],[Fecha]]</f>
        <v>050143919</v>
      </c>
      <c r="C1041" s="31" t="str">
        <f t="shared" si="49"/>
        <v>Cortes43919</v>
      </c>
      <c r="D1041" s="32">
        <f t="shared" si="50"/>
        <v>1030</v>
      </c>
      <c r="E1041" s="33">
        <v>43919</v>
      </c>
      <c r="F1041" s="32">
        <f>+VLOOKUP(Table_6[[#This Row],[Departamento]],Table_5[],2,0)</f>
        <v>5</v>
      </c>
      <c r="G1041" s="3" t="s">
        <v>22</v>
      </c>
      <c r="H1041" s="9" t="s">
        <v>23</v>
      </c>
      <c r="I1041" s="32" t="str">
        <f>+IFERROR(VLOOKUP(Table_6[[#This Row],[Municipio]],'LOCALIZA HN'!$B$9:$O$306,8,0),99999)</f>
        <v>0501</v>
      </c>
      <c r="J1041" s="5" t="s">
        <v>18</v>
      </c>
      <c r="K1041" s="5">
        <v>46</v>
      </c>
      <c r="L1041" s="8" t="s">
        <v>19</v>
      </c>
      <c r="M1041" s="34" t="s">
        <v>20</v>
      </c>
      <c r="N1041" s="36">
        <f>+IFERROR(VLOOKUP(Table_6[[#This Row],[ID_Municipio]],Table_4[[CodigoMuni]:[Long_2]],3,0),"")</f>
        <v>15.5151</v>
      </c>
      <c r="O1041" s="36">
        <f>+IFERROR(VLOOKUP(Table_6[[#This Row],[ID_Municipio]],Table_4[[CodigoMuni]:[Long_2]],4,0),"")</f>
        <v>-88.114599999999996</v>
      </c>
      <c r="P1041" s="34" t="s">
        <v>21</v>
      </c>
    </row>
    <row r="1042" spans="1:16" ht="14.25" hidden="1" customHeight="1">
      <c r="A1042" s="31" t="str">
        <f t="shared" si="48"/>
        <v>San Pedro Sula439191031</v>
      </c>
      <c r="B1042" s="31" t="str">
        <f>+Table_6[[#This Row],[ID_Municipio]]&amp;Table_6[[#This Row],[Fecha]]</f>
        <v>050143919</v>
      </c>
      <c r="C1042" s="31" t="str">
        <f t="shared" si="49"/>
        <v>Cortes43919</v>
      </c>
      <c r="D1042" s="32">
        <f t="shared" si="50"/>
        <v>1031</v>
      </c>
      <c r="E1042" s="33">
        <v>43919</v>
      </c>
      <c r="F1042" s="32">
        <f>+VLOOKUP(Table_6[[#This Row],[Departamento]],Table_5[],2,0)</f>
        <v>5</v>
      </c>
      <c r="G1042" s="3" t="s">
        <v>22</v>
      </c>
      <c r="H1042" s="9" t="s">
        <v>23</v>
      </c>
      <c r="I1042" s="32" t="str">
        <f>+IFERROR(VLOOKUP(Table_6[[#This Row],[Municipio]],'LOCALIZA HN'!$B$9:$O$306,8,0),99999)</f>
        <v>0501</v>
      </c>
      <c r="J1042" s="5" t="s">
        <v>18</v>
      </c>
      <c r="K1042" s="5">
        <v>61</v>
      </c>
      <c r="L1042" s="8" t="s">
        <v>19</v>
      </c>
      <c r="M1042" s="34" t="s">
        <v>20</v>
      </c>
      <c r="N1042" s="36">
        <f>+IFERROR(VLOOKUP(Table_6[[#This Row],[ID_Municipio]],Table_4[[CodigoMuni]:[Long_2]],3,0),"")</f>
        <v>15.5151</v>
      </c>
      <c r="O1042" s="36">
        <f>+IFERROR(VLOOKUP(Table_6[[#This Row],[ID_Municipio]],Table_4[[CodigoMuni]:[Long_2]],4,0),"")</f>
        <v>-88.114599999999996</v>
      </c>
      <c r="P1042" s="34" t="s">
        <v>21</v>
      </c>
    </row>
    <row r="1043" spans="1:16" ht="14.25" hidden="1" customHeight="1">
      <c r="A1043" s="31" t="str">
        <f t="shared" si="48"/>
        <v>San Pedro Sula439191032</v>
      </c>
      <c r="B1043" s="31" t="str">
        <f>+Table_6[[#This Row],[ID_Municipio]]&amp;Table_6[[#This Row],[Fecha]]</f>
        <v>050143919</v>
      </c>
      <c r="C1043" s="31" t="str">
        <f t="shared" si="49"/>
        <v>Cortes43919</v>
      </c>
      <c r="D1043" s="32">
        <f t="shared" si="50"/>
        <v>1032</v>
      </c>
      <c r="E1043" s="33">
        <v>43919</v>
      </c>
      <c r="F1043" s="32">
        <f>+VLOOKUP(Table_6[[#This Row],[Departamento]],Table_5[],2,0)</f>
        <v>5</v>
      </c>
      <c r="G1043" s="3" t="s">
        <v>22</v>
      </c>
      <c r="H1043" s="9" t="s">
        <v>23</v>
      </c>
      <c r="I1043" s="32" t="str">
        <f>+IFERROR(VLOOKUP(Table_6[[#This Row],[Municipio]],'LOCALIZA HN'!$B$9:$O$306,8,0),99999)</f>
        <v>0501</v>
      </c>
      <c r="J1043" s="5" t="s">
        <v>18</v>
      </c>
      <c r="K1043" s="5">
        <v>13</v>
      </c>
      <c r="L1043" s="8" t="s">
        <v>19</v>
      </c>
      <c r="M1043" s="34" t="s">
        <v>20</v>
      </c>
      <c r="N1043" s="36">
        <f>+IFERROR(VLOOKUP(Table_6[[#This Row],[ID_Municipio]],Table_4[[CodigoMuni]:[Long_2]],3,0),"")</f>
        <v>15.5151</v>
      </c>
      <c r="O1043" s="36">
        <f>+IFERROR(VLOOKUP(Table_6[[#This Row],[ID_Municipio]],Table_4[[CodigoMuni]:[Long_2]],4,0),"")</f>
        <v>-88.114599999999996</v>
      </c>
      <c r="P1043" s="34" t="s">
        <v>21</v>
      </c>
    </row>
    <row r="1044" spans="1:16" ht="14.25" hidden="1" customHeight="1">
      <c r="A1044" s="31" t="str">
        <f t="shared" si="48"/>
        <v>San Pedro Sula439191033</v>
      </c>
      <c r="B1044" s="31" t="str">
        <f>+Table_6[[#This Row],[ID_Municipio]]&amp;Table_6[[#This Row],[Fecha]]</f>
        <v>050143919</v>
      </c>
      <c r="C1044" s="31" t="str">
        <f t="shared" si="49"/>
        <v>Cortes43919</v>
      </c>
      <c r="D1044" s="32">
        <f t="shared" si="50"/>
        <v>1033</v>
      </c>
      <c r="E1044" s="33">
        <v>43919</v>
      </c>
      <c r="F1044" s="32">
        <f>+VLOOKUP(Table_6[[#This Row],[Departamento]],Table_5[],2,0)</f>
        <v>5</v>
      </c>
      <c r="G1044" s="3" t="s">
        <v>22</v>
      </c>
      <c r="H1044" s="9" t="s">
        <v>23</v>
      </c>
      <c r="I1044" s="32" t="str">
        <f>+IFERROR(VLOOKUP(Table_6[[#This Row],[Municipio]],'LOCALIZA HN'!$B$9:$O$306,8,0),99999)</f>
        <v>0501</v>
      </c>
      <c r="J1044" s="5" t="s">
        <v>26</v>
      </c>
      <c r="K1044" s="5">
        <v>45</v>
      </c>
      <c r="L1044" s="8" t="s">
        <v>19</v>
      </c>
      <c r="M1044" s="34" t="s">
        <v>20</v>
      </c>
      <c r="N1044" s="36">
        <f>+IFERROR(VLOOKUP(Table_6[[#This Row],[ID_Municipio]],Table_4[[CodigoMuni]:[Long_2]],3,0),"")</f>
        <v>15.5151</v>
      </c>
      <c r="O1044" s="36">
        <f>+IFERROR(VLOOKUP(Table_6[[#This Row],[ID_Municipio]],Table_4[[CodigoMuni]:[Long_2]],4,0),"")</f>
        <v>-88.114599999999996</v>
      </c>
      <c r="P1044" s="34" t="s">
        <v>21</v>
      </c>
    </row>
    <row r="1045" spans="1:16" ht="14.25" hidden="1" customHeight="1">
      <c r="A1045" s="31" t="str">
        <f t="shared" si="48"/>
        <v>San Pedro Sula439191034</v>
      </c>
      <c r="B1045" s="31" t="str">
        <f>+Table_6[[#This Row],[ID_Municipio]]&amp;Table_6[[#This Row],[Fecha]]</f>
        <v>050143919</v>
      </c>
      <c r="C1045" s="31" t="str">
        <f t="shared" si="49"/>
        <v>Cortes43919</v>
      </c>
      <c r="D1045" s="32">
        <f t="shared" si="50"/>
        <v>1034</v>
      </c>
      <c r="E1045" s="33">
        <v>43919</v>
      </c>
      <c r="F1045" s="32">
        <f>+VLOOKUP(Table_6[[#This Row],[Departamento]],Table_5[],2,0)</f>
        <v>5</v>
      </c>
      <c r="G1045" s="3" t="s">
        <v>22</v>
      </c>
      <c r="H1045" s="9" t="s">
        <v>23</v>
      </c>
      <c r="I1045" s="32" t="str">
        <f>+IFERROR(VLOOKUP(Table_6[[#This Row],[Municipio]],'LOCALIZA HN'!$B$9:$O$306,8,0),99999)</f>
        <v>0501</v>
      </c>
      <c r="J1045" s="5" t="s">
        <v>26</v>
      </c>
      <c r="K1045" s="5">
        <v>31</v>
      </c>
      <c r="L1045" s="8" t="s">
        <v>19</v>
      </c>
      <c r="M1045" s="34" t="s">
        <v>20</v>
      </c>
      <c r="N1045" s="36">
        <f>+IFERROR(VLOOKUP(Table_6[[#This Row],[ID_Municipio]],Table_4[[CodigoMuni]:[Long_2]],3,0),"")</f>
        <v>15.5151</v>
      </c>
      <c r="O1045" s="36">
        <f>+IFERROR(VLOOKUP(Table_6[[#This Row],[ID_Municipio]],Table_4[[CodigoMuni]:[Long_2]],4,0),"")</f>
        <v>-88.114599999999996</v>
      </c>
      <c r="P1045" s="34" t="s">
        <v>21</v>
      </c>
    </row>
    <row r="1046" spans="1:16" ht="14.25" hidden="1" customHeight="1">
      <c r="A1046" s="31" t="str">
        <f t="shared" si="48"/>
        <v>San Pedro Sula439191035</v>
      </c>
      <c r="B1046" s="31" t="str">
        <f>+Table_6[[#This Row],[ID_Municipio]]&amp;Table_6[[#This Row],[Fecha]]</f>
        <v>050143919</v>
      </c>
      <c r="C1046" s="31" t="str">
        <f t="shared" si="49"/>
        <v>Cortes43919</v>
      </c>
      <c r="D1046" s="32">
        <f t="shared" si="50"/>
        <v>1035</v>
      </c>
      <c r="E1046" s="33">
        <v>43919</v>
      </c>
      <c r="F1046" s="32">
        <f>+VLOOKUP(Table_6[[#This Row],[Departamento]],Table_5[],2,0)</f>
        <v>5</v>
      </c>
      <c r="G1046" s="3" t="s">
        <v>22</v>
      </c>
      <c r="H1046" s="9" t="s">
        <v>23</v>
      </c>
      <c r="I1046" s="32" t="str">
        <f>+IFERROR(VLOOKUP(Table_6[[#This Row],[Municipio]],'LOCALIZA HN'!$B$9:$O$306,8,0),99999)</f>
        <v>0501</v>
      </c>
      <c r="J1046" s="5" t="s">
        <v>18</v>
      </c>
      <c r="K1046" s="5">
        <v>54</v>
      </c>
      <c r="L1046" s="8" t="s">
        <v>19</v>
      </c>
      <c r="M1046" s="34" t="s">
        <v>20</v>
      </c>
      <c r="N1046" s="36">
        <f>+IFERROR(VLOOKUP(Table_6[[#This Row],[ID_Municipio]],Table_4[[CodigoMuni]:[Long_2]],3,0),"")</f>
        <v>15.5151</v>
      </c>
      <c r="O1046" s="36">
        <f>+IFERROR(VLOOKUP(Table_6[[#This Row],[ID_Municipio]],Table_4[[CodigoMuni]:[Long_2]],4,0),"")</f>
        <v>-88.114599999999996</v>
      </c>
      <c r="P1046" s="34" t="s">
        <v>21</v>
      </c>
    </row>
    <row r="1047" spans="1:16" ht="14.25" hidden="1" customHeight="1">
      <c r="A1047" s="31" t="str">
        <f t="shared" si="48"/>
        <v>San Pedro Sula439191036</v>
      </c>
      <c r="B1047" s="31" t="str">
        <f>+Table_6[[#This Row],[ID_Municipio]]&amp;Table_6[[#This Row],[Fecha]]</f>
        <v>050143919</v>
      </c>
      <c r="C1047" s="31" t="str">
        <f t="shared" si="49"/>
        <v>Cortes43919</v>
      </c>
      <c r="D1047" s="32">
        <f t="shared" si="50"/>
        <v>1036</v>
      </c>
      <c r="E1047" s="33">
        <v>43919</v>
      </c>
      <c r="F1047" s="32">
        <f>+VLOOKUP(Table_6[[#This Row],[Departamento]],Table_5[],2,0)</f>
        <v>5</v>
      </c>
      <c r="G1047" s="3" t="s">
        <v>22</v>
      </c>
      <c r="H1047" s="9" t="s">
        <v>23</v>
      </c>
      <c r="I1047" s="32" t="str">
        <f>+IFERROR(VLOOKUP(Table_6[[#This Row],[Municipio]],'LOCALIZA HN'!$B$9:$O$306,8,0),99999)</f>
        <v>0501</v>
      </c>
      <c r="J1047" s="5" t="s">
        <v>18</v>
      </c>
      <c r="K1047" s="5">
        <v>33</v>
      </c>
      <c r="L1047" s="8" t="s">
        <v>19</v>
      </c>
      <c r="M1047" s="34" t="s">
        <v>20</v>
      </c>
      <c r="N1047" s="36">
        <f>+IFERROR(VLOOKUP(Table_6[[#This Row],[ID_Municipio]],Table_4[[CodigoMuni]:[Long_2]],3,0),"")</f>
        <v>15.5151</v>
      </c>
      <c r="O1047" s="36">
        <f>+IFERROR(VLOOKUP(Table_6[[#This Row],[ID_Municipio]],Table_4[[CodigoMuni]:[Long_2]],4,0),"")</f>
        <v>-88.114599999999996</v>
      </c>
      <c r="P1047" s="34" t="s">
        <v>21</v>
      </c>
    </row>
    <row r="1048" spans="1:16" ht="14.25" hidden="1" customHeight="1">
      <c r="A1048" s="31" t="str">
        <f t="shared" si="48"/>
        <v>San Pedro Sula439191037</v>
      </c>
      <c r="B1048" s="31" t="str">
        <f>+Table_6[[#This Row],[ID_Municipio]]&amp;Table_6[[#This Row],[Fecha]]</f>
        <v>050143919</v>
      </c>
      <c r="C1048" s="31" t="str">
        <f t="shared" si="49"/>
        <v>Cortes43919</v>
      </c>
      <c r="D1048" s="32">
        <f t="shared" si="50"/>
        <v>1037</v>
      </c>
      <c r="E1048" s="33">
        <v>43919</v>
      </c>
      <c r="F1048" s="32">
        <f>+VLOOKUP(Table_6[[#This Row],[Departamento]],Table_5[],2,0)</f>
        <v>5</v>
      </c>
      <c r="G1048" s="3" t="s">
        <v>22</v>
      </c>
      <c r="H1048" s="9" t="s">
        <v>23</v>
      </c>
      <c r="I1048" s="32" t="str">
        <f>+IFERROR(VLOOKUP(Table_6[[#This Row],[Municipio]],'LOCALIZA HN'!$B$9:$O$306,8,0),99999)</f>
        <v>0501</v>
      </c>
      <c r="J1048" s="5" t="s">
        <v>18</v>
      </c>
      <c r="K1048" s="5">
        <v>17</v>
      </c>
      <c r="L1048" s="8" t="s">
        <v>19</v>
      </c>
      <c r="M1048" s="34" t="s">
        <v>20</v>
      </c>
      <c r="N1048" s="36">
        <f>+IFERROR(VLOOKUP(Table_6[[#This Row],[ID_Municipio]],Table_4[[CodigoMuni]:[Long_2]],3,0),"")</f>
        <v>15.5151</v>
      </c>
      <c r="O1048" s="36">
        <f>+IFERROR(VLOOKUP(Table_6[[#This Row],[ID_Municipio]],Table_4[[CodigoMuni]:[Long_2]],4,0),"")</f>
        <v>-88.114599999999996</v>
      </c>
      <c r="P1048" s="34" t="s">
        <v>21</v>
      </c>
    </row>
    <row r="1049" spans="1:16" ht="14.25" hidden="1" customHeight="1">
      <c r="A1049" s="31" t="str">
        <f t="shared" si="48"/>
        <v>San Pedro Sula439191038</v>
      </c>
      <c r="B1049" s="31" t="str">
        <f>+Table_6[[#This Row],[ID_Municipio]]&amp;Table_6[[#This Row],[Fecha]]</f>
        <v>050143919</v>
      </c>
      <c r="C1049" s="31" t="str">
        <f t="shared" si="49"/>
        <v>Cortes43919</v>
      </c>
      <c r="D1049" s="32">
        <f t="shared" si="50"/>
        <v>1038</v>
      </c>
      <c r="E1049" s="33">
        <v>43919</v>
      </c>
      <c r="F1049" s="32">
        <f>+VLOOKUP(Table_6[[#This Row],[Departamento]],Table_5[],2,0)</f>
        <v>5</v>
      </c>
      <c r="G1049" s="3" t="s">
        <v>22</v>
      </c>
      <c r="H1049" s="9" t="s">
        <v>23</v>
      </c>
      <c r="I1049" s="32" t="str">
        <f>+IFERROR(VLOOKUP(Table_6[[#This Row],[Municipio]],'LOCALIZA HN'!$B$9:$O$306,8,0),99999)</f>
        <v>0501</v>
      </c>
      <c r="J1049" s="5" t="s">
        <v>18</v>
      </c>
      <c r="K1049" s="5">
        <v>28</v>
      </c>
      <c r="L1049" s="8" t="s">
        <v>19</v>
      </c>
      <c r="M1049" s="34" t="s">
        <v>20</v>
      </c>
      <c r="N1049" s="36">
        <f>+IFERROR(VLOOKUP(Table_6[[#This Row],[ID_Municipio]],Table_4[[CodigoMuni]:[Long_2]],3,0),"")</f>
        <v>15.5151</v>
      </c>
      <c r="O1049" s="36">
        <f>+IFERROR(VLOOKUP(Table_6[[#This Row],[ID_Municipio]],Table_4[[CodigoMuni]:[Long_2]],4,0),"")</f>
        <v>-88.114599999999996</v>
      </c>
      <c r="P1049" s="34" t="s">
        <v>21</v>
      </c>
    </row>
    <row r="1050" spans="1:16" ht="14.25" hidden="1" customHeight="1">
      <c r="A1050" s="31" t="str">
        <f t="shared" si="48"/>
        <v>San Pedro Sula439191039</v>
      </c>
      <c r="B1050" s="31" t="str">
        <f>+Table_6[[#This Row],[ID_Municipio]]&amp;Table_6[[#This Row],[Fecha]]</f>
        <v>050143919</v>
      </c>
      <c r="C1050" s="31" t="str">
        <f t="shared" si="49"/>
        <v>Cortes43919</v>
      </c>
      <c r="D1050" s="32">
        <f t="shared" si="50"/>
        <v>1039</v>
      </c>
      <c r="E1050" s="33">
        <v>43919</v>
      </c>
      <c r="F1050" s="32">
        <f>+VLOOKUP(Table_6[[#This Row],[Departamento]],Table_5[],2,0)</f>
        <v>5</v>
      </c>
      <c r="G1050" s="3" t="s">
        <v>22</v>
      </c>
      <c r="H1050" s="9" t="s">
        <v>23</v>
      </c>
      <c r="I1050" s="32" t="str">
        <f>+IFERROR(VLOOKUP(Table_6[[#This Row],[Municipio]],'LOCALIZA HN'!$B$9:$O$306,8,0),99999)</f>
        <v>0501</v>
      </c>
      <c r="J1050" s="5" t="s">
        <v>18</v>
      </c>
      <c r="K1050" s="5">
        <v>51</v>
      </c>
      <c r="L1050" s="8" t="s">
        <v>19</v>
      </c>
      <c r="M1050" s="34" t="s">
        <v>20</v>
      </c>
      <c r="N1050" s="36">
        <f>+IFERROR(VLOOKUP(Table_6[[#This Row],[ID_Municipio]],Table_4[[CodigoMuni]:[Long_2]],3,0),"")</f>
        <v>15.5151</v>
      </c>
      <c r="O1050" s="36">
        <f>+IFERROR(VLOOKUP(Table_6[[#This Row],[ID_Municipio]],Table_4[[CodigoMuni]:[Long_2]],4,0),"")</f>
        <v>-88.114599999999996</v>
      </c>
      <c r="P1050" s="34" t="s">
        <v>21</v>
      </c>
    </row>
    <row r="1051" spans="1:16" ht="14.25" hidden="1" customHeight="1">
      <c r="A1051" s="31" t="str">
        <f t="shared" si="48"/>
        <v>San Pedro Sula439191040</v>
      </c>
      <c r="B1051" s="31" t="str">
        <f>+Table_6[[#This Row],[ID_Municipio]]&amp;Table_6[[#This Row],[Fecha]]</f>
        <v>050143919</v>
      </c>
      <c r="C1051" s="31" t="str">
        <f t="shared" si="49"/>
        <v>Cortes43919</v>
      </c>
      <c r="D1051" s="32">
        <f t="shared" si="50"/>
        <v>1040</v>
      </c>
      <c r="E1051" s="33">
        <v>43919</v>
      </c>
      <c r="F1051" s="32">
        <f>+VLOOKUP(Table_6[[#This Row],[Departamento]],Table_5[],2,0)</f>
        <v>5</v>
      </c>
      <c r="G1051" s="3" t="s">
        <v>22</v>
      </c>
      <c r="H1051" s="9" t="s">
        <v>23</v>
      </c>
      <c r="I1051" s="32" t="str">
        <f>+IFERROR(VLOOKUP(Table_6[[#This Row],[Municipio]],'LOCALIZA HN'!$B$9:$O$306,8,0),99999)</f>
        <v>0501</v>
      </c>
      <c r="J1051" s="5" t="s">
        <v>26</v>
      </c>
      <c r="K1051" s="5">
        <v>51</v>
      </c>
      <c r="L1051" s="8" t="s">
        <v>19</v>
      </c>
      <c r="M1051" s="34" t="s">
        <v>20</v>
      </c>
      <c r="N1051" s="36">
        <f>+IFERROR(VLOOKUP(Table_6[[#This Row],[ID_Municipio]],Table_4[[CodigoMuni]:[Long_2]],3,0),"")</f>
        <v>15.5151</v>
      </c>
      <c r="O1051" s="36">
        <f>+IFERROR(VLOOKUP(Table_6[[#This Row],[ID_Municipio]],Table_4[[CodigoMuni]:[Long_2]],4,0),"")</f>
        <v>-88.114599999999996</v>
      </c>
      <c r="P1051" s="34" t="s">
        <v>21</v>
      </c>
    </row>
    <row r="1052" spans="1:16" ht="14.25" hidden="1" customHeight="1">
      <c r="A1052" s="31" t="str">
        <f t="shared" si="48"/>
        <v>San Pedro Sula439191041</v>
      </c>
      <c r="B1052" s="31" t="str">
        <f>+Table_6[[#This Row],[ID_Municipio]]&amp;Table_6[[#This Row],[Fecha]]</f>
        <v>050143919</v>
      </c>
      <c r="C1052" s="31" t="str">
        <f t="shared" si="49"/>
        <v>Cortes43919</v>
      </c>
      <c r="D1052" s="32">
        <f t="shared" si="50"/>
        <v>1041</v>
      </c>
      <c r="E1052" s="33">
        <v>43919</v>
      </c>
      <c r="F1052" s="32">
        <f>+VLOOKUP(Table_6[[#This Row],[Departamento]],Table_5[],2,0)</f>
        <v>5</v>
      </c>
      <c r="G1052" s="3" t="s">
        <v>22</v>
      </c>
      <c r="H1052" s="9" t="s">
        <v>23</v>
      </c>
      <c r="I1052" s="32" t="str">
        <f>+IFERROR(VLOOKUP(Table_6[[#This Row],[Municipio]],'LOCALIZA HN'!$B$9:$O$306,8,0),99999)</f>
        <v>0501</v>
      </c>
      <c r="J1052" s="5" t="s">
        <v>26</v>
      </c>
      <c r="K1052" s="5">
        <v>62</v>
      </c>
      <c r="L1052" s="8" t="s">
        <v>19</v>
      </c>
      <c r="M1052" s="34" t="s">
        <v>20</v>
      </c>
      <c r="N1052" s="36">
        <f>+IFERROR(VLOOKUP(Table_6[[#This Row],[ID_Municipio]],Table_4[[CodigoMuni]:[Long_2]],3,0),"")</f>
        <v>15.5151</v>
      </c>
      <c r="O1052" s="36">
        <f>+IFERROR(VLOOKUP(Table_6[[#This Row],[ID_Municipio]],Table_4[[CodigoMuni]:[Long_2]],4,0),"")</f>
        <v>-88.114599999999996</v>
      </c>
      <c r="P1052" s="34" t="s">
        <v>21</v>
      </c>
    </row>
    <row r="1053" spans="1:16" ht="14.25" hidden="1" customHeight="1">
      <c r="A1053" s="31" t="str">
        <f t="shared" si="48"/>
        <v>San Pedro Sula439191042</v>
      </c>
      <c r="B1053" s="31" t="str">
        <f>+Table_6[[#This Row],[ID_Municipio]]&amp;Table_6[[#This Row],[Fecha]]</f>
        <v>050143919</v>
      </c>
      <c r="C1053" s="31" t="str">
        <f t="shared" si="49"/>
        <v>Cortes43919</v>
      </c>
      <c r="D1053" s="32">
        <f t="shared" si="50"/>
        <v>1042</v>
      </c>
      <c r="E1053" s="33">
        <v>43919</v>
      </c>
      <c r="F1053" s="32">
        <f>+VLOOKUP(Table_6[[#This Row],[Departamento]],Table_5[],2,0)</f>
        <v>5</v>
      </c>
      <c r="G1053" s="3" t="s">
        <v>22</v>
      </c>
      <c r="H1053" s="9" t="s">
        <v>23</v>
      </c>
      <c r="I1053" s="32" t="str">
        <f>+IFERROR(VLOOKUP(Table_6[[#This Row],[Municipio]],'LOCALIZA HN'!$B$9:$O$306,8,0),99999)</f>
        <v>0501</v>
      </c>
      <c r="J1053" s="5" t="s">
        <v>26</v>
      </c>
      <c r="K1053" s="5">
        <v>50</v>
      </c>
      <c r="L1053" s="8" t="s">
        <v>19</v>
      </c>
      <c r="M1053" s="34" t="s">
        <v>20</v>
      </c>
      <c r="N1053" s="36">
        <f>+IFERROR(VLOOKUP(Table_6[[#This Row],[ID_Municipio]],Table_4[[CodigoMuni]:[Long_2]],3,0),"")</f>
        <v>15.5151</v>
      </c>
      <c r="O1053" s="36">
        <f>+IFERROR(VLOOKUP(Table_6[[#This Row],[ID_Municipio]],Table_4[[CodigoMuni]:[Long_2]],4,0),"")</f>
        <v>-88.114599999999996</v>
      </c>
      <c r="P1053" s="34" t="s">
        <v>21</v>
      </c>
    </row>
    <row r="1054" spans="1:16" ht="14.25" hidden="1" customHeight="1">
      <c r="A1054" s="31" t="str">
        <f t="shared" si="48"/>
        <v>San Pedro Sula439191043</v>
      </c>
      <c r="B1054" s="31" t="str">
        <f>+Table_6[[#This Row],[ID_Municipio]]&amp;Table_6[[#This Row],[Fecha]]</f>
        <v>050143919</v>
      </c>
      <c r="C1054" s="31" t="str">
        <f t="shared" si="49"/>
        <v>Cortes43919</v>
      </c>
      <c r="D1054" s="32">
        <f t="shared" si="50"/>
        <v>1043</v>
      </c>
      <c r="E1054" s="33">
        <v>43919</v>
      </c>
      <c r="F1054" s="32">
        <f>+VLOOKUP(Table_6[[#This Row],[Departamento]],Table_5[],2,0)</f>
        <v>5</v>
      </c>
      <c r="G1054" s="3" t="s">
        <v>22</v>
      </c>
      <c r="H1054" s="9" t="s">
        <v>23</v>
      </c>
      <c r="I1054" s="32" t="str">
        <f>+IFERROR(VLOOKUP(Table_6[[#This Row],[Municipio]],'LOCALIZA HN'!$B$9:$O$306,8,0),99999)</f>
        <v>0501</v>
      </c>
      <c r="J1054" s="5" t="s">
        <v>18</v>
      </c>
      <c r="K1054" s="5">
        <v>29</v>
      </c>
      <c r="L1054" s="8" t="s">
        <v>19</v>
      </c>
      <c r="M1054" s="34" t="s">
        <v>20</v>
      </c>
      <c r="N1054" s="36">
        <f>+IFERROR(VLOOKUP(Table_6[[#This Row],[ID_Municipio]],Table_4[[CodigoMuni]:[Long_2]],3,0),"")</f>
        <v>15.5151</v>
      </c>
      <c r="O1054" s="36">
        <f>+IFERROR(VLOOKUP(Table_6[[#This Row],[ID_Municipio]],Table_4[[CodigoMuni]:[Long_2]],4,0),"")</f>
        <v>-88.114599999999996</v>
      </c>
      <c r="P1054" s="34" t="s">
        <v>21</v>
      </c>
    </row>
    <row r="1055" spans="1:16" ht="14.25" hidden="1" customHeight="1">
      <c r="A1055" s="31" t="str">
        <f t="shared" si="48"/>
        <v>San Pedro Sula439191044</v>
      </c>
      <c r="B1055" s="31" t="str">
        <f>+Table_6[[#This Row],[ID_Municipio]]&amp;Table_6[[#This Row],[Fecha]]</f>
        <v>050143919</v>
      </c>
      <c r="C1055" s="31" t="str">
        <f t="shared" si="49"/>
        <v>Cortes43919</v>
      </c>
      <c r="D1055" s="32">
        <f t="shared" si="50"/>
        <v>1044</v>
      </c>
      <c r="E1055" s="33">
        <v>43919</v>
      </c>
      <c r="F1055" s="32">
        <f>+VLOOKUP(Table_6[[#This Row],[Departamento]],Table_5[],2,0)</f>
        <v>5</v>
      </c>
      <c r="G1055" s="3" t="s">
        <v>22</v>
      </c>
      <c r="H1055" s="9" t="s">
        <v>23</v>
      </c>
      <c r="I1055" s="32" t="str">
        <f>+IFERROR(VLOOKUP(Table_6[[#This Row],[Municipio]],'LOCALIZA HN'!$B$9:$O$306,8,0),99999)</f>
        <v>0501</v>
      </c>
      <c r="J1055" s="5" t="s">
        <v>18</v>
      </c>
      <c r="K1055" s="5">
        <v>22</v>
      </c>
      <c r="L1055" s="8" t="s">
        <v>19</v>
      </c>
      <c r="M1055" s="34" t="s">
        <v>20</v>
      </c>
      <c r="N1055" s="36">
        <f>+IFERROR(VLOOKUP(Table_6[[#This Row],[ID_Municipio]],Table_4[[CodigoMuni]:[Long_2]],3,0),"")</f>
        <v>15.5151</v>
      </c>
      <c r="O1055" s="36">
        <f>+IFERROR(VLOOKUP(Table_6[[#This Row],[ID_Municipio]],Table_4[[CodigoMuni]:[Long_2]],4,0),"")</f>
        <v>-88.114599999999996</v>
      </c>
      <c r="P1055" s="34" t="s">
        <v>21</v>
      </c>
    </row>
    <row r="1056" spans="1:16" ht="14.25" hidden="1" customHeight="1">
      <c r="A1056" s="31" t="str">
        <f t="shared" si="48"/>
        <v>San Pedro Sula439191045</v>
      </c>
      <c r="B1056" s="31" t="str">
        <f>+Table_6[[#This Row],[ID_Municipio]]&amp;Table_6[[#This Row],[Fecha]]</f>
        <v>050143919</v>
      </c>
      <c r="C1056" s="31" t="str">
        <f t="shared" si="49"/>
        <v>Cortes43919</v>
      </c>
      <c r="D1056" s="32">
        <f t="shared" si="50"/>
        <v>1045</v>
      </c>
      <c r="E1056" s="33">
        <v>43919</v>
      </c>
      <c r="F1056" s="32">
        <f>+VLOOKUP(Table_6[[#This Row],[Departamento]],Table_5[],2,0)</f>
        <v>5</v>
      </c>
      <c r="G1056" s="3" t="s">
        <v>22</v>
      </c>
      <c r="H1056" s="9" t="s">
        <v>23</v>
      </c>
      <c r="I1056" s="32" t="str">
        <f>+IFERROR(VLOOKUP(Table_6[[#This Row],[Municipio]],'LOCALIZA HN'!$B$9:$O$306,8,0),99999)</f>
        <v>0501</v>
      </c>
      <c r="J1056" s="5" t="s">
        <v>18</v>
      </c>
      <c r="K1056" s="5">
        <v>21</v>
      </c>
      <c r="L1056" s="8" t="s">
        <v>19</v>
      </c>
      <c r="M1056" s="34" t="s">
        <v>20</v>
      </c>
      <c r="N1056" s="36">
        <f>+IFERROR(VLOOKUP(Table_6[[#This Row],[ID_Municipio]],Table_4[[CodigoMuni]:[Long_2]],3,0),"")</f>
        <v>15.5151</v>
      </c>
      <c r="O1056" s="36">
        <f>+IFERROR(VLOOKUP(Table_6[[#This Row],[ID_Municipio]],Table_4[[CodigoMuni]:[Long_2]],4,0),"")</f>
        <v>-88.114599999999996</v>
      </c>
      <c r="P1056" s="34" t="s">
        <v>21</v>
      </c>
    </row>
    <row r="1057" spans="1:16" ht="14.25" hidden="1" customHeight="1">
      <c r="A1057" s="31" t="str">
        <f t="shared" si="48"/>
        <v>San Pedro Sula439191046</v>
      </c>
      <c r="B1057" s="31" t="str">
        <f>+Table_6[[#This Row],[ID_Municipio]]&amp;Table_6[[#This Row],[Fecha]]</f>
        <v>050143919</v>
      </c>
      <c r="C1057" s="31" t="str">
        <f t="shared" si="49"/>
        <v>Cortes43919</v>
      </c>
      <c r="D1057" s="32">
        <f t="shared" si="50"/>
        <v>1046</v>
      </c>
      <c r="E1057" s="33">
        <v>43919</v>
      </c>
      <c r="F1057" s="32">
        <f>+VLOOKUP(Table_6[[#This Row],[Departamento]],Table_5[],2,0)</f>
        <v>5</v>
      </c>
      <c r="G1057" s="3" t="s">
        <v>22</v>
      </c>
      <c r="H1057" s="9" t="s">
        <v>23</v>
      </c>
      <c r="I1057" s="32" t="str">
        <f>+IFERROR(VLOOKUP(Table_6[[#This Row],[Municipio]],'LOCALIZA HN'!$B$9:$O$306,8,0),99999)</f>
        <v>0501</v>
      </c>
      <c r="J1057" s="5" t="s">
        <v>26</v>
      </c>
      <c r="K1057" s="5">
        <v>42</v>
      </c>
      <c r="L1057" s="8" t="s">
        <v>19</v>
      </c>
      <c r="M1057" s="34" t="s">
        <v>20</v>
      </c>
      <c r="N1057" s="36">
        <f>+IFERROR(VLOOKUP(Table_6[[#This Row],[ID_Municipio]],Table_4[[CodigoMuni]:[Long_2]],3,0),"")</f>
        <v>15.5151</v>
      </c>
      <c r="O1057" s="36">
        <f>+IFERROR(VLOOKUP(Table_6[[#This Row],[ID_Municipio]],Table_4[[CodigoMuni]:[Long_2]],4,0),"")</f>
        <v>-88.114599999999996</v>
      </c>
      <c r="P1057" s="34" t="s">
        <v>21</v>
      </c>
    </row>
    <row r="1058" spans="1:16" ht="14.25" hidden="1" customHeight="1">
      <c r="A1058" s="31" t="str">
        <f t="shared" si="48"/>
        <v>San Pedro Sula439191047</v>
      </c>
      <c r="B1058" s="31" t="str">
        <f>+Table_6[[#This Row],[ID_Municipio]]&amp;Table_6[[#This Row],[Fecha]]</f>
        <v>050143919</v>
      </c>
      <c r="C1058" s="31" t="str">
        <f t="shared" si="49"/>
        <v>Cortes43919</v>
      </c>
      <c r="D1058" s="32">
        <f t="shared" si="50"/>
        <v>1047</v>
      </c>
      <c r="E1058" s="33">
        <v>43919</v>
      </c>
      <c r="F1058" s="32">
        <f>+VLOOKUP(Table_6[[#This Row],[Departamento]],Table_5[],2,0)</f>
        <v>5</v>
      </c>
      <c r="G1058" s="3" t="s">
        <v>22</v>
      </c>
      <c r="H1058" s="9" t="s">
        <v>23</v>
      </c>
      <c r="I1058" s="32" t="str">
        <f>+IFERROR(VLOOKUP(Table_6[[#This Row],[Municipio]],'LOCALIZA HN'!$B$9:$O$306,8,0),99999)</f>
        <v>0501</v>
      </c>
      <c r="J1058" s="5" t="s">
        <v>18</v>
      </c>
      <c r="K1058" s="5">
        <v>31</v>
      </c>
      <c r="L1058" s="8" t="s">
        <v>19</v>
      </c>
      <c r="M1058" s="34" t="s">
        <v>20</v>
      </c>
      <c r="N1058" s="36">
        <f>+IFERROR(VLOOKUP(Table_6[[#This Row],[ID_Municipio]],Table_4[[CodigoMuni]:[Long_2]],3,0),"")</f>
        <v>15.5151</v>
      </c>
      <c r="O1058" s="36">
        <f>+IFERROR(VLOOKUP(Table_6[[#This Row],[ID_Municipio]],Table_4[[CodigoMuni]:[Long_2]],4,0),"")</f>
        <v>-88.114599999999996</v>
      </c>
      <c r="P1058" s="34" t="s">
        <v>21</v>
      </c>
    </row>
    <row r="1059" spans="1:16" ht="14.25" hidden="1" customHeight="1">
      <c r="A1059" s="31" t="str">
        <f t="shared" si="48"/>
        <v>San Pedro Sula439191048</v>
      </c>
      <c r="B1059" s="31" t="str">
        <f>+Table_6[[#This Row],[ID_Municipio]]&amp;Table_6[[#This Row],[Fecha]]</f>
        <v>050143919</v>
      </c>
      <c r="C1059" s="31" t="str">
        <f t="shared" si="49"/>
        <v>Cortes43919</v>
      </c>
      <c r="D1059" s="32">
        <f t="shared" si="50"/>
        <v>1048</v>
      </c>
      <c r="E1059" s="33">
        <v>43919</v>
      </c>
      <c r="F1059" s="32">
        <f>+VLOOKUP(Table_6[[#This Row],[Departamento]],Table_5[],2,0)</f>
        <v>5</v>
      </c>
      <c r="G1059" s="3" t="s">
        <v>22</v>
      </c>
      <c r="H1059" s="9" t="s">
        <v>23</v>
      </c>
      <c r="I1059" s="32" t="str">
        <f>+IFERROR(VLOOKUP(Table_6[[#This Row],[Municipio]],'LOCALIZA HN'!$B$9:$O$306,8,0),99999)</f>
        <v>0501</v>
      </c>
      <c r="J1059" s="5" t="s">
        <v>26</v>
      </c>
      <c r="K1059" s="5">
        <v>33</v>
      </c>
      <c r="L1059" s="8" t="s">
        <v>19</v>
      </c>
      <c r="M1059" s="34" t="s">
        <v>20</v>
      </c>
      <c r="N1059" s="36">
        <f>+IFERROR(VLOOKUP(Table_6[[#This Row],[ID_Municipio]],Table_4[[CodigoMuni]:[Long_2]],3,0),"")</f>
        <v>15.5151</v>
      </c>
      <c r="O1059" s="36">
        <f>+IFERROR(VLOOKUP(Table_6[[#This Row],[ID_Municipio]],Table_4[[CodigoMuni]:[Long_2]],4,0),"")</f>
        <v>-88.114599999999996</v>
      </c>
      <c r="P1059" s="34" t="s">
        <v>21</v>
      </c>
    </row>
    <row r="1060" spans="1:16" ht="14.25" hidden="1" customHeight="1">
      <c r="A1060" s="31" t="str">
        <f t="shared" si="48"/>
        <v>San Pedro Sula439191049</v>
      </c>
      <c r="B1060" s="31" t="str">
        <f>+Table_6[[#This Row],[ID_Municipio]]&amp;Table_6[[#This Row],[Fecha]]</f>
        <v>050143919</v>
      </c>
      <c r="C1060" s="31" t="str">
        <f t="shared" si="49"/>
        <v>Cortes43919</v>
      </c>
      <c r="D1060" s="32">
        <f t="shared" si="50"/>
        <v>1049</v>
      </c>
      <c r="E1060" s="33">
        <v>43919</v>
      </c>
      <c r="F1060" s="32">
        <f>+VLOOKUP(Table_6[[#This Row],[Departamento]],Table_5[],2,0)</f>
        <v>5</v>
      </c>
      <c r="G1060" s="3" t="s">
        <v>22</v>
      </c>
      <c r="H1060" s="9" t="s">
        <v>23</v>
      </c>
      <c r="I1060" s="32" t="str">
        <f>+IFERROR(VLOOKUP(Table_6[[#This Row],[Municipio]],'LOCALIZA HN'!$B$9:$O$306,8,0),99999)</f>
        <v>0501</v>
      </c>
      <c r="J1060" s="5" t="s">
        <v>18</v>
      </c>
      <c r="K1060" s="5">
        <v>68</v>
      </c>
      <c r="L1060" s="8" t="s">
        <v>19</v>
      </c>
      <c r="M1060" s="34" t="s">
        <v>20</v>
      </c>
      <c r="N1060" s="36">
        <f>+IFERROR(VLOOKUP(Table_6[[#This Row],[ID_Municipio]],Table_4[[CodigoMuni]:[Long_2]],3,0),"")</f>
        <v>15.5151</v>
      </c>
      <c r="O1060" s="36">
        <f>+IFERROR(VLOOKUP(Table_6[[#This Row],[ID_Municipio]],Table_4[[CodigoMuni]:[Long_2]],4,0),"")</f>
        <v>-88.114599999999996</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hidden="1" customHeight="1">
      <c r="A1063" s="31" t="str">
        <f t="shared" si="48"/>
        <v>San Pedro Sula439231052</v>
      </c>
      <c r="B1063" s="31" t="str">
        <f>+Table_6[[#This Row],[ID_Municipio]]&amp;Table_6[[#This Row],[Fecha]]</f>
        <v>050143923</v>
      </c>
      <c r="C1063" s="31" t="str">
        <f t="shared" si="49"/>
        <v>Cortes43923</v>
      </c>
      <c r="D1063" s="32">
        <f t="shared" si="50"/>
        <v>1052</v>
      </c>
      <c r="E1063" s="24">
        <v>43923</v>
      </c>
      <c r="F1063" s="32">
        <f>+VLOOKUP(Table_6[[#This Row],[Departamento]],Table_5[],2,0)</f>
        <v>5</v>
      </c>
      <c r="G1063" s="3" t="s">
        <v>22</v>
      </c>
      <c r="H1063" s="9" t="s">
        <v>23</v>
      </c>
      <c r="I1063" s="32" t="str">
        <f>+IFERROR(VLOOKUP(Table_6[[#This Row],[Municipio]],'LOCALIZA HN'!$B$9:$O$306,8,0),99999)</f>
        <v>0501</v>
      </c>
      <c r="J1063" s="5" t="s">
        <v>26</v>
      </c>
      <c r="K1063" s="5">
        <v>30</v>
      </c>
      <c r="L1063" s="8" t="s">
        <v>19</v>
      </c>
      <c r="M1063" s="34" t="s">
        <v>20</v>
      </c>
      <c r="N1063" s="36">
        <f>+IFERROR(VLOOKUP(Table_6[[#This Row],[ID_Municipio]],Table_4[[CodigoMuni]:[Long_2]],3,0),"")</f>
        <v>15.5151</v>
      </c>
      <c r="O1063" s="36">
        <f>+IFERROR(VLOOKUP(Table_6[[#This Row],[ID_Municipio]],Table_4[[CodigoMuni]:[Long_2]],4,0),"")</f>
        <v>-88.114599999999996</v>
      </c>
      <c r="P1063" s="34" t="s">
        <v>21</v>
      </c>
    </row>
    <row r="1064" spans="1:16" ht="14.25" customHeight="1">
      <c r="A1064" s="31" t="str">
        <f t="shared" si="48"/>
        <v>Distrito Central439231053</v>
      </c>
      <c r="B1064" s="31" t="str">
        <f>+Table_6[[#This Row],[ID_Municipio]]&amp;Table_6[[#This Row],[Fecha]]</f>
        <v>080143923</v>
      </c>
      <c r="C1064" s="31" t="str">
        <f t="shared" si="49"/>
        <v>Francisco Morazan43923</v>
      </c>
      <c r="D1064" s="32">
        <f t="shared" si="50"/>
        <v>1053</v>
      </c>
      <c r="E1064" s="24">
        <v>43923</v>
      </c>
      <c r="F1064" s="32">
        <f>+VLOOKUP(Table_6[[#This Row],[Departamento]],Table_5[],2,0)</f>
        <v>8</v>
      </c>
      <c r="G1064" s="3" t="s">
        <v>31</v>
      </c>
      <c r="H1064" s="9" t="s">
        <v>32</v>
      </c>
      <c r="I1064" s="32" t="str">
        <f>+IFERROR(VLOOKUP(Table_6[[#This Row],[Municipio]],'LOCALIZA HN'!$B$9:$O$306,8,0),99999)</f>
        <v>0801</v>
      </c>
      <c r="J1064" s="5" t="s">
        <v>18</v>
      </c>
      <c r="K1064" s="5">
        <v>32</v>
      </c>
      <c r="L1064" s="8" t="s">
        <v>19</v>
      </c>
      <c r="M1064" s="34" t="s">
        <v>20</v>
      </c>
      <c r="N1064" s="36">
        <f>+IFERROR(VLOOKUP(Table_6[[#This Row],[ID_Municipio]],Table_4[[CodigoMuni]:[Long_2]],3,0),"")</f>
        <v>14.175800000000001</v>
      </c>
      <c r="O1064" s="36">
        <f>+IFERROR(VLOOKUP(Table_6[[#This Row],[ID_Municipio]],Table_4[[CodigoMuni]:[Long_2]],4,0),"")</f>
        <v>-87.251099999999994</v>
      </c>
      <c r="P1064" s="34" t="s">
        <v>21</v>
      </c>
    </row>
    <row r="1065" spans="1:16" ht="14.25" hidden="1" customHeight="1">
      <c r="A1065" s="31" t="str">
        <f t="shared" si="48"/>
        <v>La Paz439231054</v>
      </c>
      <c r="B1065" s="31" t="str">
        <f>+Table_6[[#This Row],[ID_Municipio]]&amp;Table_6[[#This Row],[Fecha]]</f>
        <v>120143923</v>
      </c>
      <c r="C1065" s="31" t="str">
        <f t="shared" si="49"/>
        <v>La Paz43923</v>
      </c>
      <c r="D1065" s="32">
        <f t="shared" si="50"/>
        <v>1054</v>
      </c>
      <c r="E1065" s="24">
        <v>43923</v>
      </c>
      <c r="F1065" s="32">
        <f>+VLOOKUP(Table_6[[#This Row],[Departamento]],Table_5[],2,0)</f>
        <v>12</v>
      </c>
      <c r="G1065" s="3" t="s">
        <v>48</v>
      </c>
      <c r="H1065" s="9" t="s">
        <v>48</v>
      </c>
      <c r="I1065" s="32" t="str">
        <f>+IFERROR(VLOOKUP(Table_6[[#This Row],[Municipio]],'LOCALIZA HN'!$B$9:$O$306,8,0),99999)</f>
        <v>1201</v>
      </c>
      <c r="J1065" s="5" t="s">
        <v>18</v>
      </c>
      <c r="K1065" s="5">
        <v>53</v>
      </c>
      <c r="L1065" s="8" t="s">
        <v>19</v>
      </c>
      <c r="M1065" s="34" t="s">
        <v>20</v>
      </c>
      <c r="N1065" s="36">
        <f>+IFERROR(VLOOKUP(Table_6[[#This Row],[ID_Municipio]],Table_4[[CodigoMuni]:[Long_2]],3,0),"")</f>
        <v>14.3101</v>
      </c>
      <c r="O1065" s="36">
        <f>+IFERROR(VLOOKUP(Table_6[[#This Row],[ID_Municipio]],Table_4[[CodigoMuni]:[Long_2]],4,0),"")</f>
        <v>-87.754199999999997</v>
      </c>
      <c r="P1065" s="34" t="s">
        <v>21</v>
      </c>
    </row>
    <row r="1066" spans="1:16" ht="14.25" hidden="1" customHeight="1">
      <c r="A1066" s="31" t="str">
        <f t="shared" si="48"/>
        <v>Yoro439241055</v>
      </c>
      <c r="B1066" s="31" t="str">
        <f>+Table_6[[#This Row],[ID_Municipio]]&amp;Table_6[[#This Row],[Fecha]]</f>
        <v>180143924</v>
      </c>
      <c r="C1066" s="31" t="str">
        <f t="shared" si="49"/>
        <v>Yoro43924</v>
      </c>
      <c r="D1066" s="32">
        <f t="shared" si="50"/>
        <v>1055</v>
      </c>
      <c r="E1066" s="24">
        <v>43924</v>
      </c>
      <c r="F1066" s="32">
        <f>+VLOOKUP(Table_6[[#This Row],[Departamento]],Table_5[],2,0)</f>
        <v>18</v>
      </c>
      <c r="G1066" s="3" t="s">
        <v>35</v>
      </c>
      <c r="H1066" s="9" t="s">
        <v>35</v>
      </c>
      <c r="I1066" s="32" t="str">
        <f>+IFERROR(VLOOKUP(Table_6[[#This Row],[Municipio]],'LOCALIZA HN'!$B$9:$O$306,8,0),99999)</f>
        <v>1801</v>
      </c>
      <c r="J1066" s="5" t="s">
        <v>18</v>
      </c>
      <c r="K1066" s="5">
        <v>47</v>
      </c>
      <c r="L1066" s="8" t="s">
        <v>19</v>
      </c>
      <c r="M1066" s="34" t="s">
        <v>20</v>
      </c>
      <c r="N1066" s="36">
        <f>+IFERROR(VLOOKUP(Table_6[[#This Row],[ID_Municipio]],Table_4[[CodigoMuni]:[Long_2]],3,0),"")</f>
        <v>15.2433</v>
      </c>
      <c r="O1066" s="36">
        <f>+IFERROR(VLOOKUP(Table_6[[#This Row],[ID_Municipio]],Table_4[[CodigoMuni]:[Long_2]],4,0),"")</f>
        <v>-87.227500000000006</v>
      </c>
      <c r="P1066" s="34" t="s">
        <v>21</v>
      </c>
    </row>
    <row r="1067" spans="1:16" ht="14.25" hidden="1" customHeight="1">
      <c r="A1067" s="31" t="str">
        <f t="shared" ref="A1067:A1082" si="51">+H1067&amp;E1067&amp;D1067</f>
        <v>Choloma439251056</v>
      </c>
      <c r="B1067" s="31" t="str">
        <f>+Table_6[[#This Row],[ID_Municipio]]&amp;Table_6[[#This Row],[Fecha]]</f>
        <v>050243925</v>
      </c>
      <c r="C1067" s="31" t="str">
        <f t="shared" ref="C1067:C1082" si="52">+G1067&amp;E1067</f>
        <v>Cortes43925</v>
      </c>
      <c r="D1067" s="32">
        <f t="shared" si="50"/>
        <v>1056</v>
      </c>
      <c r="E1067" s="24">
        <v>43925</v>
      </c>
      <c r="F1067" s="32">
        <f>+VLOOKUP(Table_6[[#This Row],[Departamento]],Table_5[],2,0)</f>
        <v>5</v>
      </c>
      <c r="G1067" s="3" t="s">
        <v>22</v>
      </c>
      <c r="H1067" s="9" t="s">
        <v>25</v>
      </c>
      <c r="I1067" s="32" t="str">
        <f>+IFERROR(VLOOKUP(Table_6[[#This Row],[Municipio]],'LOCALIZA HN'!$B$9:$O$306,8,0),99999)</f>
        <v>0502</v>
      </c>
      <c r="J1067" s="5" t="s">
        <v>26</v>
      </c>
      <c r="K1067" s="5">
        <v>21</v>
      </c>
      <c r="L1067" s="8" t="s">
        <v>19</v>
      </c>
      <c r="M1067" s="34" t="s">
        <v>20</v>
      </c>
      <c r="N1067" s="36">
        <f>+IFERROR(VLOOKUP(Table_6[[#This Row],[ID_Municipio]],Table_4[[CodigoMuni]:[Long_2]],3,0),"")</f>
        <v>15.6435</v>
      </c>
      <c r="O1067" s="36">
        <f>+IFERROR(VLOOKUP(Table_6[[#This Row],[ID_Municipio]],Table_4[[CodigoMuni]:[Long_2]],4,0),"")</f>
        <v>-87.933999999999997</v>
      </c>
      <c r="P1067" s="34" t="s">
        <v>21</v>
      </c>
    </row>
    <row r="1068" spans="1:16" ht="14.25" hidden="1" customHeight="1">
      <c r="A1068" s="31" t="str">
        <f t="shared" si="51"/>
        <v>Choloma439251057</v>
      </c>
      <c r="B1068" s="31" t="str">
        <f>+Table_6[[#This Row],[ID_Municipio]]&amp;Table_6[[#This Row],[Fecha]]</f>
        <v>050243925</v>
      </c>
      <c r="C1068" s="31" t="str">
        <f t="shared" si="52"/>
        <v>Cortes43925</v>
      </c>
      <c r="D1068" s="32">
        <f t="shared" si="50"/>
        <v>1057</v>
      </c>
      <c r="E1068" s="24">
        <v>43925</v>
      </c>
      <c r="F1068" s="32">
        <f>+VLOOKUP(Table_6[[#This Row],[Departamento]],Table_5[],2,0)</f>
        <v>5</v>
      </c>
      <c r="G1068" s="3" t="s">
        <v>22</v>
      </c>
      <c r="H1068" s="9" t="s">
        <v>25</v>
      </c>
      <c r="I1068" s="32" t="str">
        <f>+IFERROR(VLOOKUP(Table_6[[#This Row],[Municipio]],'LOCALIZA HN'!$B$9:$O$306,8,0),99999)</f>
        <v>0502</v>
      </c>
      <c r="J1068" s="5" t="s">
        <v>18</v>
      </c>
      <c r="K1068" s="5">
        <v>26</v>
      </c>
      <c r="L1068" s="8" t="s">
        <v>19</v>
      </c>
      <c r="M1068" s="34" t="s">
        <v>20</v>
      </c>
      <c r="N1068" s="36">
        <f>+IFERROR(VLOOKUP(Table_6[[#This Row],[ID_Municipio]],Table_4[[CodigoMuni]:[Long_2]],3,0),"")</f>
        <v>15.6435</v>
      </c>
      <c r="O1068" s="36">
        <f>+IFERROR(VLOOKUP(Table_6[[#This Row],[ID_Municipio]],Table_4[[CodigoMuni]:[Long_2]],4,0),"")</f>
        <v>-87.933999999999997</v>
      </c>
      <c r="P1068" s="34" t="s">
        <v>21</v>
      </c>
    </row>
    <row r="1069" spans="1:16" ht="14.25" hidden="1" customHeight="1">
      <c r="A1069" s="31" t="str">
        <f t="shared" si="51"/>
        <v>Choloma439251058</v>
      </c>
      <c r="B1069" s="31" t="str">
        <f>+Table_6[[#This Row],[ID_Municipio]]&amp;Table_6[[#This Row],[Fecha]]</f>
        <v>050243925</v>
      </c>
      <c r="C1069" s="31" t="str">
        <f t="shared" si="52"/>
        <v>Cortes43925</v>
      </c>
      <c r="D1069" s="32">
        <f t="shared" si="50"/>
        <v>1058</v>
      </c>
      <c r="E1069" s="24">
        <v>43925</v>
      </c>
      <c r="F1069" s="32">
        <f>+VLOOKUP(Table_6[[#This Row],[Departamento]],Table_5[],2,0)</f>
        <v>5</v>
      </c>
      <c r="G1069" s="3" t="s">
        <v>22</v>
      </c>
      <c r="H1069" s="9" t="s">
        <v>25</v>
      </c>
      <c r="I1069" s="32" t="str">
        <f>+IFERROR(VLOOKUP(Table_6[[#This Row],[Municipio]],'LOCALIZA HN'!$B$9:$O$306,8,0),99999)</f>
        <v>0502</v>
      </c>
      <c r="J1069" s="5" t="s">
        <v>26</v>
      </c>
      <c r="K1069" s="5">
        <v>52</v>
      </c>
      <c r="L1069" s="8" t="s">
        <v>19</v>
      </c>
      <c r="M1069" s="34" t="s">
        <v>20</v>
      </c>
      <c r="N1069" s="36">
        <f>+IFERROR(VLOOKUP(Table_6[[#This Row],[ID_Municipio]],Table_4[[CodigoMuni]:[Long_2]],3,0),"")</f>
        <v>15.6435</v>
      </c>
      <c r="O1069" s="36">
        <f>+IFERROR(VLOOKUP(Table_6[[#This Row],[ID_Municipio]],Table_4[[CodigoMuni]:[Long_2]],4,0),"")</f>
        <v>-87.933999999999997</v>
      </c>
      <c r="P1069" s="34" t="s">
        <v>21</v>
      </c>
    </row>
    <row r="1070" spans="1:16" ht="14.25" hidden="1" customHeight="1">
      <c r="A1070" s="31" t="str">
        <f t="shared" si="51"/>
        <v>Choloma439251059</v>
      </c>
      <c r="B1070" s="31" t="str">
        <f>+Table_6[[#This Row],[ID_Municipio]]&amp;Table_6[[#This Row],[Fecha]]</f>
        <v>050243925</v>
      </c>
      <c r="C1070" s="31" t="str">
        <f t="shared" si="52"/>
        <v>Cortes43925</v>
      </c>
      <c r="D1070" s="32">
        <f t="shared" si="50"/>
        <v>1059</v>
      </c>
      <c r="E1070" s="24">
        <v>43925</v>
      </c>
      <c r="F1070" s="32">
        <f>+VLOOKUP(Table_6[[#This Row],[Departamento]],Table_5[],2,0)</f>
        <v>5</v>
      </c>
      <c r="G1070" s="3" t="s">
        <v>22</v>
      </c>
      <c r="H1070" s="9" t="s">
        <v>25</v>
      </c>
      <c r="I1070" s="32" t="str">
        <f>+IFERROR(VLOOKUP(Table_6[[#This Row],[Municipio]],'LOCALIZA HN'!$B$9:$O$306,8,0),99999)</f>
        <v>0502</v>
      </c>
      <c r="J1070" s="5" t="s">
        <v>18</v>
      </c>
      <c r="K1070" s="5">
        <v>81</v>
      </c>
      <c r="L1070" s="8" t="s">
        <v>19</v>
      </c>
      <c r="M1070" s="34" t="s">
        <v>20</v>
      </c>
      <c r="N1070" s="36">
        <f>+IFERROR(VLOOKUP(Table_6[[#This Row],[ID_Municipio]],Table_4[[CodigoMuni]:[Long_2]],3,0),"")</f>
        <v>15.6435</v>
      </c>
      <c r="O1070" s="36">
        <f>+IFERROR(VLOOKUP(Table_6[[#This Row],[ID_Municipio]],Table_4[[CodigoMuni]:[Long_2]],4,0),"")</f>
        <v>-87.933999999999997</v>
      </c>
      <c r="P1070" s="34" t="s">
        <v>21</v>
      </c>
    </row>
    <row r="1071" spans="1:16" ht="14.25" hidden="1" customHeight="1">
      <c r="A1071" s="31" t="str">
        <f t="shared" si="51"/>
        <v>Santa Rita439251060</v>
      </c>
      <c r="B1071" s="31" t="str">
        <f>+Table_6[[#This Row],[ID_Municipio]]&amp;Table_6[[#This Row],[Fecha]]</f>
        <v>042143925</v>
      </c>
      <c r="C1071" s="31" t="str">
        <f t="shared" si="52"/>
        <v>Yoro43925</v>
      </c>
      <c r="D1071" s="32">
        <f t="shared" si="50"/>
        <v>1060</v>
      </c>
      <c r="E1071" s="24">
        <v>43925</v>
      </c>
      <c r="F1071" s="32">
        <f>+VLOOKUP(Table_6[[#This Row],[Departamento]],Table_5[],2,0)</f>
        <v>18</v>
      </c>
      <c r="G1071" s="3" t="s">
        <v>35</v>
      </c>
      <c r="H1071" s="9" t="s">
        <v>75</v>
      </c>
      <c r="I1071" s="32" t="str">
        <f>+IFERROR(VLOOKUP(Table_6[[#This Row],[Municipio]],'LOCALIZA HN'!$B$9:$O$306,8,0),99999)</f>
        <v>0421</v>
      </c>
      <c r="J1071" s="5" t="s">
        <v>26</v>
      </c>
      <c r="K1071" s="5">
        <v>59</v>
      </c>
      <c r="L1071" s="8" t="s">
        <v>19</v>
      </c>
      <c r="M1071" s="34" t="s">
        <v>20</v>
      </c>
      <c r="N1071" s="36">
        <f>+IFERROR(VLOOKUP(Table_6[[#This Row],[ID_Municipio]],Table_4[[CodigoMuni]:[Long_2]],3,0),"")</f>
        <v>14.886799999999999</v>
      </c>
      <c r="O1071" s="36">
        <f>+IFERROR(VLOOKUP(Table_6[[#This Row],[ID_Municipio]],Table_4[[CodigoMuni]:[Long_2]],4,0),"")</f>
        <v>-89.036000000000001</v>
      </c>
      <c r="P1071" s="34" t="s">
        <v>21</v>
      </c>
    </row>
    <row r="1072" spans="1:16" ht="14.25" hidden="1" customHeight="1">
      <c r="A1072" s="31" t="str">
        <f t="shared" si="51"/>
        <v>San Antonio439251061</v>
      </c>
      <c r="B1072" s="31" t="str">
        <f>+Table_6[[#This Row],[ID_Municipio]]&amp;Table_6[[#This Row],[Fecha]]</f>
        <v>041543925</v>
      </c>
      <c r="C1072" s="31" t="str">
        <f t="shared" si="52"/>
        <v>Cortes43925</v>
      </c>
      <c r="D1072" s="32">
        <f t="shared" si="50"/>
        <v>1061</v>
      </c>
      <c r="E1072" s="24">
        <v>43925</v>
      </c>
      <c r="F1072" s="32">
        <f>+VLOOKUP(Table_6[[#This Row],[Departamento]],Table_5[],2,0)</f>
        <v>5</v>
      </c>
      <c r="G1072" s="3" t="s">
        <v>22</v>
      </c>
      <c r="H1072" s="9" t="s">
        <v>86</v>
      </c>
      <c r="I1072" s="32" t="str">
        <f>+IFERROR(VLOOKUP(Table_6[[#This Row],[Municipio]],'LOCALIZA HN'!$B$9:$O$306,8,0),99999)</f>
        <v>0415</v>
      </c>
      <c r="J1072" s="5" t="s">
        <v>18</v>
      </c>
      <c r="K1072" s="5">
        <v>68</v>
      </c>
      <c r="L1072" s="8" t="s">
        <v>19</v>
      </c>
      <c r="M1072" s="34" t="s">
        <v>20</v>
      </c>
      <c r="N1072" s="36">
        <f>+IFERROR(VLOOKUP(Table_6[[#This Row],[ID_Municipio]],Table_4[[CodigoMuni]:[Long_2]],3,0),"")</f>
        <v>15.0525</v>
      </c>
      <c r="O1072" s="36">
        <f>+IFERROR(VLOOKUP(Table_6[[#This Row],[ID_Municipio]],Table_4[[CodigoMuni]:[Long_2]],4,0),"")</f>
        <v>-88.888099999999994</v>
      </c>
      <c r="P1072" s="34" t="s">
        <v>21</v>
      </c>
    </row>
    <row r="1073" spans="1:16" ht="14.25" hidden="1" customHeight="1">
      <c r="A1073" s="31" t="str">
        <f t="shared" si="51"/>
        <v>San Pedro Sula439251062</v>
      </c>
      <c r="B1073" s="31" t="str">
        <f>+Table_6[[#This Row],[ID_Municipio]]&amp;Table_6[[#This Row],[Fecha]]</f>
        <v>050143925</v>
      </c>
      <c r="C1073" s="31" t="str">
        <f t="shared" si="52"/>
        <v>Cortes43925</v>
      </c>
      <c r="D1073" s="32">
        <f t="shared" si="50"/>
        <v>1062</v>
      </c>
      <c r="E1073" s="24">
        <v>43925</v>
      </c>
      <c r="F1073" s="32">
        <f>+VLOOKUP(Table_6[[#This Row],[Departamento]],Table_5[],2,0)</f>
        <v>5</v>
      </c>
      <c r="G1073" s="3" t="s">
        <v>22</v>
      </c>
      <c r="H1073" s="9" t="s">
        <v>23</v>
      </c>
      <c r="I1073" s="32" t="str">
        <f>+IFERROR(VLOOKUP(Table_6[[#This Row],[Municipio]],'LOCALIZA HN'!$B$9:$O$306,8,0),99999)</f>
        <v>0501</v>
      </c>
      <c r="J1073" s="5" t="s">
        <v>18</v>
      </c>
      <c r="K1073" s="5">
        <v>81</v>
      </c>
      <c r="L1073" s="8" t="s">
        <v>19</v>
      </c>
      <c r="M1073" s="34" t="s">
        <v>20</v>
      </c>
      <c r="N1073" s="36">
        <f>+IFERROR(VLOOKUP(Table_6[[#This Row],[ID_Municipio]],Table_4[[CodigoMuni]:[Long_2]],3,0),"")</f>
        <v>15.5151</v>
      </c>
      <c r="O1073" s="36">
        <f>+IFERROR(VLOOKUP(Table_6[[#This Row],[ID_Municipio]],Table_4[[CodigoMuni]:[Long_2]],4,0),"")</f>
        <v>-88.114599999999996</v>
      </c>
      <c r="P1073" s="34" t="s">
        <v>21</v>
      </c>
    </row>
    <row r="1074" spans="1:16" ht="14.25" hidden="1" customHeight="1">
      <c r="A1074" s="31" t="str">
        <f t="shared" si="51"/>
        <v>San Pedro Sula439251063</v>
      </c>
      <c r="B1074" s="31" t="str">
        <f>+Table_6[[#This Row],[ID_Municipio]]&amp;Table_6[[#This Row],[Fecha]]</f>
        <v>050143925</v>
      </c>
      <c r="C1074" s="31" t="str">
        <f t="shared" si="52"/>
        <v>Cortes43925</v>
      </c>
      <c r="D1074" s="32">
        <f t="shared" si="50"/>
        <v>1063</v>
      </c>
      <c r="E1074" s="24">
        <v>43925</v>
      </c>
      <c r="F1074" s="32">
        <f>+VLOOKUP(Table_6[[#This Row],[Departamento]],Table_5[],2,0)</f>
        <v>5</v>
      </c>
      <c r="G1074" s="3" t="s">
        <v>22</v>
      </c>
      <c r="H1074" s="9" t="s">
        <v>23</v>
      </c>
      <c r="I1074" s="32" t="str">
        <f>+IFERROR(VLOOKUP(Table_6[[#This Row],[Municipio]],'LOCALIZA HN'!$B$9:$O$306,8,0),99999)</f>
        <v>0501</v>
      </c>
      <c r="J1074" s="5" t="s">
        <v>18</v>
      </c>
      <c r="K1074" s="5">
        <v>91</v>
      </c>
      <c r="L1074" s="8" t="s">
        <v>19</v>
      </c>
      <c r="M1074" s="34" t="s">
        <v>20</v>
      </c>
      <c r="N1074" s="36">
        <f>+IFERROR(VLOOKUP(Table_6[[#This Row],[ID_Municipio]],Table_4[[CodigoMuni]:[Long_2]],3,0),"")</f>
        <v>15.5151</v>
      </c>
      <c r="O1074" s="36">
        <f>+IFERROR(VLOOKUP(Table_6[[#This Row],[ID_Municipio]],Table_4[[CodigoMuni]:[Long_2]],4,0),"")</f>
        <v>-88.114599999999996</v>
      </c>
      <c r="P1074" s="34" t="s">
        <v>21</v>
      </c>
    </row>
    <row r="1075" spans="1:16" ht="14.25" hidden="1" customHeight="1">
      <c r="A1075" s="31" t="str">
        <f t="shared" si="51"/>
        <v>San Pedro Sula439251064</v>
      </c>
      <c r="B1075" s="31" t="str">
        <f>+Table_6[[#This Row],[ID_Municipio]]&amp;Table_6[[#This Row],[Fecha]]</f>
        <v>050143925</v>
      </c>
      <c r="C1075" s="31" t="str">
        <f t="shared" si="52"/>
        <v>Cortes43925</v>
      </c>
      <c r="D1075" s="32">
        <f t="shared" si="50"/>
        <v>1064</v>
      </c>
      <c r="E1075" s="24">
        <v>43925</v>
      </c>
      <c r="F1075" s="32">
        <f>+VLOOKUP(Table_6[[#This Row],[Departamento]],Table_5[],2,0)</f>
        <v>5</v>
      </c>
      <c r="G1075" s="3" t="s">
        <v>22</v>
      </c>
      <c r="H1075" s="9" t="s">
        <v>23</v>
      </c>
      <c r="I1075" s="32" t="str">
        <f>+IFERROR(VLOOKUP(Table_6[[#This Row],[Municipio]],'LOCALIZA HN'!$B$9:$O$306,8,0),99999)</f>
        <v>0501</v>
      </c>
      <c r="J1075" s="5" t="s">
        <v>18</v>
      </c>
      <c r="K1075" s="5">
        <v>25</v>
      </c>
      <c r="L1075" s="8" t="s">
        <v>19</v>
      </c>
      <c r="M1075" s="34" t="s">
        <v>20</v>
      </c>
      <c r="N1075" s="36">
        <f>+IFERROR(VLOOKUP(Table_6[[#This Row],[ID_Municipio]],Table_4[[CodigoMuni]:[Long_2]],3,0),"")</f>
        <v>15.5151</v>
      </c>
      <c r="O1075" s="36">
        <f>+IFERROR(VLOOKUP(Table_6[[#This Row],[ID_Municipio]],Table_4[[CodigoMuni]:[Long_2]],4,0),"")</f>
        <v>-88.114599999999996</v>
      </c>
      <c r="P1075" s="34" t="s">
        <v>21</v>
      </c>
    </row>
    <row r="1076" spans="1:16" ht="14.25" hidden="1" customHeight="1">
      <c r="A1076" s="31" t="str">
        <f t="shared" si="51"/>
        <v>San Pedro Sula439251065</v>
      </c>
      <c r="B1076" s="31" t="str">
        <f>+Table_6[[#This Row],[ID_Municipio]]&amp;Table_6[[#This Row],[Fecha]]</f>
        <v>050143925</v>
      </c>
      <c r="C1076" s="31" t="str">
        <f t="shared" si="52"/>
        <v>Cortes43925</v>
      </c>
      <c r="D1076" s="32">
        <f t="shared" si="50"/>
        <v>1065</v>
      </c>
      <c r="E1076" s="24">
        <v>43925</v>
      </c>
      <c r="F1076" s="32">
        <f>+VLOOKUP(Table_6[[#This Row],[Departamento]],Table_5[],2,0)</f>
        <v>5</v>
      </c>
      <c r="G1076" s="3" t="s">
        <v>22</v>
      </c>
      <c r="H1076" s="9" t="s">
        <v>23</v>
      </c>
      <c r="I1076" s="32" t="str">
        <f>+IFERROR(VLOOKUP(Table_6[[#This Row],[Municipio]],'LOCALIZA HN'!$B$9:$O$306,8,0),99999)</f>
        <v>0501</v>
      </c>
      <c r="J1076" s="5" t="s">
        <v>26</v>
      </c>
      <c r="K1076" s="5">
        <v>57</v>
      </c>
      <c r="L1076" s="8" t="s">
        <v>19</v>
      </c>
      <c r="M1076" s="34" t="s">
        <v>20</v>
      </c>
      <c r="N1076" s="36">
        <f>+IFERROR(VLOOKUP(Table_6[[#This Row],[ID_Municipio]],Table_4[[CodigoMuni]:[Long_2]],3,0),"")</f>
        <v>15.5151</v>
      </c>
      <c r="O1076" s="36">
        <f>+IFERROR(VLOOKUP(Table_6[[#This Row],[ID_Municipio]],Table_4[[CodigoMuni]:[Long_2]],4,0),"")</f>
        <v>-88.114599999999996</v>
      </c>
      <c r="P1076" s="34" t="s">
        <v>21</v>
      </c>
    </row>
    <row r="1077" spans="1:16" ht="14.25" hidden="1" customHeight="1">
      <c r="A1077" s="31" t="str">
        <f t="shared" si="51"/>
        <v>El Paraiso439251066</v>
      </c>
      <c r="B1077" s="31" t="str">
        <f>+Table_6[[#This Row],[ID_Municipio]]&amp;Table_6[[#This Row],[Fecha]]</f>
        <v>040943925</v>
      </c>
      <c r="C1077" s="31" t="str">
        <f t="shared" si="52"/>
        <v>El Paraiso43925</v>
      </c>
      <c r="D1077" s="32">
        <f t="shared" si="50"/>
        <v>1066</v>
      </c>
      <c r="E1077" s="24">
        <v>43925</v>
      </c>
      <c r="F1077" s="32">
        <f>+VLOOKUP(Table_6[[#This Row],[Departamento]],Table_5[],2,0)</f>
        <v>7</v>
      </c>
      <c r="G1077" s="3" t="s">
        <v>29</v>
      </c>
      <c r="H1077" s="9" t="s">
        <v>29</v>
      </c>
      <c r="I1077" s="32" t="str">
        <f>+IFERROR(VLOOKUP(Table_6[[#This Row],[Municipio]],'LOCALIZA HN'!$B$9:$O$306,8,0),99999)</f>
        <v>0409</v>
      </c>
      <c r="J1077" s="5" t="s">
        <v>26</v>
      </c>
      <c r="K1077" s="5">
        <v>23</v>
      </c>
      <c r="L1077" s="8" t="s">
        <v>19</v>
      </c>
      <c r="M1077" s="34" t="s">
        <v>20</v>
      </c>
      <c r="N1077" s="36">
        <f>+IFERROR(VLOOKUP(Table_6[[#This Row],[ID_Municipio]],Table_4[[CodigoMuni]:[Long_2]],3,0),"")</f>
        <v>15.054399999999999</v>
      </c>
      <c r="O1077" s="36">
        <f>+IFERROR(VLOOKUP(Table_6[[#This Row],[ID_Municipio]],Table_4[[CodigoMuni]:[Long_2]],4,0),"")</f>
        <v>-88.987099999999998</v>
      </c>
      <c r="P1077" s="34" t="s">
        <v>21</v>
      </c>
    </row>
    <row r="1078" spans="1:16" ht="14.25" hidden="1" customHeight="1">
      <c r="A1078" s="31" t="str">
        <f t="shared" si="51"/>
        <v>San Pedro Sula439251067</v>
      </c>
      <c r="B1078" s="31" t="str">
        <f>+Table_6[[#This Row],[ID_Municipio]]&amp;Table_6[[#This Row],[Fecha]]</f>
        <v>050143925</v>
      </c>
      <c r="C1078" s="31" t="str">
        <f t="shared" si="52"/>
        <v>Cortes43925</v>
      </c>
      <c r="D1078" s="32">
        <f t="shared" si="50"/>
        <v>1067</v>
      </c>
      <c r="E1078" s="24">
        <v>43925</v>
      </c>
      <c r="F1078" s="32">
        <f>+VLOOKUP(Table_6[[#This Row],[Departamento]],Table_5[],2,0)</f>
        <v>5</v>
      </c>
      <c r="G1078" s="3" t="s">
        <v>22</v>
      </c>
      <c r="H1078" s="9" t="s">
        <v>23</v>
      </c>
      <c r="I1078" s="32" t="str">
        <f>+IFERROR(VLOOKUP(Table_6[[#This Row],[Municipio]],'LOCALIZA HN'!$B$9:$O$306,8,0),99999)</f>
        <v>0501</v>
      </c>
      <c r="J1078" s="5" t="s">
        <v>26</v>
      </c>
      <c r="K1078" s="5">
        <v>19</v>
      </c>
      <c r="L1078" s="8" t="s">
        <v>19</v>
      </c>
      <c r="M1078" s="34" t="s">
        <v>20</v>
      </c>
      <c r="N1078" s="36">
        <f>+IFERROR(VLOOKUP(Table_6[[#This Row],[ID_Municipio]],Table_4[[CodigoMuni]:[Long_2]],3,0),"")</f>
        <v>15.5151</v>
      </c>
      <c r="O1078" s="36">
        <f>+IFERROR(VLOOKUP(Table_6[[#This Row],[ID_Municipio]],Table_4[[CodigoMuni]:[Long_2]],4,0),"")</f>
        <v>-88.114599999999996</v>
      </c>
      <c r="P1078" s="34" t="s">
        <v>21</v>
      </c>
    </row>
    <row r="1079" spans="1:16" ht="14.25" hidden="1" customHeight="1">
      <c r="A1079" s="31" t="str">
        <f t="shared" si="51"/>
        <v>San Pedro Sula439251068</v>
      </c>
      <c r="B1079" s="31" t="str">
        <f>+Table_6[[#This Row],[ID_Municipio]]&amp;Table_6[[#This Row],[Fecha]]</f>
        <v>050143925</v>
      </c>
      <c r="C1079" s="31" t="str">
        <f t="shared" si="52"/>
        <v>Cortes43925</v>
      </c>
      <c r="D1079" s="32">
        <f t="shared" si="50"/>
        <v>1068</v>
      </c>
      <c r="E1079" s="24">
        <v>43925</v>
      </c>
      <c r="F1079" s="32">
        <f>+VLOOKUP(Table_6[[#This Row],[Departamento]],Table_5[],2,0)</f>
        <v>5</v>
      </c>
      <c r="G1079" s="3" t="s">
        <v>22</v>
      </c>
      <c r="H1079" s="9" t="s">
        <v>23</v>
      </c>
      <c r="I1079" s="32" t="str">
        <f>+IFERROR(VLOOKUP(Table_6[[#This Row],[Municipio]],'LOCALIZA HN'!$B$9:$O$306,8,0),99999)</f>
        <v>0501</v>
      </c>
      <c r="J1079" s="5" t="s">
        <v>18</v>
      </c>
      <c r="K1079" s="5">
        <v>61</v>
      </c>
      <c r="L1079" s="8" t="s">
        <v>19</v>
      </c>
      <c r="M1079" s="34" t="s">
        <v>20</v>
      </c>
      <c r="N1079" s="36">
        <f>+IFERROR(VLOOKUP(Table_6[[#This Row],[ID_Municipio]],Table_4[[CodigoMuni]:[Long_2]],3,0),"")</f>
        <v>15.5151</v>
      </c>
      <c r="O1079" s="36">
        <f>+IFERROR(VLOOKUP(Table_6[[#This Row],[ID_Municipio]],Table_4[[CodigoMuni]:[Long_2]],4,0),"")</f>
        <v>-88.114599999999996</v>
      </c>
      <c r="P1079" s="34" t="s">
        <v>21</v>
      </c>
    </row>
    <row r="1080" spans="1:16" ht="14.25" hidden="1" customHeight="1">
      <c r="A1080" s="31" t="str">
        <f t="shared" si="51"/>
        <v>San Pedro Sula439251069</v>
      </c>
      <c r="B1080" s="31" t="str">
        <f>+Table_6[[#This Row],[ID_Municipio]]&amp;Table_6[[#This Row],[Fecha]]</f>
        <v>050143925</v>
      </c>
      <c r="C1080" s="31" t="str">
        <f t="shared" si="52"/>
        <v>Cortes43925</v>
      </c>
      <c r="D1080" s="32">
        <f t="shared" si="50"/>
        <v>1069</v>
      </c>
      <c r="E1080" s="24">
        <v>43925</v>
      </c>
      <c r="F1080" s="32">
        <f>+VLOOKUP(Table_6[[#This Row],[Departamento]],Table_5[],2,0)</f>
        <v>5</v>
      </c>
      <c r="G1080" s="3" t="s">
        <v>22</v>
      </c>
      <c r="H1080" s="9" t="s">
        <v>23</v>
      </c>
      <c r="I1080" s="32" t="str">
        <f>+IFERROR(VLOOKUP(Table_6[[#This Row],[Municipio]],'LOCALIZA HN'!$B$9:$O$306,8,0),99999)</f>
        <v>0501</v>
      </c>
      <c r="J1080" s="5" t="s">
        <v>18</v>
      </c>
      <c r="K1080" s="5">
        <v>60</v>
      </c>
      <c r="L1080" s="8" t="s">
        <v>19</v>
      </c>
      <c r="M1080" s="34" t="s">
        <v>20</v>
      </c>
      <c r="N1080" s="36">
        <f>+IFERROR(VLOOKUP(Table_6[[#This Row],[ID_Municipio]],Table_4[[CodigoMuni]:[Long_2]],3,0),"")</f>
        <v>15.5151</v>
      </c>
      <c r="O1080" s="36">
        <f>+IFERROR(VLOOKUP(Table_6[[#This Row],[ID_Municipio]],Table_4[[CodigoMuni]:[Long_2]],4,0),"")</f>
        <v>-88.114599999999996</v>
      </c>
      <c r="P1080" s="34" t="s">
        <v>21</v>
      </c>
    </row>
    <row r="1081" spans="1:16" ht="14.25" hidden="1" customHeight="1">
      <c r="A1081" s="31" t="str">
        <f t="shared" si="51"/>
        <v>San Manuel439251070</v>
      </c>
      <c r="B1081" s="31" t="str">
        <f>+Table_6[[#This Row],[ID_Municipio]]&amp;Table_6[[#This Row],[Fecha]]</f>
        <v>050943925</v>
      </c>
      <c r="C1081" s="31" t="str">
        <f t="shared" si="52"/>
        <v>Cortes43925</v>
      </c>
      <c r="D1081" s="32">
        <f t="shared" si="50"/>
        <v>1070</v>
      </c>
      <c r="E1081" s="24">
        <v>43925</v>
      </c>
      <c r="F1081" s="32">
        <f>+VLOOKUP(Table_6[[#This Row],[Departamento]],Table_5[],2,0)</f>
        <v>5</v>
      </c>
      <c r="G1081" s="3" t="s">
        <v>22</v>
      </c>
      <c r="H1081" s="9" t="s">
        <v>66</v>
      </c>
      <c r="I1081" s="32" t="str">
        <f>+IFERROR(VLOOKUP(Table_6[[#This Row],[Municipio]],'LOCALIZA HN'!$B$9:$O$306,8,0),99999)</f>
        <v>0509</v>
      </c>
      <c r="J1081" s="5" t="s">
        <v>18</v>
      </c>
      <c r="K1081" s="5">
        <v>44</v>
      </c>
      <c r="L1081" s="8" t="s">
        <v>19</v>
      </c>
      <c r="M1081" s="34" t="s">
        <v>20</v>
      </c>
      <c r="N1081" s="36">
        <f>+IFERROR(VLOOKUP(Table_6[[#This Row],[ID_Municipio]],Table_4[[CodigoMuni]:[Long_2]],3,0),"")</f>
        <v>15.3802</v>
      </c>
      <c r="O1081" s="36">
        <f>+IFERROR(VLOOKUP(Table_6[[#This Row],[ID_Municipio]],Table_4[[CodigoMuni]:[Long_2]],4,0),"")</f>
        <v>-87.899699999999996</v>
      </c>
      <c r="P1081" s="34" t="s">
        <v>21</v>
      </c>
    </row>
    <row r="1082" spans="1:16" ht="14.25" hidden="1" customHeight="1">
      <c r="A1082" s="31" t="str">
        <f t="shared" si="51"/>
        <v>Choloma439251071</v>
      </c>
      <c r="B1082" s="31" t="str">
        <f>+Table_6[[#This Row],[ID_Municipio]]&amp;Table_6[[#This Row],[Fecha]]</f>
        <v>050243925</v>
      </c>
      <c r="C1082" s="31" t="str">
        <f t="shared" si="52"/>
        <v>Cortes43925</v>
      </c>
      <c r="D1082" s="32">
        <f t="shared" si="50"/>
        <v>1071</v>
      </c>
      <c r="E1082" s="24">
        <v>43925</v>
      </c>
      <c r="F1082" s="32">
        <f>+VLOOKUP(Table_6[[#This Row],[Departamento]],Table_5[],2,0)</f>
        <v>5</v>
      </c>
      <c r="G1082" s="3" t="s">
        <v>22</v>
      </c>
      <c r="H1082" s="9" t="s">
        <v>25</v>
      </c>
      <c r="I1082" s="32" t="str">
        <f>+IFERROR(VLOOKUP(Table_6[[#This Row],[Municipio]],'LOCALIZA HN'!$B$9:$O$306,8,0),99999)</f>
        <v>0502</v>
      </c>
      <c r="J1082" s="5" t="s">
        <v>26</v>
      </c>
      <c r="K1082" s="5">
        <v>81</v>
      </c>
      <c r="L1082" s="8" t="s">
        <v>19</v>
      </c>
      <c r="M1082" s="34" t="s">
        <v>20</v>
      </c>
      <c r="N1082" s="36">
        <f>+IFERROR(VLOOKUP(Table_6[[#This Row],[ID_Municipio]],Table_4[[CodigoMuni]:[Long_2]],3,0),"")</f>
        <v>15.6435</v>
      </c>
      <c r="O1082" s="36">
        <f>+IFERROR(VLOOKUP(Table_6[[#This Row],[ID_Municipio]],Table_4[[CodigoMuni]:[Long_2]],4,0),"")</f>
        <v>-87.933999999999997</v>
      </c>
      <c r="P1082" s="34" t="s">
        <v>21</v>
      </c>
    </row>
    <row r="1083" spans="1:16" ht="14.25" hidden="1" customHeight="1">
      <c r="A1083" s="31" t="str">
        <f t="shared" ref="A1083:A1099" si="53">+H1083&amp;E1083&amp;D1083</f>
        <v>San Pedro Sula439251072</v>
      </c>
      <c r="B1083" s="31" t="str">
        <f>+Table_6[[#This Row],[ID_Municipio]]&amp;Table_6[[#This Row],[Fecha]]</f>
        <v>050143925</v>
      </c>
      <c r="C1083" s="31" t="str">
        <f t="shared" ref="C1083:C1099" si="54">+G1083&amp;E1083</f>
        <v>Cortes43925</v>
      </c>
      <c r="D1083" s="32">
        <f t="shared" si="50"/>
        <v>1072</v>
      </c>
      <c r="E1083" s="24">
        <v>43925</v>
      </c>
      <c r="F1083" s="32">
        <f>+VLOOKUP(Table_6[[#This Row],[Departamento]],Table_5[],2,0)</f>
        <v>5</v>
      </c>
      <c r="G1083" s="3" t="s">
        <v>22</v>
      </c>
      <c r="H1083" s="9" t="s">
        <v>23</v>
      </c>
      <c r="I1083" s="32" t="str">
        <f>+IFERROR(VLOOKUP(Table_6[[#This Row],[Municipio]],'LOCALIZA HN'!$B$9:$O$306,8,0),99999)</f>
        <v>0501</v>
      </c>
      <c r="J1083" s="5" t="s">
        <v>18</v>
      </c>
      <c r="K1083" s="5">
        <v>71</v>
      </c>
      <c r="L1083" s="8" t="s">
        <v>19</v>
      </c>
      <c r="M1083" s="34" t="s">
        <v>20</v>
      </c>
      <c r="N1083" s="36">
        <f>+IFERROR(VLOOKUP(Table_6[[#This Row],[ID_Municipio]],Table_4[[CodigoMuni]:[Long_2]],3,0),"")</f>
        <v>15.5151</v>
      </c>
      <c r="O1083" s="36">
        <f>+IFERROR(VLOOKUP(Table_6[[#This Row],[ID_Municipio]],Table_4[[CodigoMuni]:[Long_2]],4,0),"")</f>
        <v>-88.114599999999996</v>
      </c>
      <c r="P1083" s="34" t="s">
        <v>21</v>
      </c>
    </row>
    <row r="1084" spans="1:16" ht="14.25" hidden="1" customHeight="1">
      <c r="A1084" s="31" t="str">
        <f t="shared" si="53"/>
        <v>San Pedro Sula439251073</v>
      </c>
      <c r="B1084" s="31" t="str">
        <f>+Table_6[[#This Row],[ID_Municipio]]&amp;Table_6[[#This Row],[Fecha]]</f>
        <v>050143925</v>
      </c>
      <c r="C1084" s="31" t="str">
        <f t="shared" si="54"/>
        <v>Cortes43925</v>
      </c>
      <c r="D1084" s="32">
        <f t="shared" si="50"/>
        <v>1073</v>
      </c>
      <c r="E1084" s="24">
        <v>43925</v>
      </c>
      <c r="F1084" s="32">
        <f>+VLOOKUP(Table_6[[#This Row],[Departamento]],Table_5[],2,0)</f>
        <v>5</v>
      </c>
      <c r="G1084" s="3" t="s">
        <v>22</v>
      </c>
      <c r="H1084" s="9" t="s">
        <v>23</v>
      </c>
      <c r="I1084" s="32" t="str">
        <f>+IFERROR(VLOOKUP(Table_6[[#This Row],[Municipio]],'LOCALIZA HN'!$B$9:$O$306,8,0),99999)</f>
        <v>0501</v>
      </c>
      <c r="J1084" s="5" t="s">
        <v>18</v>
      </c>
      <c r="K1084" s="5">
        <v>74</v>
      </c>
      <c r="L1084" s="8" t="s">
        <v>19</v>
      </c>
      <c r="M1084" s="34" t="s">
        <v>20</v>
      </c>
      <c r="N1084" s="36">
        <f>+IFERROR(VLOOKUP(Table_6[[#This Row],[ID_Municipio]],Table_4[[CodigoMuni]:[Long_2]],3,0),"")</f>
        <v>15.5151</v>
      </c>
      <c r="O1084" s="36">
        <f>+IFERROR(VLOOKUP(Table_6[[#This Row],[ID_Municipio]],Table_4[[CodigoMuni]:[Long_2]],4,0),"")</f>
        <v>-88.114599999999996</v>
      </c>
      <c r="P1084" s="34" t="s">
        <v>21</v>
      </c>
    </row>
    <row r="1085" spans="1:16" ht="14.25" hidden="1" customHeight="1">
      <c r="A1085" s="31" t="str">
        <f t="shared" si="53"/>
        <v>Choloma439251074</v>
      </c>
      <c r="B1085" s="31" t="str">
        <f>+Table_6[[#This Row],[ID_Municipio]]&amp;Table_6[[#This Row],[Fecha]]</f>
        <v>050243925</v>
      </c>
      <c r="C1085" s="31" t="str">
        <f t="shared" si="54"/>
        <v>Cortes43925</v>
      </c>
      <c r="D1085" s="32">
        <f t="shared" si="50"/>
        <v>1074</v>
      </c>
      <c r="E1085" s="24">
        <v>43925</v>
      </c>
      <c r="F1085" s="32">
        <f>+VLOOKUP(Table_6[[#This Row],[Departamento]],Table_5[],2,0)</f>
        <v>5</v>
      </c>
      <c r="G1085" s="3" t="s">
        <v>22</v>
      </c>
      <c r="H1085" s="9" t="s">
        <v>25</v>
      </c>
      <c r="I1085" s="32" t="str">
        <f>+IFERROR(VLOOKUP(Table_6[[#This Row],[Municipio]],'LOCALIZA HN'!$B$9:$O$306,8,0),99999)</f>
        <v>0502</v>
      </c>
      <c r="J1085" s="5" t="s">
        <v>18</v>
      </c>
      <c r="K1085" s="5">
        <v>36</v>
      </c>
      <c r="L1085" s="8" t="s">
        <v>19</v>
      </c>
      <c r="M1085" s="34" t="s">
        <v>20</v>
      </c>
      <c r="N1085" s="36">
        <f>+IFERROR(VLOOKUP(Table_6[[#This Row],[ID_Municipio]],Table_4[[CodigoMuni]:[Long_2]],3,0),"")</f>
        <v>15.6435</v>
      </c>
      <c r="O1085" s="36">
        <f>+IFERROR(VLOOKUP(Table_6[[#This Row],[ID_Municipio]],Table_4[[CodigoMuni]:[Long_2]],4,0),"")</f>
        <v>-87.933999999999997</v>
      </c>
      <c r="P1085" s="34" t="s">
        <v>21</v>
      </c>
    </row>
    <row r="1086" spans="1:16" ht="14.25" hidden="1" customHeight="1">
      <c r="A1086" s="31" t="str">
        <f t="shared" si="53"/>
        <v>Choloma439251075</v>
      </c>
      <c r="B1086" s="31" t="str">
        <f>+Table_6[[#This Row],[ID_Municipio]]&amp;Table_6[[#This Row],[Fecha]]</f>
        <v>050243925</v>
      </c>
      <c r="C1086" s="31" t="str">
        <f t="shared" si="54"/>
        <v>Cortes43925</v>
      </c>
      <c r="D1086" s="32">
        <f t="shared" si="50"/>
        <v>1075</v>
      </c>
      <c r="E1086" s="24">
        <v>43925</v>
      </c>
      <c r="F1086" s="32">
        <f>+VLOOKUP(Table_6[[#This Row],[Departamento]],Table_5[],2,0)</f>
        <v>5</v>
      </c>
      <c r="G1086" s="3" t="s">
        <v>22</v>
      </c>
      <c r="H1086" s="9" t="s">
        <v>25</v>
      </c>
      <c r="I1086" s="32" t="str">
        <f>+IFERROR(VLOOKUP(Table_6[[#This Row],[Municipio]],'LOCALIZA HN'!$B$9:$O$306,8,0),99999)</f>
        <v>0502</v>
      </c>
      <c r="J1086" s="5" t="s">
        <v>26</v>
      </c>
      <c r="K1086" s="5">
        <v>44</v>
      </c>
      <c r="L1086" s="8" t="s">
        <v>19</v>
      </c>
      <c r="M1086" s="34" t="s">
        <v>20</v>
      </c>
      <c r="N1086" s="36">
        <f>+IFERROR(VLOOKUP(Table_6[[#This Row],[ID_Municipio]],Table_4[[CodigoMuni]:[Long_2]],3,0),"")</f>
        <v>15.6435</v>
      </c>
      <c r="O1086" s="36">
        <f>+IFERROR(VLOOKUP(Table_6[[#This Row],[ID_Municipio]],Table_4[[CodigoMuni]:[Long_2]],4,0),"")</f>
        <v>-87.933999999999997</v>
      </c>
      <c r="P1086" s="34" t="s">
        <v>21</v>
      </c>
    </row>
    <row r="1087" spans="1:16" ht="14.25" hidden="1" customHeight="1">
      <c r="A1087" s="31" t="str">
        <f t="shared" si="53"/>
        <v>San Pedro Sula439251076</v>
      </c>
      <c r="B1087" s="31" t="str">
        <f>+Table_6[[#This Row],[ID_Municipio]]&amp;Table_6[[#This Row],[Fecha]]</f>
        <v>050143925</v>
      </c>
      <c r="C1087" s="31" t="str">
        <f t="shared" si="54"/>
        <v>Cortes43925</v>
      </c>
      <c r="D1087" s="32">
        <f t="shared" si="50"/>
        <v>1076</v>
      </c>
      <c r="E1087" s="24">
        <v>43925</v>
      </c>
      <c r="F1087" s="32">
        <f>+VLOOKUP(Table_6[[#This Row],[Departamento]],Table_5[],2,0)</f>
        <v>5</v>
      </c>
      <c r="G1087" s="3" t="s">
        <v>22</v>
      </c>
      <c r="H1087" s="9" t="s">
        <v>23</v>
      </c>
      <c r="I1087" s="32" t="str">
        <f>+IFERROR(VLOOKUP(Table_6[[#This Row],[Municipio]],'LOCALIZA HN'!$B$9:$O$306,8,0),99999)</f>
        <v>0501</v>
      </c>
      <c r="J1087" s="5" t="s">
        <v>18</v>
      </c>
      <c r="K1087" s="5"/>
      <c r="L1087" s="8" t="s">
        <v>19</v>
      </c>
      <c r="M1087" s="34" t="s">
        <v>20</v>
      </c>
      <c r="N1087" s="36">
        <f>+IFERROR(VLOOKUP(Table_6[[#This Row],[ID_Municipio]],Table_4[[CodigoMuni]:[Long_2]],3,0),"")</f>
        <v>15.5151</v>
      </c>
      <c r="O1087" s="36">
        <f>+IFERROR(VLOOKUP(Table_6[[#This Row],[ID_Municipio]],Table_4[[CodigoMuni]:[Long_2]],4,0),"")</f>
        <v>-88.114599999999996</v>
      </c>
      <c r="P1087" s="34" t="s">
        <v>21</v>
      </c>
    </row>
    <row r="1088" spans="1:16" ht="14.25" hidden="1" customHeight="1">
      <c r="A1088" s="31" t="str">
        <f t="shared" si="53"/>
        <v>San Pedro Sula439251077</v>
      </c>
      <c r="B1088" s="31" t="str">
        <f>+Table_6[[#This Row],[ID_Municipio]]&amp;Table_6[[#This Row],[Fecha]]</f>
        <v>050143925</v>
      </c>
      <c r="C1088" s="31" t="str">
        <f t="shared" si="54"/>
        <v>Cortes43925</v>
      </c>
      <c r="D1088" s="32">
        <f t="shared" si="50"/>
        <v>1077</v>
      </c>
      <c r="E1088" s="24">
        <v>43925</v>
      </c>
      <c r="F1088" s="32">
        <f>+VLOOKUP(Table_6[[#This Row],[Departamento]],Table_5[],2,0)</f>
        <v>5</v>
      </c>
      <c r="G1088" s="3" t="s">
        <v>22</v>
      </c>
      <c r="H1088" s="9" t="s">
        <v>23</v>
      </c>
      <c r="I1088" s="32" t="str">
        <f>+IFERROR(VLOOKUP(Table_6[[#This Row],[Municipio]],'LOCALIZA HN'!$B$9:$O$306,8,0),99999)</f>
        <v>0501</v>
      </c>
      <c r="J1088" s="5" t="s">
        <v>26</v>
      </c>
      <c r="K1088" s="5">
        <v>23</v>
      </c>
      <c r="L1088" s="8" t="s">
        <v>19</v>
      </c>
      <c r="M1088" s="34" t="s">
        <v>20</v>
      </c>
      <c r="N1088" s="36">
        <f>+IFERROR(VLOOKUP(Table_6[[#This Row],[ID_Municipio]],Table_4[[CodigoMuni]:[Long_2]],3,0),"")</f>
        <v>15.5151</v>
      </c>
      <c r="O1088" s="36">
        <f>+IFERROR(VLOOKUP(Table_6[[#This Row],[ID_Municipio]],Table_4[[CodigoMuni]:[Long_2]],4,0),"")</f>
        <v>-88.114599999999996</v>
      </c>
      <c r="P1088" s="34" t="s">
        <v>21</v>
      </c>
    </row>
    <row r="1089" spans="1:16" ht="14.25" hidden="1" customHeight="1">
      <c r="A1089" s="31" t="str">
        <f t="shared" si="53"/>
        <v>San Pedro Sula439251078</v>
      </c>
      <c r="B1089" s="31" t="str">
        <f>+Table_6[[#This Row],[ID_Municipio]]&amp;Table_6[[#This Row],[Fecha]]</f>
        <v>050143925</v>
      </c>
      <c r="C1089" s="31" t="str">
        <f t="shared" si="54"/>
        <v>Cortes43925</v>
      </c>
      <c r="D1089" s="32">
        <f t="shared" si="50"/>
        <v>1078</v>
      </c>
      <c r="E1089" s="24">
        <v>43925</v>
      </c>
      <c r="F1089" s="32">
        <f>+VLOOKUP(Table_6[[#This Row],[Departamento]],Table_5[],2,0)</f>
        <v>5</v>
      </c>
      <c r="G1089" s="3" t="s">
        <v>22</v>
      </c>
      <c r="H1089" s="9" t="s">
        <v>23</v>
      </c>
      <c r="I1089" s="32" t="str">
        <f>+IFERROR(VLOOKUP(Table_6[[#This Row],[Municipio]],'LOCALIZA HN'!$B$9:$O$306,8,0),99999)</f>
        <v>0501</v>
      </c>
      <c r="J1089" s="5" t="s">
        <v>18</v>
      </c>
      <c r="K1089" s="5">
        <v>35</v>
      </c>
      <c r="L1089" s="8" t="s">
        <v>19</v>
      </c>
      <c r="M1089" s="34" t="s">
        <v>20</v>
      </c>
      <c r="N1089" s="36">
        <f>+IFERROR(VLOOKUP(Table_6[[#This Row],[ID_Municipio]],Table_4[[CodigoMuni]:[Long_2]],3,0),"")</f>
        <v>15.5151</v>
      </c>
      <c r="O1089" s="36">
        <f>+IFERROR(VLOOKUP(Table_6[[#This Row],[ID_Municipio]],Table_4[[CodigoMuni]:[Long_2]],4,0),"")</f>
        <v>-88.114599999999996</v>
      </c>
      <c r="P1089" s="34" t="s">
        <v>21</v>
      </c>
    </row>
    <row r="1090" spans="1:16" ht="14.25" hidden="1" customHeight="1">
      <c r="A1090" s="31" t="str">
        <f t="shared" si="53"/>
        <v>San Pedro Sula439251079</v>
      </c>
      <c r="B1090" s="31" t="str">
        <f>+Table_6[[#This Row],[ID_Municipio]]&amp;Table_6[[#This Row],[Fecha]]</f>
        <v>050143925</v>
      </c>
      <c r="C1090" s="31" t="str">
        <f t="shared" si="54"/>
        <v>Cortes43925</v>
      </c>
      <c r="D1090" s="32">
        <f t="shared" si="50"/>
        <v>1079</v>
      </c>
      <c r="E1090" s="24">
        <v>43925</v>
      </c>
      <c r="F1090" s="32">
        <f>+VLOOKUP(Table_6[[#This Row],[Departamento]],Table_5[],2,0)</f>
        <v>5</v>
      </c>
      <c r="G1090" s="3" t="s">
        <v>22</v>
      </c>
      <c r="H1090" s="9" t="s">
        <v>23</v>
      </c>
      <c r="I1090" s="32" t="str">
        <f>+IFERROR(VLOOKUP(Table_6[[#This Row],[Municipio]],'LOCALIZA HN'!$B$9:$O$306,8,0),99999)</f>
        <v>0501</v>
      </c>
      <c r="J1090" s="5" t="s">
        <v>26</v>
      </c>
      <c r="K1090" s="5">
        <v>29</v>
      </c>
      <c r="L1090" s="8" t="s">
        <v>19</v>
      </c>
      <c r="M1090" s="34" t="s">
        <v>20</v>
      </c>
      <c r="N1090" s="36">
        <f>+IFERROR(VLOOKUP(Table_6[[#This Row],[ID_Municipio]],Table_4[[CodigoMuni]:[Long_2]],3,0),"")</f>
        <v>15.5151</v>
      </c>
      <c r="O1090" s="36">
        <f>+IFERROR(VLOOKUP(Table_6[[#This Row],[ID_Municipio]],Table_4[[CodigoMuni]:[Long_2]],4,0),"")</f>
        <v>-88.114599999999996</v>
      </c>
      <c r="P1090" s="34" t="s">
        <v>21</v>
      </c>
    </row>
    <row r="1091" spans="1:16" ht="14.25" hidden="1" customHeight="1">
      <c r="A1091" s="31" t="str">
        <f t="shared" si="53"/>
        <v>San Pedro Sula439251080</v>
      </c>
      <c r="B1091" s="31" t="str">
        <f>+Table_6[[#This Row],[ID_Municipio]]&amp;Table_6[[#This Row],[Fecha]]</f>
        <v>050143925</v>
      </c>
      <c r="C1091" s="31" t="str">
        <f t="shared" si="54"/>
        <v>Cortes43925</v>
      </c>
      <c r="D1091" s="32">
        <f t="shared" si="50"/>
        <v>1080</v>
      </c>
      <c r="E1091" s="24">
        <v>43925</v>
      </c>
      <c r="F1091" s="32">
        <f>+VLOOKUP(Table_6[[#This Row],[Departamento]],Table_5[],2,0)</f>
        <v>5</v>
      </c>
      <c r="G1091" s="3" t="s">
        <v>22</v>
      </c>
      <c r="H1091" s="9" t="s">
        <v>23</v>
      </c>
      <c r="I1091" s="32" t="str">
        <f>+IFERROR(VLOOKUP(Table_6[[#This Row],[Municipio]],'LOCALIZA HN'!$B$9:$O$306,8,0),99999)</f>
        <v>0501</v>
      </c>
      <c r="J1091" s="5" t="s">
        <v>18</v>
      </c>
      <c r="K1091" s="5">
        <v>53</v>
      </c>
      <c r="L1091" s="8" t="s">
        <v>19</v>
      </c>
      <c r="M1091" s="34" t="s">
        <v>20</v>
      </c>
      <c r="N1091" s="36">
        <f>+IFERROR(VLOOKUP(Table_6[[#This Row],[ID_Municipio]],Table_4[[CodigoMuni]:[Long_2]],3,0),"")</f>
        <v>15.5151</v>
      </c>
      <c r="O1091" s="36">
        <f>+IFERROR(VLOOKUP(Table_6[[#This Row],[ID_Municipio]],Table_4[[CodigoMuni]:[Long_2]],4,0),"")</f>
        <v>-88.114599999999996</v>
      </c>
      <c r="P1091" s="34" t="s">
        <v>21</v>
      </c>
    </row>
    <row r="1092" spans="1:16" ht="14.25" hidden="1" customHeight="1">
      <c r="A1092" s="31" t="str">
        <f t="shared" si="53"/>
        <v>San Pedro Sula439251081</v>
      </c>
      <c r="B1092" s="31" t="str">
        <f>+Table_6[[#This Row],[ID_Municipio]]&amp;Table_6[[#This Row],[Fecha]]</f>
        <v>050143925</v>
      </c>
      <c r="C1092" s="31" t="str">
        <f t="shared" si="54"/>
        <v>Cortes43925</v>
      </c>
      <c r="D1092" s="32">
        <f t="shared" si="50"/>
        <v>1081</v>
      </c>
      <c r="E1092" s="24">
        <v>43925</v>
      </c>
      <c r="F1092" s="32">
        <f>+VLOOKUP(Table_6[[#This Row],[Departamento]],Table_5[],2,0)</f>
        <v>5</v>
      </c>
      <c r="G1092" s="3" t="s">
        <v>22</v>
      </c>
      <c r="H1092" s="9" t="s">
        <v>23</v>
      </c>
      <c r="I1092" s="32" t="str">
        <f>+IFERROR(VLOOKUP(Table_6[[#This Row],[Municipio]],'LOCALIZA HN'!$B$9:$O$306,8,0),99999)</f>
        <v>0501</v>
      </c>
      <c r="J1092" s="5" t="s">
        <v>18</v>
      </c>
      <c r="K1092" s="5">
        <v>39</v>
      </c>
      <c r="L1092" s="8" t="s">
        <v>19</v>
      </c>
      <c r="M1092" s="34" t="s">
        <v>20</v>
      </c>
      <c r="N1092" s="36">
        <f>+IFERROR(VLOOKUP(Table_6[[#This Row],[ID_Municipio]],Table_4[[CodigoMuni]:[Long_2]],3,0),"")</f>
        <v>15.5151</v>
      </c>
      <c r="O1092" s="36">
        <f>+IFERROR(VLOOKUP(Table_6[[#This Row],[ID_Municipio]],Table_4[[CodigoMuni]:[Long_2]],4,0),"")</f>
        <v>-88.114599999999996</v>
      </c>
      <c r="P1092" s="34" t="s">
        <v>21</v>
      </c>
    </row>
    <row r="1093" spans="1:16" ht="14.25" hidden="1" customHeight="1">
      <c r="A1093" s="31" t="str">
        <f t="shared" si="53"/>
        <v>San Pedro Sula439251082</v>
      </c>
      <c r="B1093" s="31" t="str">
        <f>+Table_6[[#This Row],[ID_Municipio]]&amp;Table_6[[#This Row],[Fecha]]</f>
        <v>050143925</v>
      </c>
      <c r="C1093" s="31" t="str">
        <f t="shared" si="54"/>
        <v>Cortes43925</v>
      </c>
      <c r="D1093" s="32">
        <f t="shared" si="50"/>
        <v>1082</v>
      </c>
      <c r="E1093" s="24">
        <v>43925</v>
      </c>
      <c r="F1093" s="32">
        <f>+VLOOKUP(Table_6[[#This Row],[Departamento]],Table_5[],2,0)</f>
        <v>5</v>
      </c>
      <c r="G1093" s="3" t="s">
        <v>22</v>
      </c>
      <c r="H1093" s="9" t="s">
        <v>23</v>
      </c>
      <c r="I1093" s="32" t="str">
        <f>+IFERROR(VLOOKUP(Table_6[[#This Row],[Municipio]],'LOCALIZA HN'!$B$9:$O$306,8,0),99999)</f>
        <v>0501</v>
      </c>
      <c r="J1093" s="5" t="s">
        <v>26</v>
      </c>
      <c r="K1093" s="5">
        <v>27</v>
      </c>
      <c r="L1093" s="8" t="s">
        <v>19</v>
      </c>
      <c r="M1093" s="34" t="s">
        <v>20</v>
      </c>
      <c r="N1093" s="36">
        <f>+IFERROR(VLOOKUP(Table_6[[#This Row],[ID_Municipio]],Table_4[[CodigoMuni]:[Long_2]],3,0),"")</f>
        <v>15.5151</v>
      </c>
      <c r="O1093" s="36">
        <f>+IFERROR(VLOOKUP(Table_6[[#This Row],[ID_Municipio]],Table_4[[CodigoMuni]:[Long_2]],4,0),"")</f>
        <v>-88.114599999999996</v>
      </c>
      <c r="P1093" s="34" t="s">
        <v>21</v>
      </c>
    </row>
    <row r="1094" spans="1:16" ht="14.25" hidden="1" customHeight="1">
      <c r="A1094" s="31" t="str">
        <f t="shared" si="53"/>
        <v>San Pedro Sula439251083</v>
      </c>
      <c r="B1094" s="31" t="str">
        <f>+Table_6[[#This Row],[ID_Municipio]]&amp;Table_6[[#This Row],[Fecha]]</f>
        <v>050143925</v>
      </c>
      <c r="C1094" s="31" t="str">
        <f t="shared" si="54"/>
        <v>Cortes43925</v>
      </c>
      <c r="D1094" s="32">
        <f t="shared" si="50"/>
        <v>1083</v>
      </c>
      <c r="E1094" s="24">
        <v>43925</v>
      </c>
      <c r="F1094" s="32">
        <f>+VLOOKUP(Table_6[[#This Row],[Departamento]],Table_5[],2,0)</f>
        <v>5</v>
      </c>
      <c r="G1094" s="3" t="s">
        <v>22</v>
      </c>
      <c r="H1094" s="9" t="s">
        <v>23</v>
      </c>
      <c r="I1094" s="32" t="str">
        <f>+IFERROR(VLOOKUP(Table_6[[#This Row],[Municipio]],'LOCALIZA HN'!$B$9:$O$306,8,0),99999)</f>
        <v>0501</v>
      </c>
      <c r="J1094" s="5" t="s">
        <v>18</v>
      </c>
      <c r="K1094" s="5">
        <v>46</v>
      </c>
      <c r="L1094" s="8" t="s">
        <v>19</v>
      </c>
      <c r="M1094" s="34" t="s">
        <v>20</v>
      </c>
      <c r="N1094" s="36">
        <f>+IFERROR(VLOOKUP(Table_6[[#This Row],[ID_Municipio]],Table_4[[CodigoMuni]:[Long_2]],3,0),"")</f>
        <v>15.5151</v>
      </c>
      <c r="O1094" s="36">
        <f>+IFERROR(VLOOKUP(Table_6[[#This Row],[ID_Municipio]],Table_4[[CodigoMuni]:[Long_2]],4,0),"")</f>
        <v>-88.114599999999996</v>
      </c>
      <c r="P1094" s="34" t="s">
        <v>21</v>
      </c>
    </row>
    <row r="1095" spans="1:16" ht="14.25" hidden="1" customHeight="1">
      <c r="A1095" s="31" t="str">
        <f t="shared" si="53"/>
        <v>San Pedro Sula439251084</v>
      </c>
      <c r="B1095" s="31" t="str">
        <f>+Table_6[[#This Row],[ID_Municipio]]&amp;Table_6[[#This Row],[Fecha]]</f>
        <v>050143925</v>
      </c>
      <c r="C1095" s="31" t="str">
        <f t="shared" si="54"/>
        <v>Cortes43925</v>
      </c>
      <c r="D1095" s="32">
        <f t="shared" si="50"/>
        <v>1084</v>
      </c>
      <c r="E1095" s="24">
        <v>43925</v>
      </c>
      <c r="F1095" s="32">
        <f>+VLOOKUP(Table_6[[#This Row],[Departamento]],Table_5[],2,0)</f>
        <v>5</v>
      </c>
      <c r="G1095" s="3" t="s">
        <v>22</v>
      </c>
      <c r="H1095" s="9" t="s">
        <v>23</v>
      </c>
      <c r="I1095" s="32" t="str">
        <f>+IFERROR(VLOOKUP(Table_6[[#This Row],[Municipio]],'LOCALIZA HN'!$B$9:$O$306,8,0),99999)</f>
        <v>0501</v>
      </c>
      <c r="J1095" s="5" t="s">
        <v>26</v>
      </c>
      <c r="K1095" s="5">
        <v>49</v>
      </c>
      <c r="L1095" s="8" t="s">
        <v>19</v>
      </c>
      <c r="M1095" s="34" t="s">
        <v>20</v>
      </c>
      <c r="N1095" s="36">
        <f>+IFERROR(VLOOKUP(Table_6[[#This Row],[ID_Municipio]],Table_4[[CodigoMuni]:[Long_2]],3,0),"")</f>
        <v>15.5151</v>
      </c>
      <c r="O1095" s="36">
        <f>+IFERROR(VLOOKUP(Table_6[[#This Row],[ID_Municipio]],Table_4[[CodigoMuni]:[Long_2]],4,0),"")</f>
        <v>-88.114599999999996</v>
      </c>
      <c r="P1095" s="34" t="s">
        <v>21</v>
      </c>
    </row>
    <row r="1096" spans="1:16" ht="14.25" hidden="1" customHeight="1">
      <c r="A1096" s="31" t="str">
        <f t="shared" si="53"/>
        <v>San Pedro Sula439251085</v>
      </c>
      <c r="B1096" s="31" t="str">
        <f>+Table_6[[#This Row],[ID_Municipio]]&amp;Table_6[[#This Row],[Fecha]]</f>
        <v>050143925</v>
      </c>
      <c r="C1096" s="31" t="str">
        <f t="shared" si="54"/>
        <v>Cortes43925</v>
      </c>
      <c r="D1096" s="32">
        <f t="shared" si="50"/>
        <v>1085</v>
      </c>
      <c r="E1096" s="24">
        <v>43925</v>
      </c>
      <c r="F1096" s="32">
        <f>+VLOOKUP(Table_6[[#This Row],[Departamento]],Table_5[],2,0)</f>
        <v>5</v>
      </c>
      <c r="G1096" s="3" t="s">
        <v>22</v>
      </c>
      <c r="H1096" s="9" t="s">
        <v>23</v>
      </c>
      <c r="I1096" s="32" t="str">
        <f>+IFERROR(VLOOKUP(Table_6[[#This Row],[Municipio]],'LOCALIZA HN'!$B$9:$O$306,8,0),99999)</f>
        <v>0501</v>
      </c>
      <c r="J1096" s="5" t="s">
        <v>18</v>
      </c>
      <c r="K1096" s="5">
        <v>63</v>
      </c>
      <c r="L1096" s="8" t="s">
        <v>19</v>
      </c>
      <c r="M1096" s="34" t="s">
        <v>20</v>
      </c>
      <c r="N1096" s="36">
        <f>+IFERROR(VLOOKUP(Table_6[[#This Row],[ID_Municipio]],Table_4[[CodigoMuni]:[Long_2]],3,0),"")</f>
        <v>15.5151</v>
      </c>
      <c r="O1096" s="36">
        <f>+IFERROR(VLOOKUP(Table_6[[#This Row],[ID_Municipio]],Table_4[[CodigoMuni]:[Long_2]],4,0),"")</f>
        <v>-88.114599999999996</v>
      </c>
      <c r="P1096" s="34" t="s">
        <v>21</v>
      </c>
    </row>
    <row r="1097" spans="1:16" ht="14.25" hidden="1" customHeight="1">
      <c r="A1097" s="31" t="str">
        <f t="shared" si="53"/>
        <v>San Pedro Sula439251086</v>
      </c>
      <c r="B1097" s="31" t="str">
        <f>+Table_6[[#This Row],[ID_Municipio]]&amp;Table_6[[#This Row],[Fecha]]</f>
        <v>050143925</v>
      </c>
      <c r="C1097" s="31" t="str">
        <f t="shared" si="54"/>
        <v>Cortes43925</v>
      </c>
      <c r="D1097" s="32">
        <f t="shared" si="50"/>
        <v>1086</v>
      </c>
      <c r="E1097" s="24">
        <v>43925</v>
      </c>
      <c r="F1097" s="32">
        <f>+VLOOKUP(Table_6[[#This Row],[Departamento]],Table_5[],2,0)</f>
        <v>5</v>
      </c>
      <c r="G1097" s="3" t="s">
        <v>22</v>
      </c>
      <c r="H1097" s="9" t="s">
        <v>23</v>
      </c>
      <c r="I1097" s="32" t="str">
        <f>+IFERROR(VLOOKUP(Table_6[[#This Row],[Municipio]],'LOCALIZA HN'!$B$9:$O$306,8,0),99999)</f>
        <v>0501</v>
      </c>
      <c r="J1097" s="5" t="s">
        <v>26</v>
      </c>
      <c r="K1097" s="5">
        <v>40</v>
      </c>
      <c r="L1097" s="8" t="s">
        <v>19</v>
      </c>
      <c r="M1097" s="34" t="s">
        <v>20</v>
      </c>
      <c r="N1097" s="36">
        <f>+IFERROR(VLOOKUP(Table_6[[#This Row],[ID_Municipio]],Table_4[[CodigoMuni]:[Long_2]],3,0),"")</f>
        <v>15.5151</v>
      </c>
      <c r="O1097" s="36">
        <f>+IFERROR(VLOOKUP(Table_6[[#This Row],[ID_Municipio]],Table_4[[CodigoMuni]:[Long_2]],4,0),"")</f>
        <v>-88.114599999999996</v>
      </c>
      <c r="P1097" s="34" t="s">
        <v>21</v>
      </c>
    </row>
    <row r="1098" spans="1:16" ht="14.25" hidden="1" customHeight="1">
      <c r="A1098" s="31" t="str">
        <f t="shared" si="53"/>
        <v>San Pedro Sula439251087</v>
      </c>
      <c r="B1098" s="31" t="str">
        <f>+Table_6[[#This Row],[ID_Municipio]]&amp;Table_6[[#This Row],[Fecha]]</f>
        <v>050143925</v>
      </c>
      <c r="C1098" s="31" t="str">
        <f t="shared" si="54"/>
        <v>Cortes43925</v>
      </c>
      <c r="D1098" s="32">
        <f t="shared" si="50"/>
        <v>1087</v>
      </c>
      <c r="E1098" s="24">
        <v>43925</v>
      </c>
      <c r="F1098" s="32">
        <f>+VLOOKUP(Table_6[[#This Row],[Departamento]],Table_5[],2,0)</f>
        <v>5</v>
      </c>
      <c r="G1098" s="3" t="s">
        <v>22</v>
      </c>
      <c r="H1098" s="9" t="s">
        <v>23</v>
      </c>
      <c r="I1098" s="32" t="str">
        <f>+IFERROR(VLOOKUP(Table_6[[#This Row],[Municipio]],'LOCALIZA HN'!$B$9:$O$306,8,0),99999)</f>
        <v>0501</v>
      </c>
      <c r="J1098" s="5" t="s">
        <v>18</v>
      </c>
      <c r="K1098" s="5">
        <v>63</v>
      </c>
      <c r="L1098" s="8" t="s">
        <v>19</v>
      </c>
      <c r="M1098" s="34" t="s">
        <v>20</v>
      </c>
      <c r="N1098" s="36">
        <f>+IFERROR(VLOOKUP(Table_6[[#This Row],[ID_Municipio]],Table_4[[CodigoMuni]:[Long_2]],3,0),"")</f>
        <v>15.5151</v>
      </c>
      <c r="O1098" s="36">
        <f>+IFERROR(VLOOKUP(Table_6[[#This Row],[ID_Municipio]],Table_4[[CodigoMuni]:[Long_2]],4,0),"")</f>
        <v>-88.114599999999996</v>
      </c>
      <c r="P1098" s="34" t="s">
        <v>21</v>
      </c>
    </row>
    <row r="1099" spans="1:16" ht="14.25" hidden="1" customHeight="1">
      <c r="A1099" s="31" t="str">
        <f t="shared" si="53"/>
        <v>San Pedro Sula439251088</v>
      </c>
      <c r="B1099" s="31" t="str">
        <f>+Table_6[[#This Row],[ID_Municipio]]&amp;Table_6[[#This Row],[Fecha]]</f>
        <v>050143925</v>
      </c>
      <c r="C1099" s="31" t="str">
        <f t="shared" si="54"/>
        <v>Cortes43925</v>
      </c>
      <c r="D1099" s="32">
        <f t="shared" si="50"/>
        <v>1088</v>
      </c>
      <c r="E1099" s="24">
        <v>43925</v>
      </c>
      <c r="F1099" s="32">
        <f>+VLOOKUP(Table_6[[#This Row],[Departamento]],Table_5[],2,0)</f>
        <v>5</v>
      </c>
      <c r="G1099" s="3" t="s">
        <v>22</v>
      </c>
      <c r="H1099" s="9" t="s">
        <v>23</v>
      </c>
      <c r="I1099" s="32" t="str">
        <f>+IFERROR(VLOOKUP(Table_6[[#This Row],[Municipio]],'LOCALIZA HN'!$B$9:$O$306,8,0),99999)</f>
        <v>0501</v>
      </c>
      <c r="J1099" s="5" t="s">
        <v>18</v>
      </c>
      <c r="K1099" s="5">
        <v>30</v>
      </c>
      <c r="L1099" s="8" t="s">
        <v>19</v>
      </c>
      <c r="M1099" s="34" t="s">
        <v>20</v>
      </c>
      <c r="N1099" s="36">
        <f>+IFERROR(VLOOKUP(Table_6[[#This Row],[ID_Municipio]],Table_4[[CodigoMuni]:[Long_2]],3,0),"")</f>
        <v>15.5151</v>
      </c>
      <c r="O1099" s="36">
        <f>+IFERROR(VLOOKUP(Table_6[[#This Row],[ID_Municipio]],Table_4[[CodigoMuni]:[Long_2]],4,0),"")</f>
        <v>-88.114599999999996</v>
      </c>
      <c r="P1099" s="34" t="s">
        <v>21</v>
      </c>
    </row>
    <row r="1100" spans="1:16" ht="14.25" hidden="1" customHeight="1">
      <c r="A1100" s="31" t="str">
        <f t="shared" ref="A1100:A1116" si="55">+H1100&amp;E1100&amp;D1100</f>
        <v>San Pedro Sula439251089</v>
      </c>
      <c r="B1100" s="31" t="str">
        <f>+Table_6[[#This Row],[ID_Municipio]]&amp;Table_6[[#This Row],[Fecha]]</f>
        <v>050143925</v>
      </c>
      <c r="C1100" s="31" t="str">
        <f t="shared" ref="C1100:C1116" si="56">+G1100&amp;E1100</f>
        <v>Cortes43925</v>
      </c>
      <c r="D1100" s="32">
        <f t="shared" si="50"/>
        <v>1089</v>
      </c>
      <c r="E1100" s="24">
        <v>43925</v>
      </c>
      <c r="F1100" s="32">
        <f>+VLOOKUP(Table_6[[#This Row],[Departamento]],Table_5[],2,0)</f>
        <v>5</v>
      </c>
      <c r="G1100" s="3" t="s">
        <v>22</v>
      </c>
      <c r="H1100" s="9" t="s">
        <v>23</v>
      </c>
      <c r="I1100" s="32" t="str">
        <f>+IFERROR(VLOOKUP(Table_6[[#This Row],[Municipio]],'LOCALIZA HN'!$B$9:$O$306,8,0),99999)</f>
        <v>0501</v>
      </c>
      <c r="J1100" s="5" t="s">
        <v>18</v>
      </c>
      <c r="K1100" s="5">
        <v>66</v>
      </c>
      <c r="L1100" s="8" t="s">
        <v>19</v>
      </c>
      <c r="M1100" s="34" t="s">
        <v>20</v>
      </c>
      <c r="N1100" s="36">
        <f>+IFERROR(VLOOKUP(Table_6[[#This Row],[ID_Municipio]],Table_4[[CodigoMuni]:[Long_2]],3,0),"")</f>
        <v>15.5151</v>
      </c>
      <c r="O1100" s="36">
        <f>+IFERROR(VLOOKUP(Table_6[[#This Row],[ID_Municipio]],Table_4[[CodigoMuni]:[Long_2]],4,0),"")</f>
        <v>-88.114599999999996</v>
      </c>
      <c r="P1100" s="34" t="s">
        <v>21</v>
      </c>
    </row>
    <row r="1101" spans="1:16" ht="14.25" hidden="1" customHeight="1">
      <c r="A1101" s="31" t="str">
        <f t="shared" si="55"/>
        <v>San Pedro Sula439251090</v>
      </c>
      <c r="B1101" s="31" t="str">
        <f>+Table_6[[#This Row],[ID_Municipio]]&amp;Table_6[[#This Row],[Fecha]]</f>
        <v>050143925</v>
      </c>
      <c r="C1101" s="31" t="str">
        <f t="shared" si="56"/>
        <v>Cortes43925</v>
      </c>
      <c r="D1101" s="32">
        <f t="shared" ref="D1101:D1164" si="57">+D1100+1</f>
        <v>1090</v>
      </c>
      <c r="E1101" s="24">
        <v>43925</v>
      </c>
      <c r="F1101" s="32">
        <f>+VLOOKUP(Table_6[[#This Row],[Departamento]],Table_5[],2,0)</f>
        <v>5</v>
      </c>
      <c r="G1101" s="3" t="s">
        <v>22</v>
      </c>
      <c r="H1101" s="9" t="s">
        <v>23</v>
      </c>
      <c r="I1101" s="32" t="str">
        <f>+IFERROR(VLOOKUP(Table_6[[#This Row],[Municipio]],'LOCALIZA HN'!$B$9:$O$306,8,0),99999)</f>
        <v>0501</v>
      </c>
      <c r="J1101" s="5" t="s">
        <v>18</v>
      </c>
      <c r="K1101" s="5">
        <v>20</v>
      </c>
      <c r="L1101" s="8" t="s">
        <v>19</v>
      </c>
      <c r="M1101" s="34" t="s">
        <v>20</v>
      </c>
      <c r="N1101" s="36">
        <f>+IFERROR(VLOOKUP(Table_6[[#This Row],[ID_Municipio]],Table_4[[CodigoMuni]:[Long_2]],3,0),"")</f>
        <v>15.5151</v>
      </c>
      <c r="O1101" s="36">
        <f>+IFERROR(VLOOKUP(Table_6[[#This Row],[ID_Municipio]],Table_4[[CodigoMuni]:[Long_2]],4,0),"")</f>
        <v>-88.114599999999996</v>
      </c>
      <c r="P1101" s="34" t="s">
        <v>21</v>
      </c>
    </row>
    <row r="1102" spans="1:16" ht="14.25" hidden="1" customHeight="1">
      <c r="A1102" s="31" t="str">
        <f t="shared" si="55"/>
        <v>San Pedro Sula439251091</v>
      </c>
      <c r="B1102" s="31" t="str">
        <f>+Table_6[[#This Row],[ID_Municipio]]&amp;Table_6[[#This Row],[Fecha]]</f>
        <v>050143925</v>
      </c>
      <c r="C1102" s="31" t="str">
        <f t="shared" si="56"/>
        <v>Cortes43925</v>
      </c>
      <c r="D1102" s="32">
        <f t="shared" si="57"/>
        <v>1091</v>
      </c>
      <c r="E1102" s="24">
        <v>43925</v>
      </c>
      <c r="F1102" s="32">
        <f>+VLOOKUP(Table_6[[#This Row],[Departamento]],Table_5[],2,0)</f>
        <v>5</v>
      </c>
      <c r="G1102" s="3" t="s">
        <v>22</v>
      </c>
      <c r="H1102" s="9" t="s">
        <v>23</v>
      </c>
      <c r="I1102" s="32" t="str">
        <f>+IFERROR(VLOOKUP(Table_6[[#This Row],[Municipio]],'LOCALIZA HN'!$B$9:$O$306,8,0),99999)</f>
        <v>0501</v>
      </c>
      <c r="J1102" s="5" t="s">
        <v>18</v>
      </c>
      <c r="K1102" s="5">
        <v>21</v>
      </c>
      <c r="L1102" s="8" t="s">
        <v>19</v>
      </c>
      <c r="M1102" s="34" t="s">
        <v>20</v>
      </c>
      <c r="N1102" s="36">
        <f>+IFERROR(VLOOKUP(Table_6[[#This Row],[ID_Municipio]],Table_4[[CodigoMuni]:[Long_2]],3,0),"")</f>
        <v>15.5151</v>
      </c>
      <c r="O1102" s="36">
        <f>+IFERROR(VLOOKUP(Table_6[[#This Row],[ID_Municipio]],Table_4[[CodigoMuni]:[Long_2]],4,0),"")</f>
        <v>-88.114599999999996</v>
      </c>
      <c r="P1102" s="34" t="s">
        <v>21</v>
      </c>
    </row>
    <row r="1103" spans="1:16" ht="14.25" hidden="1" customHeight="1">
      <c r="A1103" s="31" t="str">
        <f t="shared" si="55"/>
        <v>San Pedro Sula439251092</v>
      </c>
      <c r="B1103" s="31" t="str">
        <f>+Table_6[[#This Row],[ID_Municipio]]&amp;Table_6[[#This Row],[Fecha]]</f>
        <v>050143925</v>
      </c>
      <c r="C1103" s="31" t="str">
        <f t="shared" si="56"/>
        <v>Cortes43925</v>
      </c>
      <c r="D1103" s="32">
        <f t="shared" si="57"/>
        <v>1092</v>
      </c>
      <c r="E1103" s="24">
        <v>43925</v>
      </c>
      <c r="F1103" s="32">
        <f>+VLOOKUP(Table_6[[#This Row],[Departamento]],Table_5[],2,0)</f>
        <v>5</v>
      </c>
      <c r="G1103" s="3" t="s">
        <v>22</v>
      </c>
      <c r="H1103" s="9" t="s">
        <v>23</v>
      </c>
      <c r="I1103" s="32" t="str">
        <f>+IFERROR(VLOOKUP(Table_6[[#This Row],[Municipio]],'LOCALIZA HN'!$B$9:$O$306,8,0),99999)</f>
        <v>0501</v>
      </c>
      <c r="J1103" s="5" t="s">
        <v>26</v>
      </c>
      <c r="K1103" s="5">
        <v>26</v>
      </c>
      <c r="L1103" s="8" t="s">
        <v>19</v>
      </c>
      <c r="M1103" s="34" t="s">
        <v>20</v>
      </c>
      <c r="N1103" s="36">
        <f>+IFERROR(VLOOKUP(Table_6[[#This Row],[ID_Municipio]],Table_4[[CodigoMuni]:[Long_2]],3,0),"")</f>
        <v>15.5151</v>
      </c>
      <c r="O1103" s="36">
        <f>+IFERROR(VLOOKUP(Table_6[[#This Row],[ID_Municipio]],Table_4[[CodigoMuni]:[Long_2]],4,0),"")</f>
        <v>-88.114599999999996</v>
      </c>
      <c r="P1103" s="34" t="s">
        <v>21</v>
      </c>
    </row>
    <row r="1104" spans="1:16" ht="14.25" hidden="1" customHeight="1">
      <c r="A1104" s="31" t="str">
        <f t="shared" si="55"/>
        <v>San Pedro Sula439251093</v>
      </c>
      <c r="B1104" s="31" t="str">
        <f>+Table_6[[#This Row],[ID_Municipio]]&amp;Table_6[[#This Row],[Fecha]]</f>
        <v>050143925</v>
      </c>
      <c r="C1104" s="31" t="str">
        <f t="shared" si="56"/>
        <v>Cortes43925</v>
      </c>
      <c r="D1104" s="32">
        <f t="shared" si="57"/>
        <v>1093</v>
      </c>
      <c r="E1104" s="24">
        <v>43925</v>
      </c>
      <c r="F1104" s="32">
        <f>+VLOOKUP(Table_6[[#This Row],[Departamento]],Table_5[],2,0)</f>
        <v>5</v>
      </c>
      <c r="G1104" s="3" t="s">
        <v>22</v>
      </c>
      <c r="H1104" s="9" t="s">
        <v>23</v>
      </c>
      <c r="I1104" s="32" t="str">
        <f>+IFERROR(VLOOKUP(Table_6[[#This Row],[Municipio]],'LOCALIZA HN'!$B$9:$O$306,8,0),99999)</f>
        <v>0501</v>
      </c>
      <c r="J1104" s="5" t="s">
        <v>26</v>
      </c>
      <c r="K1104" s="5">
        <v>28</v>
      </c>
      <c r="L1104" s="8" t="s">
        <v>19</v>
      </c>
      <c r="M1104" s="34" t="s">
        <v>20</v>
      </c>
      <c r="N1104" s="36">
        <f>+IFERROR(VLOOKUP(Table_6[[#This Row],[ID_Municipio]],Table_4[[CodigoMuni]:[Long_2]],3,0),"")</f>
        <v>15.5151</v>
      </c>
      <c r="O1104" s="36">
        <f>+IFERROR(VLOOKUP(Table_6[[#This Row],[ID_Municipio]],Table_4[[CodigoMuni]:[Long_2]],4,0),"")</f>
        <v>-88.114599999999996</v>
      </c>
      <c r="P1104" s="34" t="s">
        <v>21</v>
      </c>
    </row>
    <row r="1105" spans="1:16" ht="14.25" hidden="1" customHeight="1">
      <c r="A1105" s="31" t="str">
        <f t="shared" si="55"/>
        <v>San Pedro Sula439251094</v>
      </c>
      <c r="B1105" s="31" t="str">
        <f>+Table_6[[#This Row],[ID_Municipio]]&amp;Table_6[[#This Row],[Fecha]]</f>
        <v>050143925</v>
      </c>
      <c r="C1105" s="31" t="str">
        <f t="shared" si="56"/>
        <v>Cortes43925</v>
      </c>
      <c r="D1105" s="32">
        <f t="shared" si="57"/>
        <v>1094</v>
      </c>
      <c r="E1105" s="24">
        <v>43925</v>
      </c>
      <c r="F1105" s="32">
        <f>+VLOOKUP(Table_6[[#This Row],[Departamento]],Table_5[],2,0)</f>
        <v>5</v>
      </c>
      <c r="G1105" s="3" t="s">
        <v>22</v>
      </c>
      <c r="H1105" s="9" t="s">
        <v>23</v>
      </c>
      <c r="I1105" s="32" t="str">
        <f>+IFERROR(VLOOKUP(Table_6[[#This Row],[Municipio]],'LOCALIZA HN'!$B$9:$O$306,8,0),99999)</f>
        <v>0501</v>
      </c>
      <c r="J1105" s="5" t="s">
        <v>26</v>
      </c>
      <c r="K1105" s="5">
        <v>43</v>
      </c>
      <c r="L1105" s="8" t="s">
        <v>19</v>
      </c>
      <c r="M1105" s="34" t="s">
        <v>20</v>
      </c>
      <c r="N1105" s="36">
        <f>+IFERROR(VLOOKUP(Table_6[[#This Row],[ID_Municipio]],Table_4[[CodigoMuni]:[Long_2]],3,0),"")</f>
        <v>15.5151</v>
      </c>
      <c r="O1105" s="36">
        <f>+IFERROR(VLOOKUP(Table_6[[#This Row],[ID_Municipio]],Table_4[[CodigoMuni]:[Long_2]],4,0),"")</f>
        <v>-88.114599999999996</v>
      </c>
      <c r="P1105" s="34" t="s">
        <v>21</v>
      </c>
    </row>
    <row r="1106" spans="1:16" ht="14.25" hidden="1" customHeight="1">
      <c r="A1106" s="31" t="str">
        <f t="shared" si="55"/>
        <v>San Pedro Sula439251095</v>
      </c>
      <c r="B1106" s="31" t="str">
        <f>+Table_6[[#This Row],[ID_Municipio]]&amp;Table_6[[#This Row],[Fecha]]</f>
        <v>050143925</v>
      </c>
      <c r="C1106" s="31" t="str">
        <f t="shared" si="56"/>
        <v>Cortes43925</v>
      </c>
      <c r="D1106" s="32">
        <f t="shared" si="57"/>
        <v>1095</v>
      </c>
      <c r="E1106" s="24">
        <v>43925</v>
      </c>
      <c r="F1106" s="32">
        <f>+VLOOKUP(Table_6[[#This Row],[Departamento]],Table_5[],2,0)</f>
        <v>5</v>
      </c>
      <c r="G1106" s="3" t="s">
        <v>22</v>
      </c>
      <c r="H1106" s="9" t="s">
        <v>23</v>
      </c>
      <c r="I1106" s="32" t="str">
        <f>+IFERROR(VLOOKUP(Table_6[[#This Row],[Municipio]],'LOCALIZA HN'!$B$9:$O$306,8,0),99999)</f>
        <v>0501</v>
      </c>
      <c r="J1106" s="5" t="s">
        <v>26</v>
      </c>
      <c r="K1106" s="5">
        <v>22</v>
      </c>
      <c r="L1106" s="8" t="s">
        <v>19</v>
      </c>
      <c r="M1106" s="34" t="s">
        <v>20</v>
      </c>
      <c r="N1106" s="36">
        <f>+IFERROR(VLOOKUP(Table_6[[#This Row],[ID_Municipio]],Table_4[[CodigoMuni]:[Long_2]],3,0),"")</f>
        <v>15.5151</v>
      </c>
      <c r="O1106" s="36">
        <f>+IFERROR(VLOOKUP(Table_6[[#This Row],[ID_Municipio]],Table_4[[CodigoMuni]:[Long_2]],4,0),"")</f>
        <v>-88.114599999999996</v>
      </c>
      <c r="P1106" s="34" t="s">
        <v>21</v>
      </c>
    </row>
    <row r="1107" spans="1:16" ht="14.25" hidden="1" customHeight="1">
      <c r="A1107" s="31" t="str">
        <f t="shared" si="55"/>
        <v>San Pedro Sula439251096</v>
      </c>
      <c r="B1107" s="31" t="str">
        <f>+Table_6[[#This Row],[ID_Municipio]]&amp;Table_6[[#This Row],[Fecha]]</f>
        <v>050143925</v>
      </c>
      <c r="C1107" s="31" t="str">
        <f t="shared" si="56"/>
        <v>Cortes43925</v>
      </c>
      <c r="D1107" s="32">
        <f t="shared" si="57"/>
        <v>1096</v>
      </c>
      <c r="E1107" s="24">
        <v>43925</v>
      </c>
      <c r="F1107" s="32">
        <f>+VLOOKUP(Table_6[[#This Row],[Departamento]],Table_5[],2,0)</f>
        <v>5</v>
      </c>
      <c r="G1107" s="3" t="s">
        <v>22</v>
      </c>
      <c r="H1107" s="9" t="s">
        <v>23</v>
      </c>
      <c r="I1107" s="32" t="str">
        <f>+IFERROR(VLOOKUP(Table_6[[#This Row],[Municipio]],'LOCALIZA HN'!$B$9:$O$306,8,0),99999)</f>
        <v>0501</v>
      </c>
      <c r="J1107" s="5" t="s">
        <v>26</v>
      </c>
      <c r="K1107" s="5">
        <v>38</v>
      </c>
      <c r="L1107" s="8" t="s">
        <v>19</v>
      </c>
      <c r="M1107" s="34" t="s">
        <v>20</v>
      </c>
      <c r="N1107" s="36">
        <f>+IFERROR(VLOOKUP(Table_6[[#This Row],[ID_Municipio]],Table_4[[CodigoMuni]:[Long_2]],3,0),"")</f>
        <v>15.5151</v>
      </c>
      <c r="O1107" s="36">
        <f>+IFERROR(VLOOKUP(Table_6[[#This Row],[ID_Municipio]],Table_4[[CodigoMuni]:[Long_2]],4,0),"")</f>
        <v>-88.114599999999996</v>
      </c>
      <c r="P1107" s="34" t="s">
        <v>21</v>
      </c>
    </row>
    <row r="1108" spans="1:16" ht="14.25" hidden="1" customHeight="1">
      <c r="A1108" s="31" t="str">
        <f t="shared" si="55"/>
        <v>San Pedro Sula439251097</v>
      </c>
      <c r="B1108" s="31" t="str">
        <f>+Table_6[[#This Row],[ID_Municipio]]&amp;Table_6[[#This Row],[Fecha]]</f>
        <v>050143925</v>
      </c>
      <c r="C1108" s="31" t="str">
        <f t="shared" si="56"/>
        <v>Cortes43925</v>
      </c>
      <c r="D1108" s="32">
        <f t="shared" si="57"/>
        <v>1097</v>
      </c>
      <c r="E1108" s="24">
        <v>43925</v>
      </c>
      <c r="F1108" s="32">
        <f>+VLOOKUP(Table_6[[#This Row],[Departamento]],Table_5[],2,0)</f>
        <v>5</v>
      </c>
      <c r="G1108" s="3" t="s">
        <v>22</v>
      </c>
      <c r="H1108" s="9" t="s">
        <v>23</v>
      </c>
      <c r="I1108" s="32" t="str">
        <f>+IFERROR(VLOOKUP(Table_6[[#This Row],[Municipio]],'LOCALIZA HN'!$B$9:$O$306,8,0),99999)</f>
        <v>0501</v>
      </c>
      <c r="J1108" s="5" t="s">
        <v>18</v>
      </c>
      <c r="K1108" s="5">
        <v>48</v>
      </c>
      <c r="L1108" s="8" t="s">
        <v>19</v>
      </c>
      <c r="M1108" s="34" t="s">
        <v>20</v>
      </c>
      <c r="N1108" s="36">
        <f>+IFERROR(VLOOKUP(Table_6[[#This Row],[ID_Municipio]],Table_4[[CodigoMuni]:[Long_2]],3,0),"")</f>
        <v>15.5151</v>
      </c>
      <c r="O1108" s="36">
        <f>+IFERROR(VLOOKUP(Table_6[[#This Row],[ID_Municipio]],Table_4[[CodigoMuni]:[Long_2]],4,0),"")</f>
        <v>-88.114599999999996</v>
      </c>
      <c r="P1108" s="34" t="s">
        <v>21</v>
      </c>
    </row>
    <row r="1109" spans="1:16" ht="14.25" hidden="1" customHeight="1">
      <c r="A1109" s="31" t="str">
        <f t="shared" si="55"/>
        <v>San Pedro Sula439251098</v>
      </c>
      <c r="B1109" s="31" t="str">
        <f>+Table_6[[#This Row],[ID_Municipio]]&amp;Table_6[[#This Row],[Fecha]]</f>
        <v>050143925</v>
      </c>
      <c r="C1109" s="31" t="str">
        <f t="shared" si="56"/>
        <v>Cortes43925</v>
      </c>
      <c r="D1109" s="32">
        <f t="shared" si="57"/>
        <v>1098</v>
      </c>
      <c r="E1109" s="24">
        <v>43925</v>
      </c>
      <c r="F1109" s="32">
        <f>+VLOOKUP(Table_6[[#This Row],[Departamento]],Table_5[],2,0)</f>
        <v>5</v>
      </c>
      <c r="G1109" s="3" t="s">
        <v>22</v>
      </c>
      <c r="H1109" s="9" t="s">
        <v>23</v>
      </c>
      <c r="I1109" s="32" t="str">
        <f>+IFERROR(VLOOKUP(Table_6[[#This Row],[Municipio]],'LOCALIZA HN'!$B$9:$O$306,8,0),99999)</f>
        <v>0501</v>
      </c>
      <c r="J1109" s="5" t="s">
        <v>26</v>
      </c>
      <c r="K1109" s="5">
        <v>46</v>
      </c>
      <c r="L1109" s="8" t="s">
        <v>19</v>
      </c>
      <c r="M1109" s="34" t="s">
        <v>20</v>
      </c>
      <c r="N1109" s="36">
        <f>+IFERROR(VLOOKUP(Table_6[[#This Row],[ID_Municipio]],Table_4[[CodigoMuni]:[Long_2]],3,0),"")</f>
        <v>15.5151</v>
      </c>
      <c r="O1109" s="36">
        <f>+IFERROR(VLOOKUP(Table_6[[#This Row],[ID_Municipio]],Table_4[[CodigoMuni]:[Long_2]],4,0),"")</f>
        <v>-88.114599999999996</v>
      </c>
      <c r="P1109" s="34" t="s">
        <v>21</v>
      </c>
    </row>
    <row r="1110" spans="1:16" ht="14.25" hidden="1" customHeight="1">
      <c r="A1110" s="31" t="str">
        <f t="shared" si="55"/>
        <v>San Pedro Sula439251099</v>
      </c>
      <c r="B1110" s="31" t="str">
        <f>+Table_6[[#This Row],[ID_Municipio]]&amp;Table_6[[#This Row],[Fecha]]</f>
        <v>050143925</v>
      </c>
      <c r="C1110" s="31" t="str">
        <f t="shared" si="56"/>
        <v>Cortes43925</v>
      </c>
      <c r="D1110" s="32">
        <f t="shared" si="57"/>
        <v>1099</v>
      </c>
      <c r="E1110" s="24">
        <v>43925</v>
      </c>
      <c r="F1110" s="32">
        <f>+VLOOKUP(Table_6[[#This Row],[Departamento]],Table_5[],2,0)</f>
        <v>5</v>
      </c>
      <c r="G1110" s="3" t="s">
        <v>22</v>
      </c>
      <c r="H1110" s="9" t="s">
        <v>23</v>
      </c>
      <c r="I1110" s="32" t="str">
        <f>+IFERROR(VLOOKUP(Table_6[[#This Row],[Municipio]],'LOCALIZA HN'!$B$9:$O$306,8,0),99999)</f>
        <v>0501</v>
      </c>
      <c r="J1110" s="5" t="s">
        <v>18</v>
      </c>
      <c r="K1110" s="5">
        <v>36</v>
      </c>
      <c r="L1110" s="8" t="s">
        <v>19</v>
      </c>
      <c r="M1110" s="34" t="s">
        <v>20</v>
      </c>
      <c r="N1110" s="36">
        <f>+IFERROR(VLOOKUP(Table_6[[#This Row],[ID_Municipio]],Table_4[[CodigoMuni]:[Long_2]],3,0),"")</f>
        <v>15.5151</v>
      </c>
      <c r="O1110" s="36">
        <f>+IFERROR(VLOOKUP(Table_6[[#This Row],[ID_Municipio]],Table_4[[CodigoMuni]:[Long_2]],4,0),"")</f>
        <v>-88.114599999999996</v>
      </c>
      <c r="P1110" s="34" t="s">
        <v>21</v>
      </c>
    </row>
    <row r="1111" spans="1:16" ht="14.25" hidden="1" customHeight="1">
      <c r="A1111" s="31" t="str">
        <f t="shared" si="55"/>
        <v>San Pedro Sula439251100</v>
      </c>
      <c r="B1111" s="31" t="str">
        <f>+Table_6[[#This Row],[ID_Municipio]]&amp;Table_6[[#This Row],[Fecha]]</f>
        <v>050143925</v>
      </c>
      <c r="C1111" s="31" t="str">
        <f t="shared" si="56"/>
        <v>Cortes43925</v>
      </c>
      <c r="D1111" s="32">
        <f t="shared" si="57"/>
        <v>1100</v>
      </c>
      <c r="E1111" s="24">
        <v>43925</v>
      </c>
      <c r="F1111" s="32">
        <f>+VLOOKUP(Table_6[[#This Row],[Departamento]],Table_5[],2,0)</f>
        <v>5</v>
      </c>
      <c r="G1111" s="3" t="s">
        <v>22</v>
      </c>
      <c r="H1111" s="9" t="s">
        <v>23</v>
      </c>
      <c r="I1111" s="32" t="str">
        <f>+IFERROR(VLOOKUP(Table_6[[#This Row],[Municipio]],'LOCALIZA HN'!$B$9:$O$306,8,0),99999)</f>
        <v>0501</v>
      </c>
      <c r="J1111" s="5" t="s">
        <v>18</v>
      </c>
      <c r="K1111" s="5">
        <v>38</v>
      </c>
      <c r="L1111" s="8" t="s">
        <v>19</v>
      </c>
      <c r="M1111" s="34" t="s">
        <v>20</v>
      </c>
      <c r="N1111" s="36">
        <f>+IFERROR(VLOOKUP(Table_6[[#This Row],[ID_Municipio]],Table_4[[CodigoMuni]:[Long_2]],3,0),"")</f>
        <v>15.5151</v>
      </c>
      <c r="O1111" s="36">
        <f>+IFERROR(VLOOKUP(Table_6[[#This Row],[ID_Municipio]],Table_4[[CodigoMuni]:[Long_2]],4,0),"")</f>
        <v>-88.114599999999996</v>
      </c>
      <c r="P1111" s="34" t="s">
        <v>21</v>
      </c>
    </row>
    <row r="1112" spans="1:16" ht="14.25" hidden="1" customHeight="1">
      <c r="A1112" s="31" t="str">
        <f t="shared" si="55"/>
        <v>Choloma439251101</v>
      </c>
      <c r="B1112" s="31" t="str">
        <f>+Table_6[[#This Row],[ID_Municipio]]&amp;Table_6[[#This Row],[Fecha]]</f>
        <v>050243925</v>
      </c>
      <c r="C1112" s="31" t="str">
        <f t="shared" si="56"/>
        <v>Cortes43925</v>
      </c>
      <c r="D1112" s="32">
        <f t="shared" si="57"/>
        <v>1101</v>
      </c>
      <c r="E1112" s="24">
        <v>43925</v>
      </c>
      <c r="F1112" s="32">
        <f>+VLOOKUP(Table_6[[#This Row],[Departamento]],Table_5[],2,0)</f>
        <v>5</v>
      </c>
      <c r="G1112" s="3" t="s">
        <v>22</v>
      </c>
      <c r="H1112" s="9" t="s">
        <v>25</v>
      </c>
      <c r="I1112" s="32" t="str">
        <f>+IFERROR(VLOOKUP(Table_6[[#This Row],[Municipio]],'LOCALIZA HN'!$B$9:$O$306,8,0),99999)</f>
        <v>0502</v>
      </c>
      <c r="J1112" s="5" t="s">
        <v>18</v>
      </c>
      <c r="K1112" s="5">
        <v>28</v>
      </c>
      <c r="L1112" s="8" t="s">
        <v>19</v>
      </c>
      <c r="M1112" s="34" t="s">
        <v>20</v>
      </c>
      <c r="N1112" s="36">
        <f>+IFERROR(VLOOKUP(Table_6[[#This Row],[ID_Municipio]],Table_4[[CodigoMuni]:[Long_2]],3,0),"")</f>
        <v>15.6435</v>
      </c>
      <c r="O1112" s="36">
        <f>+IFERROR(VLOOKUP(Table_6[[#This Row],[ID_Municipio]],Table_4[[CodigoMuni]:[Long_2]],4,0),"")</f>
        <v>-87.933999999999997</v>
      </c>
      <c r="P1112" s="34" t="s">
        <v>21</v>
      </c>
    </row>
    <row r="1113" spans="1:16" ht="14.25" hidden="1" customHeight="1">
      <c r="A1113" s="31" t="str">
        <f t="shared" si="55"/>
        <v>San Pedro Sula439251102</v>
      </c>
      <c r="B1113" s="31" t="str">
        <f>+Table_6[[#This Row],[ID_Municipio]]&amp;Table_6[[#This Row],[Fecha]]</f>
        <v>050143925</v>
      </c>
      <c r="C1113" s="31" t="str">
        <f t="shared" si="56"/>
        <v>Cortes43925</v>
      </c>
      <c r="D1113" s="32">
        <f t="shared" si="57"/>
        <v>1102</v>
      </c>
      <c r="E1113" s="24">
        <v>43925</v>
      </c>
      <c r="F1113" s="32">
        <f>+VLOOKUP(Table_6[[#This Row],[Departamento]],Table_5[],2,0)</f>
        <v>5</v>
      </c>
      <c r="G1113" s="3" t="s">
        <v>22</v>
      </c>
      <c r="H1113" s="9" t="s">
        <v>23</v>
      </c>
      <c r="I1113" s="32" t="str">
        <f>+IFERROR(VLOOKUP(Table_6[[#This Row],[Municipio]],'LOCALIZA HN'!$B$9:$O$306,8,0),99999)</f>
        <v>0501</v>
      </c>
      <c r="J1113" s="5" t="s">
        <v>18</v>
      </c>
      <c r="K1113" s="5">
        <v>35</v>
      </c>
      <c r="L1113" s="8" t="s">
        <v>19</v>
      </c>
      <c r="M1113" s="34" t="s">
        <v>20</v>
      </c>
      <c r="N1113" s="36">
        <f>+IFERROR(VLOOKUP(Table_6[[#This Row],[ID_Municipio]],Table_4[[CodigoMuni]:[Long_2]],3,0),"")</f>
        <v>15.5151</v>
      </c>
      <c r="O1113" s="36">
        <f>+IFERROR(VLOOKUP(Table_6[[#This Row],[ID_Municipio]],Table_4[[CodigoMuni]:[Long_2]],4,0),"")</f>
        <v>-88.114599999999996</v>
      </c>
      <c r="P1113" s="34" t="s">
        <v>21</v>
      </c>
    </row>
    <row r="1114" spans="1:16" ht="14.25" hidden="1" customHeight="1">
      <c r="A1114" s="31" t="str">
        <f t="shared" si="55"/>
        <v>San Pedro Sula439251103</v>
      </c>
      <c r="B1114" s="31" t="str">
        <f>+Table_6[[#This Row],[ID_Municipio]]&amp;Table_6[[#This Row],[Fecha]]</f>
        <v>050143925</v>
      </c>
      <c r="C1114" s="31" t="str">
        <f t="shared" si="56"/>
        <v>Cortes43925</v>
      </c>
      <c r="D1114" s="32">
        <f t="shared" si="57"/>
        <v>1103</v>
      </c>
      <c r="E1114" s="24">
        <v>43925</v>
      </c>
      <c r="F1114" s="32">
        <f>+VLOOKUP(Table_6[[#This Row],[Departamento]],Table_5[],2,0)</f>
        <v>5</v>
      </c>
      <c r="G1114" s="3" t="s">
        <v>22</v>
      </c>
      <c r="H1114" s="9" t="s">
        <v>23</v>
      </c>
      <c r="I1114" s="32" t="str">
        <f>+IFERROR(VLOOKUP(Table_6[[#This Row],[Municipio]],'LOCALIZA HN'!$B$9:$O$306,8,0),99999)</f>
        <v>0501</v>
      </c>
      <c r="J1114" s="5" t="s">
        <v>18</v>
      </c>
      <c r="K1114" s="5">
        <v>31</v>
      </c>
      <c r="L1114" s="8" t="s">
        <v>19</v>
      </c>
      <c r="M1114" s="34" t="s">
        <v>20</v>
      </c>
      <c r="N1114" s="36">
        <f>+IFERROR(VLOOKUP(Table_6[[#This Row],[ID_Municipio]],Table_4[[CodigoMuni]:[Long_2]],3,0),"")</f>
        <v>15.5151</v>
      </c>
      <c r="O1114" s="36">
        <f>+IFERROR(VLOOKUP(Table_6[[#This Row],[ID_Municipio]],Table_4[[CodigoMuni]:[Long_2]],4,0),"")</f>
        <v>-88.114599999999996</v>
      </c>
      <c r="P1114" s="34" t="s">
        <v>21</v>
      </c>
    </row>
    <row r="1115" spans="1:16" ht="14.25" hidden="1" customHeight="1">
      <c r="A1115" s="31" t="str">
        <f t="shared" si="55"/>
        <v>San Pedro Sula439251104</v>
      </c>
      <c r="B1115" s="31" t="str">
        <f>+Table_6[[#This Row],[ID_Municipio]]&amp;Table_6[[#This Row],[Fecha]]</f>
        <v>050143925</v>
      </c>
      <c r="C1115" s="31" t="str">
        <f t="shared" si="56"/>
        <v>Cortes43925</v>
      </c>
      <c r="D1115" s="32">
        <f t="shared" si="57"/>
        <v>1104</v>
      </c>
      <c r="E1115" s="24">
        <v>43925</v>
      </c>
      <c r="F1115" s="32">
        <f>+VLOOKUP(Table_6[[#This Row],[Departamento]],Table_5[],2,0)</f>
        <v>5</v>
      </c>
      <c r="G1115" s="3" t="s">
        <v>22</v>
      </c>
      <c r="H1115" s="9" t="s">
        <v>23</v>
      </c>
      <c r="I1115" s="32" t="str">
        <f>+IFERROR(VLOOKUP(Table_6[[#This Row],[Municipio]],'LOCALIZA HN'!$B$9:$O$306,8,0),99999)</f>
        <v>0501</v>
      </c>
      <c r="J1115" s="5" t="s">
        <v>26</v>
      </c>
      <c r="K1115" s="5">
        <v>29</v>
      </c>
      <c r="L1115" s="8" t="s">
        <v>19</v>
      </c>
      <c r="M1115" s="34" t="s">
        <v>20</v>
      </c>
      <c r="N1115" s="36">
        <f>+IFERROR(VLOOKUP(Table_6[[#This Row],[ID_Municipio]],Table_4[[CodigoMuni]:[Long_2]],3,0),"")</f>
        <v>15.5151</v>
      </c>
      <c r="O1115" s="36">
        <f>+IFERROR(VLOOKUP(Table_6[[#This Row],[ID_Municipio]],Table_4[[CodigoMuni]:[Long_2]],4,0),"")</f>
        <v>-88.114599999999996</v>
      </c>
      <c r="P1115" s="34" t="s">
        <v>21</v>
      </c>
    </row>
    <row r="1116" spans="1:16" ht="14.25" hidden="1" customHeight="1">
      <c r="A1116" s="31" t="str">
        <f t="shared" si="55"/>
        <v>San Pedro Sula439251105</v>
      </c>
      <c r="B1116" s="31" t="str">
        <f>+Table_6[[#This Row],[ID_Municipio]]&amp;Table_6[[#This Row],[Fecha]]</f>
        <v>050143925</v>
      </c>
      <c r="C1116" s="31" t="str">
        <f t="shared" si="56"/>
        <v>Cortes43925</v>
      </c>
      <c r="D1116" s="32">
        <f t="shared" si="57"/>
        <v>1105</v>
      </c>
      <c r="E1116" s="24">
        <v>43925</v>
      </c>
      <c r="F1116" s="32">
        <f>+VLOOKUP(Table_6[[#This Row],[Departamento]],Table_5[],2,0)</f>
        <v>5</v>
      </c>
      <c r="G1116" s="3" t="s">
        <v>22</v>
      </c>
      <c r="H1116" s="9" t="s">
        <v>23</v>
      </c>
      <c r="I1116" s="32" t="str">
        <f>+IFERROR(VLOOKUP(Table_6[[#This Row],[Municipio]],'LOCALIZA HN'!$B$9:$O$306,8,0),99999)</f>
        <v>0501</v>
      </c>
      <c r="J1116" s="5" t="s">
        <v>18</v>
      </c>
      <c r="K1116" s="5">
        <v>27</v>
      </c>
      <c r="L1116" s="8" t="s">
        <v>19</v>
      </c>
      <c r="M1116" s="34" t="s">
        <v>20</v>
      </c>
      <c r="N1116" s="36">
        <f>+IFERROR(VLOOKUP(Table_6[[#This Row],[ID_Municipio]],Table_4[[CodigoMuni]:[Long_2]],3,0),"")</f>
        <v>15.5151</v>
      </c>
      <c r="O1116" s="36">
        <f>+IFERROR(VLOOKUP(Table_6[[#This Row],[ID_Municipio]],Table_4[[CodigoMuni]:[Long_2]],4,0),"")</f>
        <v>-88.114599999999996</v>
      </c>
      <c r="P1116" s="34" t="s">
        <v>21</v>
      </c>
    </row>
    <row r="1117" spans="1:16" ht="14.25" hidden="1" customHeight="1">
      <c r="A1117" s="31" t="str">
        <f t="shared" ref="A1117:A1131" si="58">+H1117&amp;E1117&amp;D1117</f>
        <v>San Pedro Sula439251106</v>
      </c>
      <c r="B1117" s="31" t="str">
        <f>+Table_6[[#This Row],[ID_Municipio]]&amp;Table_6[[#This Row],[Fecha]]</f>
        <v>050143925</v>
      </c>
      <c r="C1117" s="31" t="str">
        <f t="shared" ref="C1117:C1131" si="59">+G1117&amp;E1117</f>
        <v>Cortes43925</v>
      </c>
      <c r="D1117" s="32">
        <f t="shared" si="57"/>
        <v>1106</v>
      </c>
      <c r="E1117" s="24">
        <v>43925</v>
      </c>
      <c r="F1117" s="32">
        <f>+VLOOKUP(Table_6[[#This Row],[Departamento]],Table_5[],2,0)</f>
        <v>5</v>
      </c>
      <c r="G1117" s="3" t="s">
        <v>22</v>
      </c>
      <c r="H1117" s="9" t="s">
        <v>23</v>
      </c>
      <c r="I1117" s="32" t="str">
        <f>+IFERROR(VLOOKUP(Table_6[[#This Row],[Municipio]],'LOCALIZA HN'!$B$9:$O$306,8,0),99999)</f>
        <v>0501</v>
      </c>
      <c r="J1117" s="5" t="s">
        <v>18</v>
      </c>
      <c r="K1117" s="5">
        <v>21</v>
      </c>
      <c r="L1117" s="8" t="s">
        <v>19</v>
      </c>
      <c r="M1117" s="34" t="s">
        <v>20</v>
      </c>
      <c r="N1117" s="36">
        <f>+IFERROR(VLOOKUP(Table_6[[#This Row],[ID_Municipio]],Table_4[[CodigoMuni]:[Long_2]],3,0),"")</f>
        <v>15.5151</v>
      </c>
      <c r="O1117" s="36">
        <f>+IFERROR(VLOOKUP(Table_6[[#This Row],[ID_Municipio]],Table_4[[CodigoMuni]:[Long_2]],4,0),"")</f>
        <v>-88.114599999999996</v>
      </c>
      <c r="P1117" s="34" t="s">
        <v>21</v>
      </c>
    </row>
    <row r="1118" spans="1:16" ht="14.25" hidden="1" customHeight="1">
      <c r="A1118" s="31" t="str">
        <f t="shared" si="58"/>
        <v>San Pedro Sula439251107</v>
      </c>
      <c r="B1118" s="31" t="str">
        <f>+Table_6[[#This Row],[ID_Municipio]]&amp;Table_6[[#This Row],[Fecha]]</f>
        <v>050143925</v>
      </c>
      <c r="C1118" s="31" t="str">
        <f t="shared" si="59"/>
        <v>Cortes43925</v>
      </c>
      <c r="D1118" s="32">
        <f t="shared" si="57"/>
        <v>1107</v>
      </c>
      <c r="E1118" s="24">
        <v>43925</v>
      </c>
      <c r="F1118" s="32">
        <f>+VLOOKUP(Table_6[[#This Row],[Departamento]],Table_5[],2,0)</f>
        <v>5</v>
      </c>
      <c r="G1118" s="3" t="s">
        <v>22</v>
      </c>
      <c r="H1118" s="9" t="s">
        <v>23</v>
      </c>
      <c r="I1118" s="32" t="str">
        <f>+IFERROR(VLOOKUP(Table_6[[#This Row],[Municipio]],'LOCALIZA HN'!$B$9:$O$306,8,0),99999)</f>
        <v>0501</v>
      </c>
      <c r="J1118" s="5" t="s">
        <v>18</v>
      </c>
      <c r="K1118" s="5">
        <v>62</v>
      </c>
      <c r="L1118" s="8" t="s">
        <v>19</v>
      </c>
      <c r="M1118" s="34" t="s">
        <v>20</v>
      </c>
      <c r="N1118" s="36">
        <f>+IFERROR(VLOOKUP(Table_6[[#This Row],[ID_Municipio]],Table_4[[CodigoMuni]:[Long_2]],3,0),"")</f>
        <v>15.5151</v>
      </c>
      <c r="O1118" s="36">
        <f>+IFERROR(VLOOKUP(Table_6[[#This Row],[ID_Municipio]],Table_4[[CodigoMuni]:[Long_2]],4,0),"")</f>
        <v>-88.114599999999996</v>
      </c>
      <c r="P1118" s="34" t="s">
        <v>21</v>
      </c>
    </row>
    <row r="1119" spans="1:16" ht="14.25" hidden="1" customHeight="1">
      <c r="A1119" s="31" t="str">
        <f t="shared" si="58"/>
        <v>San Pedro Sula439251108</v>
      </c>
      <c r="B1119" s="31" t="str">
        <f>+Table_6[[#This Row],[ID_Municipio]]&amp;Table_6[[#This Row],[Fecha]]</f>
        <v>050143925</v>
      </c>
      <c r="C1119" s="31" t="str">
        <f t="shared" si="59"/>
        <v>Cortes43925</v>
      </c>
      <c r="D1119" s="32">
        <f t="shared" si="57"/>
        <v>1108</v>
      </c>
      <c r="E1119" s="24">
        <v>43925</v>
      </c>
      <c r="F1119" s="32">
        <f>+VLOOKUP(Table_6[[#This Row],[Departamento]],Table_5[],2,0)</f>
        <v>5</v>
      </c>
      <c r="G1119" s="3" t="s">
        <v>22</v>
      </c>
      <c r="H1119" s="9" t="s">
        <v>23</v>
      </c>
      <c r="I1119" s="32" t="str">
        <f>+IFERROR(VLOOKUP(Table_6[[#This Row],[Municipio]],'LOCALIZA HN'!$B$9:$O$306,8,0),99999)</f>
        <v>0501</v>
      </c>
      <c r="J1119" s="5" t="s">
        <v>26</v>
      </c>
      <c r="K1119" s="5">
        <v>28</v>
      </c>
      <c r="L1119" s="8" t="s">
        <v>19</v>
      </c>
      <c r="M1119" s="34" t="s">
        <v>20</v>
      </c>
      <c r="N1119" s="36">
        <f>+IFERROR(VLOOKUP(Table_6[[#This Row],[ID_Municipio]],Table_4[[CodigoMuni]:[Long_2]],3,0),"")</f>
        <v>15.5151</v>
      </c>
      <c r="O1119" s="36">
        <f>+IFERROR(VLOOKUP(Table_6[[#This Row],[ID_Municipio]],Table_4[[CodigoMuni]:[Long_2]],4,0),"")</f>
        <v>-88.114599999999996</v>
      </c>
      <c r="P1119" s="34" t="s">
        <v>21</v>
      </c>
    </row>
    <row r="1120" spans="1:16" ht="14.25" hidden="1" customHeight="1">
      <c r="A1120" s="31" t="str">
        <f t="shared" si="58"/>
        <v>San Pedro Sula439251109</v>
      </c>
      <c r="B1120" s="31" t="str">
        <f>+Table_6[[#This Row],[ID_Municipio]]&amp;Table_6[[#This Row],[Fecha]]</f>
        <v>050143925</v>
      </c>
      <c r="C1120" s="31" t="str">
        <f t="shared" si="59"/>
        <v>Cortes43925</v>
      </c>
      <c r="D1120" s="32">
        <f t="shared" si="57"/>
        <v>1109</v>
      </c>
      <c r="E1120" s="24">
        <v>43925</v>
      </c>
      <c r="F1120" s="32">
        <f>+VLOOKUP(Table_6[[#This Row],[Departamento]],Table_5[],2,0)</f>
        <v>5</v>
      </c>
      <c r="G1120" s="3" t="s">
        <v>22</v>
      </c>
      <c r="H1120" s="9" t="s">
        <v>23</v>
      </c>
      <c r="I1120" s="32" t="str">
        <f>+IFERROR(VLOOKUP(Table_6[[#This Row],[Municipio]],'LOCALIZA HN'!$B$9:$O$306,8,0),99999)</f>
        <v>0501</v>
      </c>
      <c r="J1120" s="5" t="s">
        <v>26</v>
      </c>
      <c r="K1120" s="5">
        <v>33</v>
      </c>
      <c r="L1120" s="8" t="s">
        <v>19</v>
      </c>
      <c r="M1120" s="34" t="s">
        <v>20</v>
      </c>
      <c r="N1120" s="36">
        <f>+IFERROR(VLOOKUP(Table_6[[#This Row],[ID_Municipio]],Table_4[[CodigoMuni]:[Long_2]],3,0),"")</f>
        <v>15.5151</v>
      </c>
      <c r="O1120" s="36">
        <f>+IFERROR(VLOOKUP(Table_6[[#This Row],[ID_Municipio]],Table_4[[CodigoMuni]:[Long_2]],4,0),"")</f>
        <v>-88.114599999999996</v>
      </c>
      <c r="P1120" s="34" t="s">
        <v>21</v>
      </c>
    </row>
    <row r="1121" spans="1:16" ht="14.25" hidden="1" customHeight="1">
      <c r="A1121" s="31" t="str">
        <f t="shared" si="58"/>
        <v>San Pedro Sula439251110</v>
      </c>
      <c r="B1121" s="31" t="str">
        <f>+Table_6[[#This Row],[ID_Municipio]]&amp;Table_6[[#This Row],[Fecha]]</f>
        <v>050143925</v>
      </c>
      <c r="C1121" s="31" t="str">
        <f t="shared" si="59"/>
        <v>Cortes43925</v>
      </c>
      <c r="D1121" s="32">
        <f t="shared" si="57"/>
        <v>1110</v>
      </c>
      <c r="E1121" s="24">
        <v>43925</v>
      </c>
      <c r="F1121" s="32">
        <f>+VLOOKUP(Table_6[[#This Row],[Departamento]],Table_5[],2,0)</f>
        <v>5</v>
      </c>
      <c r="G1121" s="3" t="s">
        <v>22</v>
      </c>
      <c r="H1121" s="9" t="s">
        <v>23</v>
      </c>
      <c r="I1121" s="32" t="str">
        <f>+IFERROR(VLOOKUP(Table_6[[#This Row],[Municipio]],'LOCALIZA HN'!$B$9:$O$306,8,0),99999)</f>
        <v>0501</v>
      </c>
      <c r="J1121" s="5" t="s">
        <v>18</v>
      </c>
      <c r="K1121" s="5">
        <v>54</v>
      </c>
      <c r="L1121" s="8" t="s">
        <v>19</v>
      </c>
      <c r="M1121" s="34" t="s">
        <v>20</v>
      </c>
      <c r="N1121" s="36">
        <f>+IFERROR(VLOOKUP(Table_6[[#This Row],[ID_Municipio]],Table_4[[CodigoMuni]:[Long_2]],3,0),"")</f>
        <v>15.5151</v>
      </c>
      <c r="O1121" s="36">
        <f>+IFERROR(VLOOKUP(Table_6[[#This Row],[ID_Municipio]],Table_4[[CodigoMuni]:[Long_2]],4,0),"")</f>
        <v>-88.114599999999996</v>
      </c>
      <c r="P1121" s="34" t="s">
        <v>21</v>
      </c>
    </row>
    <row r="1122" spans="1:16" ht="14.25" hidden="1" customHeight="1">
      <c r="A1122" s="31" t="str">
        <f t="shared" si="58"/>
        <v>San Pedro Sula439251111</v>
      </c>
      <c r="B1122" s="31" t="str">
        <f>+Table_6[[#This Row],[ID_Municipio]]&amp;Table_6[[#This Row],[Fecha]]</f>
        <v>050143925</v>
      </c>
      <c r="C1122" s="31" t="str">
        <f t="shared" si="59"/>
        <v>Cortes43925</v>
      </c>
      <c r="D1122" s="32">
        <f t="shared" si="57"/>
        <v>1111</v>
      </c>
      <c r="E1122" s="24">
        <v>43925</v>
      </c>
      <c r="F1122" s="32">
        <f>+VLOOKUP(Table_6[[#This Row],[Departamento]],Table_5[],2,0)</f>
        <v>5</v>
      </c>
      <c r="G1122" s="3" t="s">
        <v>22</v>
      </c>
      <c r="H1122" s="9" t="s">
        <v>23</v>
      </c>
      <c r="I1122" s="32" t="str">
        <f>+IFERROR(VLOOKUP(Table_6[[#This Row],[Municipio]],'LOCALIZA HN'!$B$9:$O$306,8,0),99999)</f>
        <v>0501</v>
      </c>
      <c r="J1122" s="5" t="s">
        <v>18</v>
      </c>
      <c r="K1122" s="5">
        <v>52</v>
      </c>
      <c r="L1122" s="8" t="s">
        <v>19</v>
      </c>
      <c r="M1122" s="34" t="s">
        <v>20</v>
      </c>
      <c r="N1122" s="36">
        <f>+IFERROR(VLOOKUP(Table_6[[#This Row],[ID_Municipio]],Table_4[[CodigoMuni]:[Long_2]],3,0),"")</f>
        <v>15.5151</v>
      </c>
      <c r="O1122" s="36">
        <f>+IFERROR(VLOOKUP(Table_6[[#This Row],[ID_Municipio]],Table_4[[CodigoMuni]:[Long_2]],4,0),"")</f>
        <v>-88.114599999999996</v>
      </c>
      <c r="P1122" s="34" t="s">
        <v>21</v>
      </c>
    </row>
    <row r="1123" spans="1:16" ht="14.25" hidden="1" customHeight="1">
      <c r="A1123" s="31" t="str">
        <f t="shared" si="58"/>
        <v>Choloma439251112</v>
      </c>
      <c r="B1123" s="31" t="str">
        <f>+Table_6[[#This Row],[ID_Municipio]]&amp;Table_6[[#This Row],[Fecha]]</f>
        <v>050243925</v>
      </c>
      <c r="C1123" s="31" t="str">
        <f t="shared" si="59"/>
        <v>Cortes43925</v>
      </c>
      <c r="D1123" s="32">
        <f t="shared" si="57"/>
        <v>1112</v>
      </c>
      <c r="E1123" s="24">
        <v>43925</v>
      </c>
      <c r="F1123" s="32">
        <f>+VLOOKUP(Table_6[[#This Row],[Departamento]],Table_5[],2,0)</f>
        <v>5</v>
      </c>
      <c r="G1123" s="3" t="s">
        <v>22</v>
      </c>
      <c r="H1123" s="9" t="s">
        <v>25</v>
      </c>
      <c r="I1123" s="32" t="str">
        <f>+IFERROR(VLOOKUP(Table_6[[#This Row],[Municipio]],'LOCALIZA HN'!$B$9:$O$306,8,0),99999)</f>
        <v>0502</v>
      </c>
      <c r="J1123" s="5" t="s">
        <v>18</v>
      </c>
      <c r="K1123" s="5">
        <v>39</v>
      </c>
      <c r="L1123" s="8" t="s">
        <v>19</v>
      </c>
      <c r="M1123" s="34" t="s">
        <v>20</v>
      </c>
      <c r="N1123" s="36">
        <f>+IFERROR(VLOOKUP(Table_6[[#This Row],[ID_Municipio]],Table_4[[CodigoMuni]:[Long_2]],3,0),"")</f>
        <v>15.6435</v>
      </c>
      <c r="O1123" s="36">
        <f>+IFERROR(VLOOKUP(Table_6[[#This Row],[ID_Municipio]],Table_4[[CodigoMuni]:[Long_2]],4,0),"")</f>
        <v>-87.933999999999997</v>
      </c>
      <c r="P1123" s="34" t="s">
        <v>21</v>
      </c>
    </row>
    <row r="1124" spans="1:16" ht="14.25" hidden="1" customHeight="1">
      <c r="A1124" s="31" t="str">
        <f t="shared" si="58"/>
        <v>San Pedro Sula439251113</v>
      </c>
      <c r="B1124" s="31" t="str">
        <f>+Table_6[[#This Row],[ID_Municipio]]&amp;Table_6[[#This Row],[Fecha]]</f>
        <v>050143925</v>
      </c>
      <c r="C1124" s="31" t="str">
        <f t="shared" si="59"/>
        <v>Cortes43925</v>
      </c>
      <c r="D1124" s="32">
        <f t="shared" si="57"/>
        <v>1113</v>
      </c>
      <c r="E1124" s="24">
        <v>43925</v>
      </c>
      <c r="F1124" s="32">
        <f>+VLOOKUP(Table_6[[#This Row],[Departamento]],Table_5[],2,0)</f>
        <v>5</v>
      </c>
      <c r="G1124" s="3" t="s">
        <v>22</v>
      </c>
      <c r="H1124" s="9" t="s">
        <v>23</v>
      </c>
      <c r="I1124" s="32" t="str">
        <f>+IFERROR(VLOOKUP(Table_6[[#This Row],[Municipio]],'LOCALIZA HN'!$B$9:$O$306,8,0),99999)</f>
        <v>0501</v>
      </c>
      <c r="J1124" s="5" t="s">
        <v>18</v>
      </c>
      <c r="K1124" s="5">
        <v>36</v>
      </c>
      <c r="L1124" s="8" t="s">
        <v>19</v>
      </c>
      <c r="M1124" s="34" t="s">
        <v>20</v>
      </c>
      <c r="N1124" s="36">
        <f>+IFERROR(VLOOKUP(Table_6[[#This Row],[ID_Municipio]],Table_4[[CodigoMuni]:[Long_2]],3,0),"")</f>
        <v>15.5151</v>
      </c>
      <c r="O1124" s="36">
        <f>+IFERROR(VLOOKUP(Table_6[[#This Row],[ID_Municipio]],Table_4[[CodigoMuni]:[Long_2]],4,0),"")</f>
        <v>-88.114599999999996</v>
      </c>
      <c r="P1124" s="34" t="s">
        <v>21</v>
      </c>
    </row>
    <row r="1125" spans="1:16" ht="14.25" hidden="1" customHeight="1">
      <c r="A1125" s="31" t="str">
        <f t="shared" si="58"/>
        <v>San Pedro Sula439251114</v>
      </c>
      <c r="B1125" s="31" t="str">
        <f>+Table_6[[#This Row],[ID_Municipio]]&amp;Table_6[[#This Row],[Fecha]]</f>
        <v>050143925</v>
      </c>
      <c r="C1125" s="31" t="str">
        <f t="shared" si="59"/>
        <v>Cortes43925</v>
      </c>
      <c r="D1125" s="32">
        <f t="shared" si="57"/>
        <v>1114</v>
      </c>
      <c r="E1125" s="24">
        <v>43925</v>
      </c>
      <c r="F1125" s="32">
        <f>+VLOOKUP(Table_6[[#This Row],[Departamento]],Table_5[],2,0)</f>
        <v>5</v>
      </c>
      <c r="G1125" s="3" t="s">
        <v>22</v>
      </c>
      <c r="H1125" s="9" t="s">
        <v>23</v>
      </c>
      <c r="I1125" s="32" t="str">
        <f>+IFERROR(VLOOKUP(Table_6[[#This Row],[Municipio]],'LOCALIZA HN'!$B$9:$O$306,8,0),99999)</f>
        <v>0501</v>
      </c>
      <c r="J1125" s="5" t="s">
        <v>18</v>
      </c>
      <c r="K1125" s="5">
        <v>56</v>
      </c>
      <c r="L1125" s="8" t="s">
        <v>19</v>
      </c>
      <c r="M1125" s="34" t="s">
        <v>20</v>
      </c>
      <c r="N1125" s="36">
        <f>+IFERROR(VLOOKUP(Table_6[[#This Row],[ID_Municipio]],Table_4[[CodigoMuni]:[Long_2]],3,0),"")</f>
        <v>15.5151</v>
      </c>
      <c r="O1125" s="36">
        <f>+IFERROR(VLOOKUP(Table_6[[#This Row],[ID_Municipio]],Table_4[[CodigoMuni]:[Long_2]],4,0),"")</f>
        <v>-88.114599999999996</v>
      </c>
      <c r="P1125" s="34" t="s">
        <v>21</v>
      </c>
    </row>
    <row r="1126" spans="1:16" ht="14.25" hidden="1" customHeight="1">
      <c r="A1126" s="31" t="str">
        <f t="shared" si="58"/>
        <v>San Pedro Sula439251115</v>
      </c>
      <c r="B1126" s="31" t="str">
        <f>+Table_6[[#This Row],[ID_Municipio]]&amp;Table_6[[#This Row],[Fecha]]</f>
        <v>050143925</v>
      </c>
      <c r="C1126" s="31" t="str">
        <f t="shared" si="59"/>
        <v>Cortes43925</v>
      </c>
      <c r="D1126" s="32">
        <f t="shared" si="57"/>
        <v>1115</v>
      </c>
      <c r="E1126" s="24">
        <v>43925</v>
      </c>
      <c r="F1126" s="32">
        <f>+VLOOKUP(Table_6[[#This Row],[Departamento]],Table_5[],2,0)</f>
        <v>5</v>
      </c>
      <c r="G1126" s="3" t="s">
        <v>22</v>
      </c>
      <c r="H1126" s="9" t="s">
        <v>23</v>
      </c>
      <c r="I1126" s="32" t="str">
        <f>+IFERROR(VLOOKUP(Table_6[[#This Row],[Municipio]],'LOCALIZA HN'!$B$9:$O$306,8,0),99999)</f>
        <v>0501</v>
      </c>
      <c r="J1126" s="5" t="s">
        <v>18</v>
      </c>
      <c r="K1126" s="5">
        <v>26</v>
      </c>
      <c r="L1126" s="8" t="s">
        <v>19</v>
      </c>
      <c r="M1126" s="34" t="s">
        <v>20</v>
      </c>
      <c r="N1126" s="36">
        <f>+IFERROR(VLOOKUP(Table_6[[#This Row],[ID_Municipio]],Table_4[[CodigoMuni]:[Long_2]],3,0),"")</f>
        <v>15.5151</v>
      </c>
      <c r="O1126" s="36">
        <f>+IFERROR(VLOOKUP(Table_6[[#This Row],[ID_Municipio]],Table_4[[CodigoMuni]:[Long_2]],4,0),"")</f>
        <v>-88.114599999999996</v>
      </c>
      <c r="P1126" s="34" t="s">
        <v>21</v>
      </c>
    </row>
    <row r="1127" spans="1:16" ht="14.25" hidden="1" customHeight="1">
      <c r="A1127" s="31" t="str">
        <f t="shared" si="58"/>
        <v>Omoa439251116</v>
      </c>
      <c r="B1127" s="31" t="str">
        <f>+Table_6[[#This Row],[ID_Municipio]]&amp;Table_6[[#This Row],[Fecha]]</f>
        <v>050343925</v>
      </c>
      <c r="C1127" s="31" t="str">
        <f t="shared" si="59"/>
        <v>Cortes43925</v>
      </c>
      <c r="D1127" s="32">
        <f t="shared" si="57"/>
        <v>1116</v>
      </c>
      <c r="E1127" s="24">
        <v>43925</v>
      </c>
      <c r="F1127" s="32">
        <f>+VLOOKUP(Table_6[[#This Row],[Departamento]],Table_5[],2,0)</f>
        <v>5</v>
      </c>
      <c r="G1127" s="3" t="s">
        <v>22</v>
      </c>
      <c r="H1127" s="9" t="s">
        <v>57</v>
      </c>
      <c r="I1127" s="32" t="str">
        <f>+IFERROR(VLOOKUP(Table_6[[#This Row],[Municipio]],'LOCALIZA HN'!$B$9:$O$306,8,0),99999)</f>
        <v>0503</v>
      </c>
      <c r="J1127" s="5" t="s">
        <v>18</v>
      </c>
      <c r="K1127" s="5">
        <v>28</v>
      </c>
      <c r="L1127" s="8" t="s">
        <v>19</v>
      </c>
      <c r="M1127" s="34" t="s">
        <v>20</v>
      </c>
      <c r="N1127" s="36">
        <f>+IFERROR(VLOOKUP(Table_6[[#This Row],[ID_Municipio]],Table_4[[CodigoMuni]:[Long_2]],3,0),"")</f>
        <v>15.6675</v>
      </c>
      <c r="O1127" s="36">
        <f>+IFERROR(VLOOKUP(Table_6[[#This Row],[ID_Municipio]],Table_4[[CodigoMuni]:[Long_2]],4,0),"")</f>
        <v>-88.214399999999998</v>
      </c>
      <c r="P1127" s="34" t="s">
        <v>21</v>
      </c>
    </row>
    <row r="1128" spans="1:16" ht="14.25" hidden="1" customHeight="1">
      <c r="A1128" s="31" t="str">
        <f t="shared" si="58"/>
        <v>Puerto Cortes439251117</v>
      </c>
      <c r="B1128" s="31" t="str">
        <f>+Table_6[[#This Row],[ID_Municipio]]&amp;Table_6[[#This Row],[Fecha]]</f>
        <v>050643925</v>
      </c>
      <c r="C1128" s="31" t="str">
        <f t="shared" si="59"/>
        <v>Cortes43925</v>
      </c>
      <c r="D1128" s="32">
        <f t="shared" si="57"/>
        <v>1117</v>
      </c>
      <c r="E1128" s="24">
        <v>43925</v>
      </c>
      <c r="F1128" s="32">
        <f>+VLOOKUP(Table_6[[#This Row],[Departamento]],Table_5[],2,0)</f>
        <v>5</v>
      </c>
      <c r="G1128" s="3" t="s">
        <v>22</v>
      </c>
      <c r="H1128" s="9" t="s">
        <v>62</v>
      </c>
      <c r="I1128" s="32" t="str">
        <f>+IFERROR(VLOOKUP(Table_6[[#This Row],[Municipio]],'LOCALIZA HN'!$B$9:$O$306,8,0),99999)</f>
        <v>0506</v>
      </c>
      <c r="J1128" s="5" t="s">
        <v>18</v>
      </c>
      <c r="K1128" s="5">
        <v>47</v>
      </c>
      <c r="L1128" s="8" t="s">
        <v>19</v>
      </c>
      <c r="M1128" s="34" t="s">
        <v>20</v>
      </c>
      <c r="N1128" s="36">
        <f>+IFERROR(VLOOKUP(Table_6[[#This Row],[ID_Municipio]],Table_4[[CodigoMuni]:[Long_2]],3,0),"")</f>
        <v>15.7897</v>
      </c>
      <c r="O1128" s="36">
        <f>+IFERROR(VLOOKUP(Table_6[[#This Row],[ID_Municipio]],Table_4[[CodigoMuni]:[Long_2]],4,0),"")</f>
        <v>-87.846000000000004</v>
      </c>
      <c r="P1128" s="34" t="s">
        <v>21</v>
      </c>
    </row>
    <row r="1129" spans="1:16" ht="14.25" hidden="1" customHeight="1">
      <c r="A1129" s="31" t="str">
        <f t="shared" si="58"/>
        <v>Potrerillos439251118</v>
      </c>
      <c r="B1129" s="31" t="str">
        <f>+Table_6[[#This Row],[ID_Municipio]]&amp;Table_6[[#This Row],[Fecha]]</f>
        <v>050543925</v>
      </c>
      <c r="C1129" s="31" t="str">
        <f t="shared" si="59"/>
        <v>Cortes43925</v>
      </c>
      <c r="D1129" s="32">
        <f t="shared" si="57"/>
        <v>1118</v>
      </c>
      <c r="E1129" s="24">
        <v>43925</v>
      </c>
      <c r="F1129" s="32">
        <f>+VLOOKUP(Table_6[[#This Row],[Departamento]],Table_5[],2,0)</f>
        <v>5</v>
      </c>
      <c r="G1129" s="3" t="s">
        <v>22</v>
      </c>
      <c r="H1129" s="9" t="s">
        <v>61</v>
      </c>
      <c r="I1129" s="32" t="str">
        <f>+IFERROR(VLOOKUP(Table_6[[#This Row],[Municipio]],'LOCALIZA HN'!$B$9:$O$306,8,0),99999)</f>
        <v>0505</v>
      </c>
      <c r="J1129" s="5" t="s">
        <v>18</v>
      </c>
      <c r="K1129" s="5">
        <v>63</v>
      </c>
      <c r="L1129" s="8" t="s">
        <v>19</v>
      </c>
      <c r="M1129" s="34" t="s">
        <v>20</v>
      </c>
      <c r="N1129" s="36">
        <f>+IFERROR(VLOOKUP(Table_6[[#This Row],[ID_Municipio]],Table_4[[CodigoMuni]:[Long_2]],3,0),"")</f>
        <v>15.197699999999999</v>
      </c>
      <c r="O1129" s="36">
        <f>+IFERROR(VLOOKUP(Table_6[[#This Row],[ID_Municipio]],Table_4[[CodigoMuni]:[Long_2]],4,0),"")</f>
        <v>-87.960099999999997</v>
      </c>
      <c r="P1129" s="34" t="s">
        <v>21</v>
      </c>
    </row>
    <row r="1130" spans="1:16" ht="14.25" hidden="1" customHeight="1">
      <c r="A1130" s="31" t="str">
        <f t="shared" si="58"/>
        <v>San Pedro Sula439251119</v>
      </c>
      <c r="B1130" s="31" t="str">
        <f>+Table_6[[#This Row],[ID_Municipio]]&amp;Table_6[[#This Row],[Fecha]]</f>
        <v>050143925</v>
      </c>
      <c r="C1130" s="31" t="str">
        <f t="shared" si="59"/>
        <v>Cortes43925</v>
      </c>
      <c r="D1130" s="32">
        <f t="shared" si="57"/>
        <v>1119</v>
      </c>
      <c r="E1130" s="24">
        <v>43925</v>
      </c>
      <c r="F1130" s="32">
        <f>+VLOOKUP(Table_6[[#This Row],[Departamento]],Table_5[],2,0)</f>
        <v>5</v>
      </c>
      <c r="G1130" s="3" t="s">
        <v>22</v>
      </c>
      <c r="H1130" s="9" t="s">
        <v>23</v>
      </c>
      <c r="I1130" s="32" t="str">
        <f>+IFERROR(VLOOKUP(Table_6[[#This Row],[Municipio]],'LOCALIZA HN'!$B$9:$O$306,8,0),99999)</f>
        <v>0501</v>
      </c>
      <c r="J1130" s="5" t="s">
        <v>26</v>
      </c>
      <c r="K1130" s="5">
        <v>38</v>
      </c>
      <c r="L1130" s="8" t="s">
        <v>19</v>
      </c>
      <c r="M1130" s="34" t="s">
        <v>20</v>
      </c>
      <c r="N1130" s="36">
        <f>+IFERROR(VLOOKUP(Table_6[[#This Row],[ID_Municipio]],Table_4[[CodigoMuni]:[Long_2]],3,0),"")</f>
        <v>15.5151</v>
      </c>
      <c r="O1130" s="36">
        <f>+IFERROR(VLOOKUP(Table_6[[#This Row],[ID_Municipio]],Table_4[[CodigoMuni]:[Long_2]],4,0),"")</f>
        <v>-88.114599999999996</v>
      </c>
      <c r="P1130" s="34" t="s">
        <v>21</v>
      </c>
    </row>
    <row r="1131" spans="1:16" ht="14.25" hidden="1" customHeight="1">
      <c r="A1131" s="31" t="str">
        <f t="shared" si="58"/>
        <v>San Pedro Sula439251120</v>
      </c>
      <c r="B1131" s="31" t="str">
        <f>+Table_6[[#This Row],[ID_Municipio]]&amp;Table_6[[#This Row],[Fecha]]</f>
        <v>050143925</v>
      </c>
      <c r="C1131" s="31" t="str">
        <f t="shared" si="59"/>
        <v>Cortes43925</v>
      </c>
      <c r="D1131" s="32">
        <f t="shared" si="57"/>
        <v>1120</v>
      </c>
      <c r="E1131" s="24">
        <v>43925</v>
      </c>
      <c r="F1131" s="32">
        <f>+VLOOKUP(Table_6[[#This Row],[Departamento]],Table_5[],2,0)</f>
        <v>5</v>
      </c>
      <c r="G1131" s="3" t="s">
        <v>22</v>
      </c>
      <c r="H1131" s="9" t="s">
        <v>23</v>
      </c>
      <c r="I1131" s="32" t="str">
        <f>+IFERROR(VLOOKUP(Table_6[[#This Row],[Municipio]],'LOCALIZA HN'!$B$9:$O$306,8,0),99999)</f>
        <v>0501</v>
      </c>
      <c r="J1131" s="5" t="s">
        <v>18</v>
      </c>
      <c r="K1131" s="5">
        <v>46</v>
      </c>
      <c r="L1131" s="8" t="s">
        <v>19</v>
      </c>
      <c r="M1131" s="34" t="s">
        <v>20</v>
      </c>
      <c r="N1131" s="36">
        <f>+IFERROR(VLOOKUP(Table_6[[#This Row],[ID_Municipio]],Table_4[[CodigoMuni]:[Long_2]],3,0),"")</f>
        <v>15.5151</v>
      </c>
      <c r="O1131" s="36">
        <f>+IFERROR(VLOOKUP(Table_6[[#This Row],[ID_Municipio]],Table_4[[CodigoMuni]:[Long_2]],4,0),"")</f>
        <v>-88.114599999999996</v>
      </c>
      <c r="P1131" s="34" t="s">
        <v>21</v>
      </c>
    </row>
    <row r="1132" spans="1:16" ht="14.25" hidden="1" customHeight="1">
      <c r="A1132" s="31" t="str">
        <f t="shared" ref="A1132:A1147" si="60">+H1132&amp;E1132&amp;D1132</f>
        <v>San Manuel439251121</v>
      </c>
      <c r="B1132" s="31" t="str">
        <f>+Table_6[[#This Row],[ID_Municipio]]&amp;Table_6[[#This Row],[Fecha]]</f>
        <v>050943925</v>
      </c>
      <c r="C1132" s="31" t="str">
        <f t="shared" ref="C1132:C1147" si="61">+G1132&amp;E1132</f>
        <v>Cortes43925</v>
      </c>
      <c r="D1132" s="32">
        <f t="shared" si="57"/>
        <v>1121</v>
      </c>
      <c r="E1132" s="24">
        <v>43925</v>
      </c>
      <c r="F1132" s="32">
        <f>+VLOOKUP(Table_6[[#This Row],[Departamento]],Table_5[],2,0)</f>
        <v>5</v>
      </c>
      <c r="G1132" s="3" t="s">
        <v>22</v>
      </c>
      <c r="H1132" s="9" t="s">
        <v>66</v>
      </c>
      <c r="I1132" s="32" t="str">
        <f>+IFERROR(VLOOKUP(Table_6[[#This Row],[Municipio]],'LOCALIZA HN'!$B$9:$O$306,8,0),99999)</f>
        <v>0509</v>
      </c>
      <c r="J1132" s="5" t="s">
        <v>18</v>
      </c>
      <c r="K1132" s="5">
        <v>59</v>
      </c>
      <c r="L1132" s="8" t="s">
        <v>19</v>
      </c>
      <c r="M1132" s="34" t="s">
        <v>20</v>
      </c>
      <c r="N1132" s="36">
        <f>+IFERROR(VLOOKUP(Table_6[[#This Row],[ID_Municipio]],Table_4[[CodigoMuni]:[Long_2]],3,0),"")</f>
        <v>15.3802</v>
      </c>
      <c r="O1132" s="36">
        <f>+IFERROR(VLOOKUP(Table_6[[#This Row],[ID_Municipio]],Table_4[[CodigoMuni]:[Long_2]],4,0),"")</f>
        <v>-87.899699999999996</v>
      </c>
      <c r="P1132" s="34" t="s">
        <v>21</v>
      </c>
    </row>
    <row r="1133" spans="1:16" ht="14.25" hidden="1" customHeight="1">
      <c r="A1133" s="31" t="str">
        <f t="shared" si="60"/>
        <v>San Pedro Sula439251122</v>
      </c>
      <c r="B1133" s="31" t="str">
        <f>+Table_6[[#This Row],[ID_Municipio]]&amp;Table_6[[#This Row],[Fecha]]</f>
        <v>050143925</v>
      </c>
      <c r="C1133" s="31" t="str">
        <f t="shared" si="61"/>
        <v>Cortes43925</v>
      </c>
      <c r="D1133" s="32">
        <f t="shared" si="57"/>
        <v>1122</v>
      </c>
      <c r="E1133" s="24">
        <v>43925</v>
      </c>
      <c r="F1133" s="32">
        <f>+VLOOKUP(Table_6[[#This Row],[Departamento]],Table_5[],2,0)</f>
        <v>5</v>
      </c>
      <c r="G1133" s="3" t="s">
        <v>22</v>
      </c>
      <c r="H1133" s="9" t="s">
        <v>23</v>
      </c>
      <c r="I1133" s="32" t="str">
        <f>+IFERROR(VLOOKUP(Table_6[[#This Row],[Municipio]],'LOCALIZA HN'!$B$9:$O$306,8,0),99999)</f>
        <v>0501</v>
      </c>
      <c r="J1133" s="5" t="s">
        <v>26</v>
      </c>
      <c r="K1133" s="5">
        <v>27</v>
      </c>
      <c r="L1133" s="8" t="s">
        <v>19</v>
      </c>
      <c r="M1133" s="34" t="s">
        <v>20</v>
      </c>
      <c r="N1133" s="36">
        <f>+IFERROR(VLOOKUP(Table_6[[#This Row],[ID_Municipio]],Table_4[[CodigoMuni]:[Long_2]],3,0),"")</f>
        <v>15.5151</v>
      </c>
      <c r="O1133" s="36">
        <f>+IFERROR(VLOOKUP(Table_6[[#This Row],[ID_Municipio]],Table_4[[CodigoMuni]:[Long_2]],4,0),"")</f>
        <v>-88.114599999999996</v>
      </c>
      <c r="P1133" s="34" t="s">
        <v>21</v>
      </c>
    </row>
    <row r="1134" spans="1:16" ht="14.25" hidden="1" customHeight="1">
      <c r="A1134" s="31" t="str">
        <f t="shared" si="60"/>
        <v>San Pedro Sula439251123</v>
      </c>
      <c r="B1134" s="31" t="str">
        <f>+Table_6[[#This Row],[ID_Municipio]]&amp;Table_6[[#This Row],[Fecha]]</f>
        <v>050143925</v>
      </c>
      <c r="C1134" s="31" t="str">
        <f t="shared" si="61"/>
        <v>Cortes43925</v>
      </c>
      <c r="D1134" s="32">
        <f t="shared" si="57"/>
        <v>1123</v>
      </c>
      <c r="E1134" s="24">
        <v>43925</v>
      </c>
      <c r="F1134" s="32">
        <f>+VLOOKUP(Table_6[[#This Row],[Departamento]],Table_5[],2,0)</f>
        <v>5</v>
      </c>
      <c r="G1134" s="3" t="s">
        <v>22</v>
      </c>
      <c r="H1134" s="9" t="s">
        <v>23</v>
      </c>
      <c r="I1134" s="32" t="str">
        <f>+IFERROR(VLOOKUP(Table_6[[#This Row],[Municipio]],'LOCALIZA HN'!$B$9:$O$306,8,0),99999)</f>
        <v>0501</v>
      </c>
      <c r="J1134" s="5" t="s">
        <v>18</v>
      </c>
      <c r="K1134" s="5">
        <v>29</v>
      </c>
      <c r="L1134" s="8" t="s">
        <v>19</v>
      </c>
      <c r="M1134" s="34" t="s">
        <v>20</v>
      </c>
      <c r="N1134" s="36">
        <f>+IFERROR(VLOOKUP(Table_6[[#This Row],[ID_Municipio]],Table_4[[CodigoMuni]:[Long_2]],3,0),"")</f>
        <v>15.5151</v>
      </c>
      <c r="O1134" s="36">
        <f>+IFERROR(VLOOKUP(Table_6[[#This Row],[ID_Municipio]],Table_4[[CodigoMuni]:[Long_2]],4,0),"")</f>
        <v>-88.114599999999996</v>
      </c>
      <c r="P1134" s="34" t="s">
        <v>21</v>
      </c>
    </row>
    <row r="1135" spans="1:16" ht="14.25" hidden="1" customHeight="1">
      <c r="A1135" s="31" t="str">
        <f t="shared" si="60"/>
        <v>Villanueva439251124</v>
      </c>
      <c r="B1135" s="31" t="str">
        <f>+Table_6[[#This Row],[ID_Municipio]]&amp;Table_6[[#This Row],[Fecha]]</f>
        <v>051143925</v>
      </c>
      <c r="C1135" s="31" t="str">
        <f t="shared" si="61"/>
        <v>Cortes43925</v>
      </c>
      <c r="D1135" s="32">
        <f t="shared" si="57"/>
        <v>1124</v>
      </c>
      <c r="E1135" s="24">
        <v>43925</v>
      </c>
      <c r="F1135" s="32">
        <f>+VLOOKUP(Table_6[[#This Row],[Departamento]],Table_5[],2,0)</f>
        <v>5</v>
      </c>
      <c r="G1135" s="3" t="s">
        <v>22</v>
      </c>
      <c r="H1135" s="9" t="s">
        <v>83</v>
      </c>
      <c r="I1135" s="32" t="str">
        <f>+IFERROR(VLOOKUP(Table_6[[#This Row],[Municipio]],'LOCALIZA HN'!$B$9:$O$306,8,0),99999)</f>
        <v>0511</v>
      </c>
      <c r="J1135" s="5" t="s">
        <v>26</v>
      </c>
      <c r="K1135" s="5"/>
      <c r="L1135" s="8" t="s">
        <v>19</v>
      </c>
      <c r="M1135" s="34" t="s">
        <v>20</v>
      </c>
      <c r="N1135" s="36">
        <f>+IFERROR(VLOOKUP(Table_6[[#This Row],[ID_Municipio]],Table_4[[CodigoMuni]:[Long_2]],3,0),"")</f>
        <v>15.3307</v>
      </c>
      <c r="O1135" s="36">
        <f>+IFERROR(VLOOKUP(Table_6[[#This Row],[ID_Municipio]],Table_4[[CodigoMuni]:[Long_2]],4,0),"")</f>
        <v>-88.047399999999996</v>
      </c>
      <c r="P1135" s="34" t="s">
        <v>21</v>
      </c>
    </row>
    <row r="1136" spans="1:16" ht="14.25" hidden="1" customHeight="1">
      <c r="A1136" s="31" t="str">
        <f t="shared" si="60"/>
        <v>San Pedro Sula439251125</v>
      </c>
      <c r="B1136" s="31" t="str">
        <f>+Table_6[[#This Row],[ID_Municipio]]&amp;Table_6[[#This Row],[Fecha]]</f>
        <v>050143925</v>
      </c>
      <c r="C1136" s="31" t="str">
        <f t="shared" si="61"/>
        <v>Cortes43925</v>
      </c>
      <c r="D1136" s="32">
        <f t="shared" si="57"/>
        <v>1125</v>
      </c>
      <c r="E1136" s="24">
        <v>43925</v>
      </c>
      <c r="F1136" s="32">
        <f>+VLOOKUP(Table_6[[#This Row],[Departamento]],Table_5[],2,0)</f>
        <v>5</v>
      </c>
      <c r="G1136" s="3" t="s">
        <v>22</v>
      </c>
      <c r="H1136" s="9" t="s">
        <v>23</v>
      </c>
      <c r="I1136" s="32" t="str">
        <f>+IFERROR(VLOOKUP(Table_6[[#This Row],[Municipio]],'LOCALIZA HN'!$B$9:$O$306,8,0),99999)</f>
        <v>0501</v>
      </c>
      <c r="J1136" s="5" t="s">
        <v>18</v>
      </c>
      <c r="K1136" s="5">
        <v>33</v>
      </c>
      <c r="L1136" s="8" t="s">
        <v>19</v>
      </c>
      <c r="M1136" s="34" t="s">
        <v>20</v>
      </c>
      <c r="N1136" s="36">
        <f>+IFERROR(VLOOKUP(Table_6[[#This Row],[ID_Municipio]],Table_4[[CodigoMuni]:[Long_2]],3,0),"")</f>
        <v>15.5151</v>
      </c>
      <c r="O1136" s="36">
        <f>+IFERROR(VLOOKUP(Table_6[[#This Row],[ID_Municipio]],Table_4[[CodigoMuni]:[Long_2]],4,0),"")</f>
        <v>-88.114599999999996</v>
      </c>
      <c r="P1136" s="34" t="s">
        <v>21</v>
      </c>
    </row>
    <row r="1137" spans="1:16" ht="14.25" hidden="1" customHeight="1">
      <c r="A1137" s="31" t="str">
        <f t="shared" si="60"/>
        <v>Intibuca439251126</v>
      </c>
      <c r="B1137" s="31" t="str">
        <f>+Table_6[[#This Row],[ID_Municipio]]&amp;Table_6[[#This Row],[Fecha]]</f>
        <v>100643925</v>
      </c>
      <c r="C1137" s="31" t="str">
        <f t="shared" si="61"/>
        <v>Intibuca43925</v>
      </c>
      <c r="D1137" s="32">
        <f t="shared" si="57"/>
        <v>1126</v>
      </c>
      <c r="E1137" s="24">
        <v>43925</v>
      </c>
      <c r="F1137" s="32">
        <f>+VLOOKUP(Table_6[[#This Row],[Departamento]],Table_5[],2,0)</f>
        <v>10</v>
      </c>
      <c r="G1137" s="3" t="s">
        <v>45</v>
      </c>
      <c r="H1137" s="9" t="s">
        <v>45</v>
      </c>
      <c r="I1137" s="32" t="str">
        <f>+IFERROR(VLOOKUP(Table_6[[#This Row],[Municipio]],'LOCALIZA HN'!$B$9:$O$306,8,0),99999)</f>
        <v>1006</v>
      </c>
      <c r="J1137" s="5" t="s">
        <v>18</v>
      </c>
      <c r="K1137" s="5">
        <v>40</v>
      </c>
      <c r="L1137" s="8" t="s">
        <v>19</v>
      </c>
      <c r="M1137" s="34" t="s">
        <v>20</v>
      </c>
      <c r="N1137" s="36">
        <f>+IFERROR(VLOOKUP(Table_6[[#This Row],[ID_Municipio]],Table_4[[CodigoMuni]:[Long_2]],3,0),"")</f>
        <v>14.4335</v>
      </c>
      <c r="O1137" s="36">
        <f>+IFERROR(VLOOKUP(Table_6[[#This Row],[ID_Municipio]],Table_4[[CodigoMuni]:[Long_2]],4,0),"")</f>
        <v>-88.153999999999996</v>
      </c>
      <c r="P1137" s="34" t="s">
        <v>21</v>
      </c>
    </row>
    <row r="1138" spans="1:16" ht="14.25" customHeight="1">
      <c r="A1138" s="31" t="str">
        <f t="shared" si="60"/>
        <v>Distrito Central439251127</v>
      </c>
      <c r="B1138" s="31" t="str">
        <f>+Table_6[[#This Row],[ID_Municipio]]&amp;Table_6[[#This Row],[Fecha]]</f>
        <v>080143925</v>
      </c>
      <c r="C1138" s="31" t="str">
        <f t="shared" si="61"/>
        <v>Francisco Morazan43925</v>
      </c>
      <c r="D1138" s="32">
        <f t="shared" si="57"/>
        <v>1127</v>
      </c>
      <c r="E1138" s="24">
        <v>43925</v>
      </c>
      <c r="F1138" s="32">
        <f>+VLOOKUP(Table_6[[#This Row],[Departamento]],Table_5[],2,0)</f>
        <v>8</v>
      </c>
      <c r="G1138" s="3" t="s">
        <v>31</v>
      </c>
      <c r="H1138" s="9" t="s">
        <v>32</v>
      </c>
      <c r="I1138" s="32" t="str">
        <f>+IFERROR(VLOOKUP(Table_6[[#This Row],[Municipio]],'LOCALIZA HN'!$B$9:$O$306,8,0),99999)</f>
        <v>0801</v>
      </c>
      <c r="J1138" s="5" t="s">
        <v>18</v>
      </c>
      <c r="K1138" s="5">
        <v>30</v>
      </c>
      <c r="L1138" s="8" t="s">
        <v>19</v>
      </c>
      <c r="M1138" s="34" t="s">
        <v>20</v>
      </c>
      <c r="N1138" s="36">
        <f>+IFERROR(VLOOKUP(Table_6[[#This Row],[ID_Municipio]],Table_4[[CodigoMuni]:[Long_2]],3,0),"")</f>
        <v>14.175800000000001</v>
      </c>
      <c r="O1138" s="36">
        <f>+IFERROR(VLOOKUP(Table_6[[#This Row],[ID_Municipio]],Table_4[[CodigoMuni]:[Long_2]],4,0),"")</f>
        <v>-87.251099999999994</v>
      </c>
      <c r="P1138" s="34" t="s">
        <v>21</v>
      </c>
    </row>
    <row r="1139" spans="1:16" ht="14.25" customHeight="1">
      <c r="A1139" s="31" t="str">
        <f t="shared" si="60"/>
        <v>Distrito Central439251128</v>
      </c>
      <c r="B1139" s="31" t="str">
        <f>+Table_6[[#This Row],[ID_Municipio]]&amp;Table_6[[#This Row],[Fecha]]</f>
        <v>080143925</v>
      </c>
      <c r="C1139" s="31" t="str">
        <f t="shared" si="61"/>
        <v>Francisco Morazan43925</v>
      </c>
      <c r="D1139" s="32">
        <f t="shared" si="57"/>
        <v>1128</v>
      </c>
      <c r="E1139" s="24">
        <v>43925</v>
      </c>
      <c r="F1139" s="32">
        <f>+VLOOKUP(Table_6[[#This Row],[Departamento]],Table_5[],2,0)</f>
        <v>8</v>
      </c>
      <c r="G1139" s="3" t="s">
        <v>31</v>
      </c>
      <c r="H1139" s="9" t="s">
        <v>32</v>
      </c>
      <c r="I1139" s="32" t="str">
        <f>+IFERROR(VLOOKUP(Table_6[[#This Row],[Municipio]],'LOCALIZA HN'!$B$9:$O$306,8,0),99999)</f>
        <v>0801</v>
      </c>
      <c r="J1139" s="5" t="s">
        <v>26</v>
      </c>
      <c r="K1139" s="5">
        <v>39</v>
      </c>
      <c r="L1139" s="8" t="s">
        <v>19</v>
      </c>
      <c r="M1139" s="34" t="s">
        <v>20</v>
      </c>
      <c r="N1139" s="36">
        <f>+IFERROR(VLOOKUP(Table_6[[#This Row],[ID_Municipio]],Table_4[[CodigoMuni]:[Long_2]],3,0),"")</f>
        <v>14.175800000000001</v>
      </c>
      <c r="O1139" s="36">
        <f>+IFERROR(VLOOKUP(Table_6[[#This Row],[ID_Municipio]],Table_4[[CodigoMuni]:[Long_2]],4,0),"")</f>
        <v>-87.251099999999994</v>
      </c>
      <c r="P1139" s="34" t="s">
        <v>21</v>
      </c>
    </row>
    <row r="1140" spans="1:16" ht="14.25" customHeight="1">
      <c r="A1140" s="31" t="str">
        <f t="shared" si="60"/>
        <v>Distrito Central439251129</v>
      </c>
      <c r="B1140" s="31" t="str">
        <f>+Table_6[[#This Row],[ID_Municipio]]&amp;Table_6[[#This Row],[Fecha]]</f>
        <v>080143925</v>
      </c>
      <c r="C1140" s="31" t="str">
        <f t="shared" si="61"/>
        <v>Francisco Morazan43925</v>
      </c>
      <c r="D1140" s="32">
        <f t="shared" si="57"/>
        <v>1129</v>
      </c>
      <c r="E1140" s="24">
        <v>43925</v>
      </c>
      <c r="F1140" s="32">
        <f>+VLOOKUP(Table_6[[#This Row],[Departamento]],Table_5[],2,0)</f>
        <v>8</v>
      </c>
      <c r="G1140" s="3" t="s">
        <v>31</v>
      </c>
      <c r="H1140" s="9" t="s">
        <v>32</v>
      </c>
      <c r="I1140" s="32" t="str">
        <f>+IFERROR(VLOOKUP(Table_6[[#This Row],[Municipio]],'LOCALIZA HN'!$B$9:$O$306,8,0),99999)</f>
        <v>0801</v>
      </c>
      <c r="J1140" s="5" t="s">
        <v>18</v>
      </c>
      <c r="K1140" s="5">
        <v>45</v>
      </c>
      <c r="L1140" s="8" t="s">
        <v>19</v>
      </c>
      <c r="M1140" s="34" t="s">
        <v>20</v>
      </c>
      <c r="N1140" s="36">
        <f>+IFERROR(VLOOKUP(Table_6[[#This Row],[ID_Municipio]],Table_4[[CodigoMuni]:[Long_2]],3,0),"")</f>
        <v>14.175800000000001</v>
      </c>
      <c r="O1140" s="36">
        <f>+IFERROR(VLOOKUP(Table_6[[#This Row],[ID_Municipio]],Table_4[[CodigoMuni]:[Long_2]],4,0),"")</f>
        <v>-87.251099999999994</v>
      </c>
      <c r="P1140" s="34" t="s">
        <v>21</v>
      </c>
    </row>
    <row r="1141" spans="1:16" ht="14.25" customHeight="1">
      <c r="A1141" s="31" t="str">
        <f t="shared" si="60"/>
        <v>Distrito Central439251130</v>
      </c>
      <c r="B1141" s="31" t="str">
        <f>+Table_6[[#This Row],[ID_Municipio]]&amp;Table_6[[#This Row],[Fecha]]</f>
        <v>080143925</v>
      </c>
      <c r="C1141" s="31" t="str">
        <f t="shared" si="61"/>
        <v>Francisco Morazan43925</v>
      </c>
      <c r="D1141" s="32">
        <f t="shared" si="57"/>
        <v>1130</v>
      </c>
      <c r="E1141" s="24">
        <v>43925</v>
      </c>
      <c r="F1141" s="32">
        <f>+VLOOKUP(Table_6[[#This Row],[Departamento]],Table_5[],2,0)</f>
        <v>8</v>
      </c>
      <c r="G1141" s="3" t="s">
        <v>31</v>
      </c>
      <c r="H1141" s="9" t="s">
        <v>32</v>
      </c>
      <c r="I1141" s="32" t="str">
        <f>+IFERROR(VLOOKUP(Table_6[[#This Row],[Municipio]],'LOCALIZA HN'!$B$9:$O$306,8,0),99999)</f>
        <v>0801</v>
      </c>
      <c r="J1141" s="5" t="s">
        <v>26</v>
      </c>
      <c r="K1141" s="5">
        <v>23</v>
      </c>
      <c r="L1141" s="8" t="s">
        <v>19</v>
      </c>
      <c r="M1141" s="34" t="s">
        <v>20</v>
      </c>
      <c r="N1141" s="36">
        <f>+IFERROR(VLOOKUP(Table_6[[#This Row],[ID_Municipio]],Table_4[[CodigoMuni]:[Long_2]],3,0),"")</f>
        <v>14.175800000000001</v>
      </c>
      <c r="O1141" s="36">
        <f>+IFERROR(VLOOKUP(Table_6[[#This Row],[ID_Municipio]],Table_4[[CodigoMuni]:[Long_2]],4,0),"")</f>
        <v>-87.251099999999994</v>
      </c>
      <c r="P1141" s="34" t="s">
        <v>21</v>
      </c>
    </row>
    <row r="1142" spans="1:16" ht="14.25" customHeight="1">
      <c r="A1142" s="31" t="str">
        <f t="shared" si="60"/>
        <v>Distrito Central439251131</v>
      </c>
      <c r="B1142" s="31" t="str">
        <f>+Table_6[[#This Row],[ID_Municipio]]&amp;Table_6[[#This Row],[Fecha]]</f>
        <v>080143925</v>
      </c>
      <c r="C1142" s="31" t="str">
        <f t="shared" si="61"/>
        <v>Francisco Morazan43925</v>
      </c>
      <c r="D1142" s="32">
        <f t="shared" si="57"/>
        <v>1131</v>
      </c>
      <c r="E1142" s="24">
        <v>43925</v>
      </c>
      <c r="F1142" s="32">
        <f>+VLOOKUP(Table_6[[#This Row],[Departamento]],Table_5[],2,0)</f>
        <v>8</v>
      </c>
      <c r="G1142" s="3" t="s">
        <v>31</v>
      </c>
      <c r="H1142" s="9" t="s">
        <v>32</v>
      </c>
      <c r="I1142" s="32" t="str">
        <f>+IFERROR(VLOOKUP(Table_6[[#This Row],[Municipio]],'LOCALIZA HN'!$B$9:$O$306,8,0),99999)</f>
        <v>0801</v>
      </c>
      <c r="J1142" s="5" t="s">
        <v>18</v>
      </c>
      <c r="K1142" s="5">
        <v>22</v>
      </c>
      <c r="L1142" s="8" t="s">
        <v>19</v>
      </c>
      <c r="M1142" s="34" t="s">
        <v>20</v>
      </c>
      <c r="N1142" s="36">
        <f>+IFERROR(VLOOKUP(Table_6[[#This Row],[ID_Municipio]],Table_4[[CodigoMuni]:[Long_2]],3,0),"")</f>
        <v>14.175800000000001</v>
      </c>
      <c r="O1142" s="36">
        <f>+IFERROR(VLOOKUP(Table_6[[#This Row],[ID_Municipio]],Table_4[[CodigoMuni]:[Long_2]],4,0),"")</f>
        <v>-87.251099999999994</v>
      </c>
      <c r="P1142" s="34" t="s">
        <v>21</v>
      </c>
    </row>
    <row r="1143" spans="1:16" ht="14.25" hidden="1" customHeight="1">
      <c r="A1143" s="31" t="str">
        <f t="shared" si="60"/>
        <v>La Ceiba439251132</v>
      </c>
      <c r="B1143" s="31" t="str">
        <f>+Table_6[[#This Row],[ID_Municipio]]&amp;Table_6[[#This Row],[Fecha]]</f>
        <v>010143925</v>
      </c>
      <c r="C1143" s="31" t="str">
        <f t="shared" si="61"/>
        <v>Atlantida43925</v>
      </c>
      <c r="D1143" s="32">
        <f t="shared" si="57"/>
        <v>1132</v>
      </c>
      <c r="E1143" s="24">
        <v>43925</v>
      </c>
      <c r="F1143" s="32">
        <f>+VLOOKUP(Table_6[[#This Row],[Departamento]],Table_5[],2,0)</f>
        <v>1</v>
      </c>
      <c r="G1143" s="3" t="s">
        <v>38</v>
      </c>
      <c r="H1143" s="9" t="s">
        <v>46</v>
      </c>
      <c r="I1143" s="32" t="str">
        <f>+IFERROR(VLOOKUP(Table_6[[#This Row],[Municipio]],'LOCALIZA HN'!$B$9:$O$306,8,0),99999)</f>
        <v>0101</v>
      </c>
      <c r="J1143" s="5" t="s">
        <v>26</v>
      </c>
      <c r="K1143" s="5">
        <v>39</v>
      </c>
      <c r="L1143" s="8" t="s">
        <v>19</v>
      </c>
      <c r="M1143" s="34" t="s">
        <v>20</v>
      </c>
      <c r="N1143" s="36">
        <f>+IFERROR(VLOOKUP(Table_6[[#This Row],[ID_Municipio]],Table_4[[CodigoMuni]:[Long_2]],3,0),"")</f>
        <v>15.6782</v>
      </c>
      <c r="O1143" s="36">
        <f>+IFERROR(VLOOKUP(Table_6[[#This Row],[ID_Municipio]],Table_4[[CodigoMuni]:[Long_2]],4,0),"")</f>
        <v>-86.742800000000003</v>
      </c>
      <c r="P1143" s="34" t="s">
        <v>21</v>
      </c>
    </row>
    <row r="1144" spans="1:16" ht="14.25" hidden="1" customHeight="1">
      <c r="A1144" s="31" t="str">
        <f t="shared" si="60"/>
        <v>La Ceiba439251133</v>
      </c>
      <c r="B1144" s="31" t="str">
        <f>+Table_6[[#This Row],[ID_Municipio]]&amp;Table_6[[#This Row],[Fecha]]</f>
        <v>010143925</v>
      </c>
      <c r="C1144" s="31" t="str">
        <f t="shared" si="61"/>
        <v>Atlantida43925</v>
      </c>
      <c r="D1144" s="32">
        <f t="shared" si="57"/>
        <v>1133</v>
      </c>
      <c r="E1144" s="24">
        <v>43925</v>
      </c>
      <c r="F1144" s="32">
        <f>+VLOOKUP(Table_6[[#This Row],[Departamento]],Table_5[],2,0)</f>
        <v>1</v>
      </c>
      <c r="G1144" s="3" t="s">
        <v>38</v>
      </c>
      <c r="H1144" s="9" t="s">
        <v>46</v>
      </c>
      <c r="I1144" s="32" t="str">
        <f>+IFERROR(VLOOKUP(Table_6[[#This Row],[Municipio]],'LOCALIZA HN'!$B$9:$O$306,8,0),99999)</f>
        <v>0101</v>
      </c>
      <c r="J1144" s="5" t="s">
        <v>18</v>
      </c>
      <c r="K1144" s="5">
        <v>21</v>
      </c>
      <c r="L1144" s="8" t="s">
        <v>19</v>
      </c>
      <c r="M1144" s="34" t="s">
        <v>20</v>
      </c>
      <c r="N1144" s="36">
        <f>+IFERROR(VLOOKUP(Table_6[[#This Row],[ID_Municipio]],Table_4[[CodigoMuni]:[Long_2]],3,0),"")</f>
        <v>15.6782</v>
      </c>
      <c r="O1144" s="36">
        <f>+IFERROR(VLOOKUP(Table_6[[#This Row],[ID_Municipio]],Table_4[[CodigoMuni]:[Long_2]],4,0),"")</f>
        <v>-86.742800000000003</v>
      </c>
      <c r="P1144" s="34" t="s">
        <v>21</v>
      </c>
    </row>
    <row r="1145" spans="1:16" ht="14.25" hidden="1" customHeight="1">
      <c r="A1145" s="31" t="str">
        <f t="shared" si="60"/>
        <v>Santa Rita439251134</v>
      </c>
      <c r="B1145" s="31" t="str">
        <f>+Table_6[[#This Row],[ID_Municipio]]&amp;Table_6[[#This Row],[Fecha]]</f>
        <v>042143925</v>
      </c>
      <c r="C1145" s="31" t="str">
        <f t="shared" si="61"/>
        <v>Yoro43925</v>
      </c>
      <c r="D1145" s="32">
        <f t="shared" si="57"/>
        <v>1134</v>
      </c>
      <c r="E1145" s="24">
        <v>43925</v>
      </c>
      <c r="F1145" s="32">
        <f>+VLOOKUP(Table_6[[#This Row],[Departamento]],Table_5[],2,0)</f>
        <v>18</v>
      </c>
      <c r="G1145" s="3" t="s">
        <v>35</v>
      </c>
      <c r="H1145" s="9" t="s">
        <v>75</v>
      </c>
      <c r="I1145" s="32" t="str">
        <f>+IFERROR(VLOOKUP(Table_6[[#This Row],[Municipio]],'LOCALIZA HN'!$B$9:$O$306,8,0),99999)</f>
        <v>0421</v>
      </c>
      <c r="J1145" s="5" t="s">
        <v>26</v>
      </c>
      <c r="K1145" s="5">
        <v>33</v>
      </c>
      <c r="L1145" s="8" t="s">
        <v>19</v>
      </c>
      <c r="M1145" s="34" t="s">
        <v>20</v>
      </c>
      <c r="N1145" s="36">
        <f>+IFERROR(VLOOKUP(Table_6[[#This Row],[ID_Municipio]],Table_4[[CodigoMuni]:[Long_2]],3,0),"")</f>
        <v>14.886799999999999</v>
      </c>
      <c r="O1145" s="36">
        <f>+IFERROR(VLOOKUP(Table_6[[#This Row],[ID_Municipio]],Table_4[[CodigoMuni]:[Long_2]],4,0),"")</f>
        <v>-89.036000000000001</v>
      </c>
      <c r="P1145" s="34" t="s">
        <v>21</v>
      </c>
    </row>
    <row r="1146" spans="1:16" ht="14.25" hidden="1" customHeight="1">
      <c r="A1146" s="31" t="str">
        <f t="shared" si="60"/>
        <v>Orocuina439251135</v>
      </c>
      <c r="B1146" s="31" t="str">
        <f>+Table_6[[#This Row],[ID_Municipio]]&amp;Table_6[[#This Row],[Fecha]]</f>
        <v>061043925</v>
      </c>
      <c r="C1146" s="31" t="str">
        <f t="shared" si="61"/>
        <v>Choluteca43925</v>
      </c>
      <c r="D1146" s="32">
        <f t="shared" si="57"/>
        <v>1135</v>
      </c>
      <c r="E1146" s="24">
        <v>43925</v>
      </c>
      <c r="F1146" s="32">
        <f>+VLOOKUP(Table_6[[#This Row],[Departamento]],Table_5[],2,0)</f>
        <v>6</v>
      </c>
      <c r="G1146" s="3" t="s">
        <v>27</v>
      </c>
      <c r="H1146" s="9" t="s">
        <v>87</v>
      </c>
      <c r="I1146" s="32" t="str">
        <f>+IFERROR(VLOOKUP(Table_6[[#This Row],[Municipio]],'LOCALIZA HN'!$B$9:$O$306,8,0),99999)</f>
        <v>0610</v>
      </c>
      <c r="J1146" s="5" t="s">
        <v>18</v>
      </c>
      <c r="K1146" s="5">
        <v>44</v>
      </c>
      <c r="L1146" s="8" t="s">
        <v>19</v>
      </c>
      <c r="M1146" s="34" t="s">
        <v>20</v>
      </c>
      <c r="N1146" s="36">
        <f>+IFERROR(VLOOKUP(Table_6[[#This Row],[ID_Municipio]],Table_4[[CodigoMuni]:[Long_2]],3,0),"")</f>
        <v>13.5078</v>
      </c>
      <c r="O1146" s="36">
        <f>+IFERROR(VLOOKUP(Table_6[[#This Row],[ID_Municipio]],Table_4[[CodigoMuni]:[Long_2]],4,0),"")</f>
        <v>-87.143100000000004</v>
      </c>
      <c r="P1146" s="34" t="s">
        <v>21</v>
      </c>
    </row>
    <row r="1147" spans="1:16" ht="14.25" customHeight="1">
      <c r="A1147" s="31" t="str">
        <f t="shared" si="60"/>
        <v>Distrito Central439251136</v>
      </c>
      <c r="B1147" s="31" t="str">
        <f>+Table_6[[#This Row],[ID_Municipio]]&amp;Table_6[[#This Row],[Fecha]]</f>
        <v>080143925</v>
      </c>
      <c r="C1147" s="31" t="str">
        <f t="shared" si="61"/>
        <v>Francisco Morazan43925</v>
      </c>
      <c r="D1147" s="32">
        <f t="shared" si="57"/>
        <v>1136</v>
      </c>
      <c r="E1147" s="24">
        <v>43925</v>
      </c>
      <c r="F1147" s="32">
        <f>+VLOOKUP(Table_6[[#This Row],[Departamento]],Table_5[],2,0)</f>
        <v>8</v>
      </c>
      <c r="G1147" s="3" t="s">
        <v>31</v>
      </c>
      <c r="H1147" s="9" t="s">
        <v>32</v>
      </c>
      <c r="I1147" s="32" t="str">
        <f>+IFERROR(VLOOKUP(Table_6[[#This Row],[Municipio]],'LOCALIZA HN'!$B$9:$O$306,8,0),99999)</f>
        <v>0801</v>
      </c>
      <c r="J1147" s="5" t="s">
        <v>18</v>
      </c>
      <c r="K1147" s="5">
        <v>32</v>
      </c>
      <c r="L1147" s="8" t="s">
        <v>19</v>
      </c>
      <c r="M1147" s="34" t="s">
        <v>20</v>
      </c>
      <c r="N1147" s="36">
        <f>+IFERROR(VLOOKUP(Table_6[[#This Row],[ID_Municipio]],Table_4[[CodigoMuni]:[Long_2]],3,0),"")</f>
        <v>14.175800000000001</v>
      </c>
      <c r="O1147" s="36">
        <f>+IFERROR(VLOOKUP(Table_6[[#This Row],[ID_Municipio]],Table_4[[CodigoMuni]:[Long_2]],4,0),"")</f>
        <v>-87.251099999999994</v>
      </c>
      <c r="P1147" s="34" t="s">
        <v>21</v>
      </c>
    </row>
    <row r="1148" spans="1:16" ht="14.25" customHeight="1">
      <c r="A1148" s="31" t="str">
        <f t="shared" ref="A1148:A1154" si="62">+H1148&amp;E1148&amp;D1148</f>
        <v>Distrito Central439251137</v>
      </c>
      <c r="B1148" s="31" t="str">
        <f>+Table_6[[#This Row],[ID_Municipio]]&amp;Table_6[[#This Row],[Fecha]]</f>
        <v>080143925</v>
      </c>
      <c r="C1148" s="31" t="str">
        <f t="shared" ref="C1148:C1154" si="63">+G1148&amp;E1148</f>
        <v>Francisco Morazan43925</v>
      </c>
      <c r="D1148" s="32">
        <f t="shared" si="57"/>
        <v>1137</v>
      </c>
      <c r="E1148" s="24">
        <v>43925</v>
      </c>
      <c r="F1148" s="32">
        <f>+VLOOKUP(Table_6[[#This Row],[Departamento]],Table_5[],2,0)</f>
        <v>8</v>
      </c>
      <c r="G1148" s="3" t="s">
        <v>31</v>
      </c>
      <c r="H1148" s="9" t="s">
        <v>32</v>
      </c>
      <c r="I1148" s="32" t="str">
        <f>+IFERROR(VLOOKUP(Table_6[[#This Row],[Municipio]],'LOCALIZA HN'!$B$9:$O$306,8,0),99999)</f>
        <v>0801</v>
      </c>
      <c r="J1148" s="5" t="s">
        <v>26</v>
      </c>
      <c r="K1148" s="5">
        <v>50</v>
      </c>
      <c r="L1148" s="8" t="s">
        <v>19</v>
      </c>
      <c r="M1148" s="34" t="s">
        <v>20</v>
      </c>
      <c r="N1148" s="36">
        <f>+IFERROR(VLOOKUP(Table_6[[#This Row],[ID_Municipio]],Table_4[[CodigoMuni]:[Long_2]],3,0),"")</f>
        <v>14.175800000000001</v>
      </c>
      <c r="O1148" s="36">
        <f>+IFERROR(VLOOKUP(Table_6[[#This Row],[ID_Municipio]],Table_4[[CodigoMuni]:[Long_2]],4,0),"")</f>
        <v>-87.251099999999994</v>
      </c>
      <c r="P1148" s="34" t="s">
        <v>21</v>
      </c>
    </row>
    <row r="1149" spans="1:16" ht="14.25" customHeight="1">
      <c r="A1149" s="31" t="str">
        <f t="shared" si="62"/>
        <v>Distrito Central439251138</v>
      </c>
      <c r="B1149" s="31" t="str">
        <f>+Table_6[[#This Row],[ID_Municipio]]&amp;Table_6[[#This Row],[Fecha]]</f>
        <v>080143925</v>
      </c>
      <c r="C1149" s="31" t="str">
        <f t="shared" si="63"/>
        <v>Francisco Morazan43925</v>
      </c>
      <c r="D1149" s="32">
        <f t="shared" si="57"/>
        <v>1138</v>
      </c>
      <c r="E1149" s="24">
        <v>43925</v>
      </c>
      <c r="F1149" s="32">
        <f>+VLOOKUP(Table_6[[#This Row],[Departamento]],Table_5[],2,0)</f>
        <v>8</v>
      </c>
      <c r="G1149" s="3" t="s">
        <v>31</v>
      </c>
      <c r="H1149" s="9" t="s">
        <v>32</v>
      </c>
      <c r="I1149" s="32" t="str">
        <f>+IFERROR(VLOOKUP(Table_6[[#This Row],[Municipio]],'LOCALIZA HN'!$B$9:$O$306,8,0),99999)</f>
        <v>0801</v>
      </c>
      <c r="J1149" s="5" t="s">
        <v>18</v>
      </c>
      <c r="K1149" s="5">
        <v>75</v>
      </c>
      <c r="L1149" s="8" t="s">
        <v>19</v>
      </c>
      <c r="M1149" s="34" t="s">
        <v>20</v>
      </c>
      <c r="N1149" s="36">
        <f>+IFERROR(VLOOKUP(Table_6[[#This Row],[ID_Municipio]],Table_4[[CodigoMuni]:[Long_2]],3,0),"")</f>
        <v>14.175800000000001</v>
      </c>
      <c r="O1149" s="36">
        <f>+IFERROR(VLOOKUP(Table_6[[#This Row],[ID_Municipio]],Table_4[[CodigoMuni]:[Long_2]],4,0),"")</f>
        <v>-87.251099999999994</v>
      </c>
      <c r="P1149" s="34" t="s">
        <v>21</v>
      </c>
    </row>
    <row r="1150" spans="1:16" ht="14.25" customHeight="1">
      <c r="A1150" s="31" t="str">
        <f t="shared" si="62"/>
        <v>Distrito Central439251139</v>
      </c>
      <c r="B1150" s="31" t="str">
        <f>+Table_6[[#This Row],[ID_Municipio]]&amp;Table_6[[#This Row],[Fecha]]</f>
        <v>080143925</v>
      </c>
      <c r="C1150" s="31" t="str">
        <f t="shared" si="63"/>
        <v>Francisco Morazan43925</v>
      </c>
      <c r="D1150" s="32">
        <f t="shared" si="57"/>
        <v>1139</v>
      </c>
      <c r="E1150" s="24">
        <v>43925</v>
      </c>
      <c r="F1150" s="32">
        <f>+VLOOKUP(Table_6[[#This Row],[Departamento]],Table_5[],2,0)</f>
        <v>8</v>
      </c>
      <c r="G1150" s="3" t="s">
        <v>31</v>
      </c>
      <c r="H1150" s="9" t="s">
        <v>32</v>
      </c>
      <c r="I1150" s="32" t="str">
        <f>+IFERROR(VLOOKUP(Table_6[[#This Row],[Municipio]],'LOCALIZA HN'!$B$9:$O$306,8,0),99999)</f>
        <v>0801</v>
      </c>
      <c r="J1150" s="5" t="s">
        <v>18</v>
      </c>
      <c r="K1150" s="5">
        <v>34</v>
      </c>
      <c r="L1150" s="8" t="s">
        <v>19</v>
      </c>
      <c r="M1150" s="34" t="s">
        <v>20</v>
      </c>
      <c r="N1150" s="36">
        <f>+IFERROR(VLOOKUP(Table_6[[#This Row],[ID_Municipio]],Table_4[[CodigoMuni]:[Long_2]],3,0),"")</f>
        <v>14.175800000000001</v>
      </c>
      <c r="O1150" s="36">
        <f>+IFERROR(VLOOKUP(Table_6[[#This Row],[ID_Municipio]],Table_4[[CodigoMuni]:[Long_2]],4,0),"")</f>
        <v>-87.251099999999994</v>
      </c>
      <c r="P1150" s="34" t="s">
        <v>21</v>
      </c>
    </row>
    <row r="1151" spans="1:16" ht="14.25" customHeight="1">
      <c r="A1151" s="31" t="str">
        <f t="shared" si="62"/>
        <v>Distrito Central439251140</v>
      </c>
      <c r="B1151" s="31" t="str">
        <f>+Table_6[[#This Row],[ID_Municipio]]&amp;Table_6[[#This Row],[Fecha]]</f>
        <v>080143925</v>
      </c>
      <c r="C1151" s="31" t="str">
        <f t="shared" si="63"/>
        <v>Francisco Morazan43925</v>
      </c>
      <c r="D1151" s="32">
        <f t="shared" si="57"/>
        <v>1140</v>
      </c>
      <c r="E1151" s="24">
        <v>43925</v>
      </c>
      <c r="F1151" s="32">
        <f>+VLOOKUP(Table_6[[#This Row],[Departamento]],Table_5[],2,0)</f>
        <v>8</v>
      </c>
      <c r="G1151" s="3" t="s">
        <v>31</v>
      </c>
      <c r="H1151" s="9" t="s">
        <v>32</v>
      </c>
      <c r="I1151" s="32" t="str">
        <f>+IFERROR(VLOOKUP(Table_6[[#This Row],[Municipio]],'LOCALIZA HN'!$B$9:$O$306,8,0),99999)</f>
        <v>0801</v>
      </c>
      <c r="J1151" s="5" t="s">
        <v>18</v>
      </c>
      <c r="K1151" s="5">
        <v>1</v>
      </c>
      <c r="L1151" s="8" t="s">
        <v>19</v>
      </c>
      <c r="M1151" s="34" t="s">
        <v>20</v>
      </c>
      <c r="N1151" s="36">
        <f>+IFERROR(VLOOKUP(Table_6[[#This Row],[ID_Municipio]],Table_4[[CodigoMuni]:[Long_2]],3,0),"")</f>
        <v>14.175800000000001</v>
      </c>
      <c r="O1151" s="36">
        <f>+IFERROR(VLOOKUP(Table_6[[#This Row],[ID_Municipio]],Table_4[[CodigoMuni]:[Long_2]],4,0),"")</f>
        <v>-87.251099999999994</v>
      </c>
      <c r="P1151" s="34" t="s">
        <v>21</v>
      </c>
    </row>
    <row r="1152" spans="1:16" ht="14.25" customHeight="1">
      <c r="A1152" s="31" t="str">
        <f t="shared" si="62"/>
        <v>Distrito Central439251141</v>
      </c>
      <c r="B1152" s="31" t="str">
        <f>+Table_6[[#This Row],[ID_Municipio]]&amp;Table_6[[#This Row],[Fecha]]</f>
        <v>080143925</v>
      </c>
      <c r="C1152" s="31" t="str">
        <f t="shared" si="63"/>
        <v>Francisco Morazan43925</v>
      </c>
      <c r="D1152" s="32">
        <f t="shared" si="57"/>
        <v>1141</v>
      </c>
      <c r="E1152" s="24">
        <v>43925</v>
      </c>
      <c r="F1152" s="32">
        <f>+VLOOKUP(Table_6[[#This Row],[Departamento]],Table_5[],2,0)</f>
        <v>8</v>
      </c>
      <c r="G1152" s="3" t="s">
        <v>31</v>
      </c>
      <c r="H1152" s="9" t="s">
        <v>32</v>
      </c>
      <c r="I1152" s="32" t="str">
        <f>+IFERROR(VLOOKUP(Table_6[[#This Row],[Municipio]],'LOCALIZA HN'!$B$9:$O$306,8,0),99999)</f>
        <v>0801</v>
      </c>
      <c r="J1152" s="5" t="s">
        <v>26</v>
      </c>
      <c r="K1152" s="5">
        <v>11</v>
      </c>
      <c r="L1152" s="8" t="s">
        <v>19</v>
      </c>
      <c r="M1152" s="34" t="s">
        <v>20</v>
      </c>
      <c r="N1152" s="36">
        <f>+IFERROR(VLOOKUP(Table_6[[#This Row],[ID_Municipio]],Table_4[[CodigoMuni]:[Long_2]],3,0),"")</f>
        <v>14.175800000000001</v>
      </c>
      <c r="O1152" s="36">
        <f>+IFERROR(VLOOKUP(Table_6[[#This Row],[ID_Municipio]],Table_4[[CodigoMuni]:[Long_2]],4,0),"")</f>
        <v>-87.251099999999994</v>
      </c>
      <c r="P1152" s="34" t="s">
        <v>21</v>
      </c>
    </row>
    <row r="1153" spans="1:16" ht="14.25" customHeight="1">
      <c r="A1153" s="31" t="str">
        <f t="shared" si="62"/>
        <v>Distrito Central439251142</v>
      </c>
      <c r="B1153" s="31" t="str">
        <f>+Table_6[[#This Row],[ID_Municipio]]&amp;Table_6[[#This Row],[Fecha]]</f>
        <v>080143925</v>
      </c>
      <c r="C1153" s="31" t="str">
        <f t="shared" si="63"/>
        <v>Francisco Morazan43925</v>
      </c>
      <c r="D1153" s="32">
        <f t="shared" si="57"/>
        <v>1142</v>
      </c>
      <c r="E1153" s="24">
        <v>43925</v>
      </c>
      <c r="F1153" s="32">
        <f>+VLOOKUP(Table_6[[#This Row],[Departamento]],Table_5[],2,0)</f>
        <v>8</v>
      </c>
      <c r="G1153" s="3" t="s">
        <v>31</v>
      </c>
      <c r="H1153" s="9" t="s">
        <v>32</v>
      </c>
      <c r="I1153" s="32" t="str">
        <f>+IFERROR(VLOOKUP(Table_6[[#This Row],[Municipio]],'LOCALIZA HN'!$B$9:$O$306,8,0),99999)</f>
        <v>0801</v>
      </c>
      <c r="J1153" s="5" t="s">
        <v>26</v>
      </c>
      <c r="K1153" s="5">
        <v>30</v>
      </c>
      <c r="L1153" s="8" t="s">
        <v>19</v>
      </c>
      <c r="M1153" s="34" t="s">
        <v>20</v>
      </c>
      <c r="N1153" s="36">
        <f>+IFERROR(VLOOKUP(Table_6[[#This Row],[ID_Municipio]],Table_4[[CodigoMuni]:[Long_2]],3,0),"")</f>
        <v>14.175800000000001</v>
      </c>
      <c r="O1153" s="36">
        <f>+IFERROR(VLOOKUP(Table_6[[#This Row],[ID_Municipio]],Table_4[[CodigoMuni]:[Long_2]],4,0),"")</f>
        <v>-87.251099999999994</v>
      </c>
      <c r="P1153" s="34" t="s">
        <v>21</v>
      </c>
    </row>
    <row r="1154" spans="1:16" ht="14.25" customHeight="1">
      <c r="A1154" s="31" t="str">
        <f t="shared" si="62"/>
        <v>Distrito Central439251143</v>
      </c>
      <c r="B1154" s="31" t="str">
        <f>+Table_6[[#This Row],[ID_Municipio]]&amp;Table_6[[#This Row],[Fecha]]</f>
        <v>080143925</v>
      </c>
      <c r="C1154" s="31" t="str">
        <f t="shared" si="63"/>
        <v>Francisco Morazan43925</v>
      </c>
      <c r="D1154" s="32">
        <f t="shared" si="57"/>
        <v>1143</v>
      </c>
      <c r="E1154" s="24">
        <v>43925</v>
      </c>
      <c r="F1154" s="32">
        <f>+VLOOKUP(Table_6[[#This Row],[Departamento]],Table_5[],2,0)</f>
        <v>8</v>
      </c>
      <c r="G1154" s="3" t="s">
        <v>31</v>
      </c>
      <c r="H1154" s="9" t="s">
        <v>32</v>
      </c>
      <c r="I1154" s="32" t="str">
        <f>+IFERROR(VLOOKUP(Table_6[[#This Row],[Municipio]],'LOCALIZA HN'!$B$9:$O$306,8,0),99999)</f>
        <v>0801</v>
      </c>
      <c r="J1154" s="5" t="s">
        <v>18</v>
      </c>
      <c r="K1154" s="5">
        <v>15</v>
      </c>
      <c r="L1154" s="8" t="s">
        <v>19</v>
      </c>
      <c r="M1154" s="34" t="s">
        <v>20</v>
      </c>
      <c r="N1154" s="36">
        <f>+IFERROR(VLOOKUP(Table_6[[#This Row],[ID_Municipio]],Table_4[[CodigoMuni]:[Long_2]],3,0),"")</f>
        <v>14.175800000000001</v>
      </c>
      <c r="O1154" s="36">
        <f>+IFERROR(VLOOKUP(Table_6[[#This Row],[ID_Municipio]],Table_4[[CodigoMuni]:[Long_2]],4,0),"")</f>
        <v>-87.251099999999994</v>
      </c>
      <c r="P1154" s="34" t="s">
        <v>21</v>
      </c>
    </row>
    <row r="1155" spans="1:16" ht="14.25" customHeight="1">
      <c r="A1155" s="31" t="str">
        <f t="shared" ref="A1155:A1162" si="64">+H1155&amp;E1155&amp;D1155</f>
        <v>Distrito Central439251144</v>
      </c>
      <c r="B1155" s="31" t="str">
        <f>+Table_6[[#This Row],[ID_Municipio]]&amp;Table_6[[#This Row],[Fecha]]</f>
        <v>080143925</v>
      </c>
      <c r="C1155" s="31" t="str">
        <f t="shared" ref="C1155:C1162" si="65">+G1155&amp;E1155</f>
        <v>Francisco Morazan43925</v>
      </c>
      <c r="D1155" s="32">
        <f t="shared" si="57"/>
        <v>1144</v>
      </c>
      <c r="E1155" s="24">
        <v>43925</v>
      </c>
      <c r="F1155" s="32">
        <f>+VLOOKUP(Table_6[[#This Row],[Departamento]],Table_5[],2,0)</f>
        <v>8</v>
      </c>
      <c r="G1155" s="3" t="s">
        <v>31</v>
      </c>
      <c r="H1155" s="9" t="s">
        <v>32</v>
      </c>
      <c r="I1155" s="32" t="str">
        <f>+IFERROR(VLOOKUP(Table_6[[#This Row],[Municipio]],'LOCALIZA HN'!$B$9:$O$306,8,0),99999)</f>
        <v>0801</v>
      </c>
      <c r="J1155" s="5" t="s">
        <v>18</v>
      </c>
      <c r="K1155" s="5">
        <v>5</v>
      </c>
      <c r="L1155" s="8" t="s">
        <v>19</v>
      </c>
      <c r="M1155" s="34" t="s">
        <v>20</v>
      </c>
      <c r="N1155" s="36">
        <f>+IFERROR(VLOOKUP(Table_6[[#This Row],[ID_Municipio]],Table_4[[CodigoMuni]:[Long_2]],3,0),"")</f>
        <v>14.175800000000001</v>
      </c>
      <c r="O1155" s="36">
        <f>+IFERROR(VLOOKUP(Table_6[[#This Row],[ID_Municipio]],Table_4[[CodigoMuni]:[Long_2]],4,0),"")</f>
        <v>-87.251099999999994</v>
      </c>
      <c r="P1155" s="34" t="s">
        <v>21</v>
      </c>
    </row>
    <row r="1156" spans="1:16" ht="14.25" customHeight="1">
      <c r="A1156" s="31" t="str">
        <f t="shared" si="64"/>
        <v>Distrito Central439251145</v>
      </c>
      <c r="B1156" s="31" t="str">
        <f>+Table_6[[#This Row],[ID_Municipio]]&amp;Table_6[[#This Row],[Fecha]]</f>
        <v>080143925</v>
      </c>
      <c r="C1156" s="31" t="str">
        <f t="shared" si="65"/>
        <v>Francisco Morazan43925</v>
      </c>
      <c r="D1156" s="32">
        <f t="shared" si="57"/>
        <v>1145</v>
      </c>
      <c r="E1156" s="24">
        <v>43925</v>
      </c>
      <c r="F1156" s="32">
        <f>+VLOOKUP(Table_6[[#This Row],[Departamento]],Table_5[],2,0)</f>
        <v>8</v>
      </c>
      <c r="G1156" s="3" t="s">
        <v>31</v>
      </c>
      <c r="H1156" s="9" t="s">
        <v>32</v>
      </c>
      <c r="I1156" s="32" t="str">
        <f>+IFERROR(VLOOKUP(Table_6[[#This Row],[Municipio]],'LOCALIZA HN'!$B$9:$O$306,8,0),99999)</f>
        <v>0801</v>
      </c>
      <c r="J1156" s="5" t="s">
        <v>26</v>
      </c>
      <c r="K1156" s="5">
        <v>45</v>
      </c>
      <c r="L1156" s="8" t="s">
        <v>19</v>
      </c>
      <c r="M1156" s="34" t="s">
        <v>20</v>
      </c>
      <c r="N1156" s="36">
        <f>+IFERROR(VLOOKUP(Table_6[[#This Row],[ID_Municipio]],Table_4[[CodigoMuni]:[Long_2]],3,0),"")</f>
        <v>14.175800000000001</v>
      </c>
      <c r="O1156" s="36">
        <f>+IFERROR(VLOOKUP(Table_6[[#This Row],[ID_Municipio]],Table_4[[CodigoMuni]:[Long_2]],4,0),"")</f>
        <v>-87.251099999999994</v>
      </c>
      <c r="P1156" s="34" t="s">
        <v>21</v>
      </c>
    </row>
    <row r="1157" spans="1:16" ht="14.25" customHeight="1">
      <c r="A1157" s="31" t="str">
        <f t="shared" si="64"/>
        <v>Distrito Central439251146</v>
      </c>
      <c r="B1157" s="31" t="str">
        <f>+Table_6[[#This Row],[ID_Municipio]]&amp;Table_6[[#This Row],[Fecha]]</f>
        <v>080143925</v>
      </c>
      <c r="C1157" s="31" t="str">
        <f t="shared" si="65"/>
        <v>Francisco Morazan43925</v>
      </c>
      <c r="D1157" s="32">
        <f t="shared" si="57"/>
        <v>1146</v>
      </c>
      <c r="E1157" s="24">
        <v>43925</v>
      </c>
      <c r="F1157" s="32">
        <f>+VLOOKUP(Table_6[[#This Row],[Departamento]],Table_5[],2,0)</f>
        <v>8</v>
      </c>
      <c r="G1157" s="3" t="s">
        <v>31</v>
      </c>
      <c r="H1157" s="9" t="s">
        <v>32</v>
      </c>
      <c r="I1157" s="32" t="str">
        <f>+IFERROR(VLOOKUP(Table_6[[#This Row],[Municipio]],'LOCALIZA HN'!$B$9:$O$306,8,0),99999)</f>
        <v>0801</v>
      </c>
      <c r="J1157" s="5" t="s">
        <v>26</v>
      </c>
      <c r="K1157" s="5">
        <v>20</v>
      </c>
      <c r="L1157" s="8" t="s">
        <v>19</v>
      </c>
      <c r="M1157" s="34" t="s">
        <v>20</v>
      </c>
      <c r="N1157" s="36">
        <f>+IFERROR(VLOOKUP(Table_6[[#This Row],[ID_Municipio]],Table_4[[CodigoMuni]:[Long_2]],3,0),"")</f>
        <v>14.175800000000001</v>
      </c>
      <c r="O1157" s="36">
        <f>+IFERROR(VLOOKUP(Table_6[[#This Row],[ID_Municipio]],Table_4[[CodigoMuni]:[Long_2]],4,0),"")</f>
        <v>-87.251099999999994</v>
      </c>
      <c r="P1157" s="34" t="s">
        <v>21</v>
      </c>
    </row>
    <row r="1158" spans="1:16" ht="14.25" customHeight="1">
      <c r="A1158" s="31" t="str">
        <f t="shared" si="64"/>
        <v>Distrito Central439251147</v>
      </c>
      <c r="B1158" s="31" t="str">
        <f>+Table_6[[#This Row],[ID_Municipio]]&amp;Table_6[[#This Row],[Fecha]]</f>
        <v>080143925</v>
      </c>
      <c r="C1158" s="31" t="str">
        <f t="shared" si="65"/>
        <v>Francisco Morazan43925</v>
      </c>
      <c r="D1158" s="32">
        <f t="shared" si="57"/>
        <v>1147</v>
      </c>
      <c r="E1158" s="24">
        <v>43925</v>
      </c>
      <c r="F1158" s="32">
        <f>+VLOOKUP(Table_6[[#This Row],[Departamento]],Table_5[],2,0)</f>
        <v>8</v>
      </c>
      <c r="G1158" s="3" t="s">
        <v>31</v>
      </c>
      <c r="H1158" s="9" t="s">
        <v>32</v>
      </c>
      <c r="I1158" s="32" t="str">
        <f>+IFERROR(VLOOKUP(Table_6[[#This Row],[Municipio]],'LOCALIZA HN'!$B$9:$O$306,8,0),99999)</f>
        <v>0801</v>
      </c>
      <c r="J1158" s="5" t="s">
        <v>26</v>
      </c>
      <c r="K1158" s="5">
        <v>2</v>
      </c>
      <c r="L1158" s="8" t="s">
        <v>19</v>
      </c>
      <c r="M1158" s="34" t="s">
        <v>20</v>
      </c>
      <c r="N1158" s="36">
        <f>+IFERROR(VLOOKUP(Table_6[[#This Row],[ID_Municipio]],Table_4[[CodigoMuni]:[Long_2]],3,0),"")</f>
        <v>14.175800000000001</v>
      </c>
      <c r="O1158" s="36">
        <f>+IFERROR(VLOOKUP(Table_6[[#This Row],[ID_Municipio]],Table_4[[CodigoMuni]:[Long_2]],4,0),"")</f>
        <v>-87.251099999999994</v>
      </c>
      <c r="P1158" s="34" t="s">
        <v>21</v>
      </c>
    </row>
    <row r="1159" spans="1:16" ht="14.25" hidden="1" customHeight="1">
      <c r="A1159" s="31" t="str">
        <f t="shared" si="64"/>
        <v>Juticalpa439251148</v>
      </c>
      <c r="B1159" s="31" t="str">
        <f>+Table_6[[#This Row],[ID_Municipio]]&amp;Table_6[[#This Row],[Fecha]]</f>
        <v>150143925</v>
      </c>
      <c r="C1159" s="31" t="str">
        <f t="shared" si="65"/>
        <v>Olancho43925</v>
      </c>
      <c r="D1159" s="32">
        <f t="shared" si="57"/>
        <v>1148</v>
      </c>
      <c r="E1159" s="24">
        <v>43925</v>
      </c>
      <c r="F1159" s="32">
        <f>+VLOOKUP(Table_6[[#This Row],[Departamento]],Table_5[],2,0)</f>
        <v>15</v>
      </c>
      <c r="G1159" s="3" t="s">
        <v>88</v>
      </c>
      <c r="H1159" s="9" t="s">
        <v>89</v>
      </c>
      <c r="I1159" s="32" t="str">
        <f>+IFERROR(VLOOKUP(Table_6[[#This Row],[Municipio]],'LOCALIZA HN'!$B$9:$O$306,8,0),99999)</f>
        <v>1501</v>
      </c>
      <c r="J1159" s="5" t="s">
        <v>26</v>
      </c>
      <c r="K1159" s="5">
        <v>24</v>
      </c>
      <c r="L1159" s="8" t="s">
        <v>19</v>
      </c>
      <c r="M1159" s="34" t="s">
        <v>20</v>
      </c>
      <c r="N1159" s="36">
        <f>+IFERROR(VLOOKUP(Table_6[[#This Row],[ID_Municipio]],Table_4[[CodigoMuni]:[Long_2]],3,0),"")</f>
        <v>14.542</v>
      </c>
      <c r="O1159" s="36">
        <f>+IFERROR(VLOOKUP(Table_6[[#This Row],[ID_Municipio]],Table_4[[CodigoMuni]:[Long_2]],4,0),"")</f>
        <v>-86.315200000000004</v>
      </c>
      <c r="P1159" s="34" t="s">
        <v>21</v>
      </c>
    </row>
    <row r="1160" spans="1:16" ht="14.25" customHeight="1">
      <c r="A1160" s="31" t="str">
        <f t="shared" si="64"/>
        <v>Distrito Central439251149</v>
      </c>
      <c r="B1160" s="31" t="str">
        <f>+Table_6[[#This Row],[ID_Municipio]]&amp;Table_6[[#This Row],[Fecha]]</f>
        <v>080143925</v>
      </c>
      <c r="C1160" s="31" t="str">
        <f t="shared" si="65"/>
        <v>Francisco Morazan43925</v>
      </c>
      <c r="D1160" s="32">
        <f t="shared" si="57"/>
        <v>1149</v>
      </c>
      <c r="E1160" s="24">
        <v>43925</v>
      </c>
      <c r="F1160" s="32">
        <f>+VLOOKUP(Table_6[[#This Row],[Departamento]],Table_5[],2,0)</f>
        <v>8</v>
      </c>
      <c r="G1160" s="3" t="s">
        <v>31</v>
      </c>
      <c r="H1160" s="9" t="s">
        <v>32</v>
      </c>
      <c r="I1160" s="32" t="str">
        <f>+IFERROR(VLOOKUP(Table_6[[#This Row],[Municipio]],'LOCALIZA HN'!$B$9:$O$306,8,0),99999)</f>
        <v>0801</v>
      </c>
      <c r="J1160" s="5" t="s">
        <v>26</v>
      </c>
      <c r="K1160" s="5">
        <v>40</v>
      </c>
      <c r="L1160" s="8" t="s">
        <v>19</v>
      </c>
      <c r="M1160" s="34" t="s">
        <v>20</v>
      </c>
      <c r="N1160" s="36">
        <f>+IFERROR(VLOOKUP(Table_6[[#This Row],[ID_Municipio]],Table_4[[CodigoMuni]:[Long_2]],3,0),"")</f>
        <v>14.175800000000001</v>
      </c>
      <c r="O1160" s="36">
        <f>+IFERROR(VLOOKUP(Table_6[[#This Row],[ID_Municipio]],Table_4[[CodigoMuni]:[Long_2]],4,0),"")</f>
        <v>-87.251099999999994</v>
      </c>
      <c r="P1160" s="34" t="s">
        <v>21</v>
      </c>
    </row>
    <row r="1161" spans="1:16" ht="14.25" customHeight="1">
      <c r="A1161" s="31" t="str">
        <f t="shared" si="64"/>
        <v>Distrito Central439251150</v>
      </c>
      <c r="B1161" s="31" t="str">
        <f>+Table_6[[#This Row],[ID_Municipio]]&amp;Table_6[[#This Row],[Fecha]]</f>
        <v>080143925</v>
      </c>
      <c r="C1161" s="31" t="str">
        <f t="shared" si="65"/>
        <v>Francisco Morazan43925</v>
      </c>
      <c r="D1161" s="32">
        <f t="shared" si="57"/>
        <v>1150</v>
      </c>
      <c r="E1161" s="24">
        <v>43925</v>
      </c>
      <c r="F1161" s="32">
        <f>+VLOOKUP(Table_6[[#This Row],[Departamento]],Table_5[],2,0)</f>
        <v>8</v>
      </c>
      <c r="G1161" s="3" t="s">
        <v>31</v>
      </c>
      <c r="H1161" s="9" t="s">
        <v>32</v>
      </c>
      <c r="I1161" s="32" t="str">
        <f>+IFERROR(VLOOKUP(Table_6[[#This Row],[Municipio]],'LOCALIZA HN'!$B$9:$O$306,8,0),99999)</f>
        <v>0801</v>
      </c>
      <c r="J1161" s="5" t="s">
        <v>18</v>
      </c>
      <c r="K1161" s="5">
        <v>25</v>
      </c>
      <c r="L1161" s="8" t="s">
        <v>19</v>
      </c>
      <c r="M1161" s="34" t="s">
        <v>20</v>
      </c>
      <c r="N1161" s="36">
        <f>+IFERROR(VLOOKUP(Table_6[[#This Row],[ID_Municipio]],Table_4[[CodigoMuni]:[Long_2]],3,0),"")</f>
        <v>14.175800000000001</v>
      </c>
      <c r="O1161" s="36">
        <f>+IFERROR(VLOOKUP(Table_6[[#This Row],[ID_Municipio]],Table_4[[CodigoMuni]:[Long_2]],4,0),"")</f>
        <v>-87.251099999999994</v>
      </c>
      <c r="P1161" s="34" t="s">
        <v>21</v>
      </c>
    </row>
    <row r="1162" spans="1:16" ht="14.25" hidden="1" customHeight="1">
      <c r="A1162" s="31" t="str">
        <f t="shared" si="64"/>
        <v>Intibuca439251151</v>
      </c>
      <c r="B1162" s="31" t="str">
        <f>+Table_6[[#This Row],[ID_Municipio]]&amp;Table_6[[#This Row],[Fecha]]</f>
        <v>100643925</v>
      </c>
      <c r="C1162" s="31" t="str">
        <f t="shared" si="65"/>
        <v>Intibuca43925</v>
      </c>
      <c r="D1162" s="32">
        <f t="shared" si="57"/>
        <v>1151</v>
      </c>
      <c r="E1162" s="24">
        <v>43925</v>
      </c>
      <c r="F1162" s="32">
        <f>+VLOOKUP(Table_6[[#This Row],[Departamento]],Table_5[],2,0)</f>
        <v>10</v>
      </c>
      <c r="G1162" s="3" t="s">
        <v>45</v>
      </c>
      <c r="H1162" s="9" t="s">
        <v>45</v>
      </c>
      <c r="I1162" s="32" t="str">
        <f>+IFERROR(VLOOKUP(Table_6[[#This Row],[Municipio]],'LOCALIZA HN'!$B$9:$O$306,8,0),99999)</f>
        <v>1006</v>
      </c>
      <c r="J1162" s="5" t="s">
        <v>18</v>
      </c>
      <c r="K1162" s="5">
        <v>11</v>
      </c>
      <c r="L1162" s="8" t="s">
        <v>19</v>
      </c>
      <c r="M1162" s="34" t="s">
        <v>20</v>
      </c>
      <c r="N1162" s="36">
        <f>+IFERROR(VLOOKUP(Table_6[[#This Row],[ID_Municipio]],Table_4[[CodigoMuni]:[Long_2]],3,0),"")</f>
        <v>14.4335</v>
      </c>
      <c r="O1162" s="36">
        <f>+IFERROR(VLOOKUP(Table_6[[#This Row],[ID_Municipio]],Table_4[[CodigoMuni]:[Long_2]],4,0),"")</f>
        <v>-88.153999999999996</v>
      </c>
      <c r="P1162" s="34" t="s">
        <v>21</v>
      </c>
    </row>
    <row r="1163" spans="1:16" ht="14.25" hidden="1" customHeight="1">
      <c r="A1163" s="31" t="str">
        <f t="shared" ref="A1163:A1178" si="66">+H1163&amp;E1163&amp;D1163</f>
        <v>Comayagua439251152</v>
      </c>
      <c r="B1163" s="31" t="str">
        <f>+Table_6[[#This Row],[ID_Municipio]]&amp;Table_6[[#This Row],[Fecha]]</f>
        <v>030143925</v>
      </c>
      <c r="C1163" s="31" t="str">
        <f t="shared" ref="C1163:C1178" si="67">+G1163&amp;E1163</f>
        <v>Comayagua43925</v>
      </c>
      <c r="D1163" s="32">
        <f t="shared" si="57"/>
        <v>1152</v>
      </c>
      <c r="E1163" s="24">
        <v>43925</v>
      </c>
      <c r="F1163" s="32">
        <f>+VLOOKUP(Table_6[[#This Row],[Departamento]],Table_5[],2,0)</f>
        <v>3</v>
      </c>
      <c r="G1163" s="3" t="s">
        <v>28</v>
      </c>
      <c r="H1163" s="9" t="s">
        <v>28</v>
      </c>
      <c r="I1163" s="32" t="str">
        <f>+IFERROR(VLOOKUP(Table_6[[#This Row],[Municipio]],'LOCALIZA HN'!$B$9:$O$306,8,0),99999)</f>
        <v>0301</v>
      </c>
      <c r="J1163" s="5" t="s">
        <v>26</v>
      </c>
      <c r="K1163" s="5">
        <v>64</v>
      </c>
      <c r="L1163" s="8" t="s">
        <v>19</v>
      </c>
      <c r="M1163" s="34" t="s">
        <v>20</v>
      </c>
      <c r="N1163" s="36">
        <f>+IFERROR(VLOOKUP(Table_6[[#This Row],[ID_Municipio]],Table_4[[CodigoMuni]:[Long_2]],3,0),"")</f>
        <v>14.470800000000001</v>
      </c>
      <c r="O1163" s="36">
        <f>+IFERROR(VLOOKUP(Table_6[[#This Row],[ID_Municipio]],Table_4[[CodigoMuni]:[Long_2]],4,0),"")</f>
        <v>-87.624200000000002</v>
      </c>
      <c r="P1163" s="34" t="s">
        <v>21</v>
      </c>
    </row>
    <row r="1164" spans="1:16" ht="14.25" hidden="1" customHeight="1">
      <c r="A1164" s="31" t="str">
        <f t="shared" si="66"/>
        <v>Yoro439251153</v>
      </c>
      <c r="B1164" s="31" t="str">
        <f>+Table_6[[#This Row],[ID_Municipio]]&amp;Table_6[[#This Row],[Fecha]]</f>
        <v>180143925</v>
      </c>
      <c r="C1164" s="31" t="str">
        <f t="shared" si="67"/>
        <v>Yoro43925</v>
      </c>
      <c r="D1164" s="32">
        <f t="shared" si="57"/>
        <v>1153</v>
      </c>
      <c r="E1164" s="24">
        <v>43925</v>
      </c>
      <c r="F1164" s="32">
        <f>+VLOOKUP(Table_6[[#This Row],[Departamento]],Table_5[],2,0)</f>
        <v>18</v>
      </c>
      <c r="G1164" s="3" t="s">
        <v>35</v>
      </c>
      <c r="H1164" s="9" t="s">
        <v>35</v>
      </c>
      <c r="I1164" s="32" t="str">
        <f>+IFERROR(VLOOKUP(Table_6[[#This Row],[Municipio]],'LOCALIZA HN'!$B$9:$O$306,8,0),99999)</f>
        <v>1801</v>
      </c>
      <c r="J1164" s="5" t="s">
        <v>18</v>
      </c>
      <c r="K1164" s="5">
        <v>13</v>
      </c>
      <c r="L1164" s="8" t="s">
        <v>19</v>
      </c>
      <c r="M1164" s="34" t="s">
        <v>20</v>
      </c>
      <c r="N1164" s="36">
        <f>+IFERROR(VLOOKUP(Table_6[[#This Row],[ID_Municipio]],Table_4[[CodigoMuni]:[Long_2]],3,0),"")</f>
        <v>15.2433</v>
      </c>
      <c r="O1164" s="36">
        <f>+IFERROR(VLOOKUP(Table_6[[#This Row],[ID_Municipio]],Table_4[[CodigoMuni]:[Long_2]],4,0),"")</f>
        <v>-87.227500000000006</v>
      </c>
      <c r="P1164" s="34" t="s">
        <v>21</v>
      </c>
    </row>
    <row r="1165" spans="1:16" ht="14.25" hidden="1" customHeight="1">
      <c r="A1165" s="31" t="str">
        <f t="shared" si="66"/>
        <v>Yoro439251154</v>
      </c>
      <c r="B1165" s="31" t="str">
        <f>+Table_6[[#This Row],[ID_Municipio]]&amp;Table_6[[#This Row],[Fecha]]</f>
        <v>180143925</v>
      </c>
      <c r="C1165" s="31" t="str">
        <f t="shared" si="67"/>
        <v>Yoro43925</v>
      </c>
      <c r="D1165" s="32">
        <f t="shared" ref="D1165:D1232" si="68">+D1164+1</f>
        <v>1154</v>
      </c>
      <c r="E1165" s="24">
        <v>43925</v>
      </c>
      <c r="F1165" s="32">
        <f>+VLOOKUP(Table_6[[#This Row],[Departamento]],Table_5[],2,0)</f>
        <v>18</v>
      </c>
      <c r="G1165" s="3" t="s">
        <v>35</v>
      </c>
      <c r="H1165" s="9" t="s">
        <v>35</v>
      </c>
      <c r="I1165" s="32" t="str">
        <f>+IFERROR(VLOOKUP(Table_6[[#This Row],[Municipio]],'LOCALIZA HN'!$B$9:$O$306,8,0),99999)</f>
        <v>1801</v>
      </c>
      <c r="J1165" s="5" t="s">
        <v>26</v>
      </c>
      <c r="K1165" s="5">
        <v>19</v>
      </c>
      <c r="L1165" s="8" t="s">
        <v>19</v>
      </c>
      <c r="M1165" s="34" t="s">
        <v>20</v>
      </c>
      <c r="N1165" s="36">
        <f>+IFERROR(VLOOKUP(Table_6[[#This Row],[ID_Municipio]],Table_4[[CodigoMuni]:[Long_2]],3,0),"")</f>
        <v>15.2433</v>
      </c>
      <c r="O1165" s="36">
        <f>+IFERROR(VLOOKUP(Table_6[[#This Row],[ID_Municipio]],Table_4[[CodigoMuni]:[Long_2]],4,0),"")</f>
        <v>-87.227500000000006</v>
      </c>
      <c r="P1165" s="34" t="s">
        <v>21</v>
      </c>
    </row>
    <row r="1166" spans="1:16" ht="14.25" hidden="1" customHeight="1">
      <c r="A1166" s="31" t="str">
        <f t="shared" si="66"/>
        <v>San Pedro Sula439251155</v>
      </c>
      <c r="B1166" s="31" t="str">
        <f>+Table_6[[#This Row],[ID_Municipio]]&amp;Table_6[[#This Row],[Fecha]]</f>
        <v>050143925</v>
      </c>
      <c r="C1166" s="31" t="str">
        <f t="shared" si="67"/>
        <v>Comayagua43925</v>
      </c>
      <c r="D1166" s="32">
        <f t="shared" si="68"/>
        <v>1155</v>
      </c>
      <c r="E1166" s="24">
        <v>43925</v>
      </c>
      <c r="F1166" s="32">
        <f>+VLOOKUP(Table_6[[#This Row],[Departamento]],Table_5[],2,0)</f>
        <v>3</v>
      </c>
      <c r="G1166" s="3" t="s">
        <v>28</v>
      </c>
      <c r="H1166" s="9" t="s">
        <v>23</v>
      </c>
      <c r="I1166" s="32" t="str">
        <f>+IFERROR(VLOOKUP(Table_6[[#This Row],[Municipio]],'LOCALIZA HN'!$B$9:$O$306,8,0),99999)</f>
        <v>0501</v>
      </c>
      <c r="J1166" s="5" t="s">
        <v>18</v>
      </c>
      <c r="K1166" s="5">
        <v>39</v>
      </c>
      <c r="L1166" s="8" t="s">
        <v>19</v>
      </c>
      <c r="M1166" s="34" t="s">
        <v>20</v>
      </c>
      <c r="N1166" s="36">
        <f>+IFERROR(VLOOKUP(Table_6[[#This Row],[ID_Municipio]],Table_4[[CodigoMuni]:[Long_2]],3,0),"")</f>
        <v>15.5151</v>
      </c>
      <c r="O1166" s="36">
        <f>+IFERROR(VLOOKUP(Table_6[[#This Row],[ID_Municipio]],Table_4[[CodigoMuni]:[Long_2]],4,0),"")</f>
        <v>-88.114599999999996</v>
      </c>
      <c r="P1166" s="34" t="s">
        <v>21</v>
      </c>
    </row>
    <row r="1167" spans="1:16" ht="14.25" hidden="1" customHeight="1">
      <c r="A1167" s="31" t="str">
        <f t="shared" si="66"/>
        <v>Villanueva439251156</v>
      </c>
      <c r="B1167" s="31" t="str">
        <f>+Table_6[[#This Row],[ID_Municipio]]&amp;Table_6[[#This Row],[Fecha]]</f>
        <v>051143925</v>
      </c>
      <c r="C1167" s="31" t="str">
        <f t="shared" si="67"/>
        <v>Cortes43925</v>
      </c>
      <c r="D1167" s="32">
        <f t="shared" si="68"/>
        <v>1156</v>
      </c>
      <c r="E1167" s="24">
        <v>43925</v>
      </c>
      <c r="F1167" s="32">
        <f>+VLOOKUP(Table_6[[#This Row],[Departamento]],Table_5[],2,0)</f>
        <v>5</v>
      </c>
      <c r="G1167" s="3" t="s">
        <v>22</v>
      </c>
      <c r="H1167" s="9" t="s">
        <v>83</v>
      </c>
      <c r="I1167" s="32" t="str">
        <f>+IFERROR(VLOOKUP(Table_6[[#This Row],[Municipio]],'LOCALIZA HN'!$B$9:$O$306,8,0),99999)</f>
        <v>0511</v>
      </c>
      <c r="J1167" s="5" t="s">
        <v>18</v>
      </c>
      <c r="K1167" s="5">
        <v>27</v>
      </c>
      <c r="L1167" s="8" t="s">
        <v>19</v>
      </c>
      <c r="M1167" s="34" t="s">
        <v>20</v>
      </c>
      <c r="N1167" s="36">
        <f>+IFERROR(VLOOKUP(Table_6[[#This Row],[ID_Municipio]],Table_4[[CodigoMuni]:[Long_2]],3,0),"")</f>
        <v>15.3307</v>
      </c>
      <c r="O1167" s="36">
        <f>+IFERROR(VLOOKUP(Table_6[[#This Row],[ID_Municipio]],Table_4[[CodigoMuni]:[Long_2]],4,0),"")</f>
        <v>-88.047399999999996</v>
      </c>
      <c r="P1167" s="34" t="s">
        <v>21</v>
      </c>
    </row>
    <row r="1168" spans="1:16" ht="14.25" hidden="1" customHeight="1">
      <c r="A1168" s="31" t="str">
        <f t="shared" si="66"/>
        <v>San Pedro Sula439251157</v>
      </c>
      <c r="B1168" s="31" t="str">
        <f>+Table_6[[#This Row],[ID_Municipio]]&amp;Table_6[[#This Row],[Fecha]]</f>
        <v>050143925</v>
      </c>
      <c r="C1168" s="31" t="str">
        <f t="shared" si="67"/>
        <v>Cortes43925</v>
      </c>
      <c r="D1168" s="32">
        <f t="shared" si="68"/>
        <v>1157</v>
      </c>
      <c r="E1168" s="24">
        <v>43925</v>
      </c>
      <c r="F1168" s="32">
        <f>+VLOOKUP(Table_6[[#This Row],[Departamento]],Table_5[],2,0)</f>
        <v>5</v>
      </c>
      <c r="G1168" s="3" t="s">
        <v>22</v>
      </c>
      <c r="H1168" s="9" t="s">
        <v>23</v>
      </c>
      <c r="I1168" s="32" t="str">
        <f>+IFERROR(VLOOKUP(Table_6[[#This Row],[Municipio]],'LOCALIZA HN'!$B$9:$O$306,8,0),99999)</f>
        <v>0501</v>
      </c>
      <c r="J1168" s="5" t="s">
        <v>26</v>
      </c>
      <c r="K1168" s="5">
        <v>30</v>
      </c>
      <c r="L1168" s="8" t="s">
        <v>19</v>
      </c>
      <c r="M1168" s="34" t="s">
        <v>20</v>
      </c>
      <c r="N1168" s="36">
        <f>+IFERROR(VLOOKUP(Table_6[[#This Row],[ID_Municipio]],Table_4[[CodigoMuni]:[Long_2]],3,0),"")</f>
        <v>15.5151</v>
      </c>
      <c r="O1168" s="36">
        <f>+IFERROR(VLOOKUP(Table_6[[#This Row],[ID_Municipio]],Table_4[[CodigoMuni]:[Long_2]],4,0),"")</f>
        <v>-88.114599999999996</v>
      </c>
      <c r="P1168" s="34" t="s">
        <v>21</v>
      </c>
    </row>
    <row r="1169" spans="1:16" ht="14.25" hidden="1" customHeight="1">
      <c r="A1169" s="31" t="str">
        <f t="shared" si="66"/>
        <v>San Pedro Sula439251158</v>
      </c>
      <c r="B1169" s="31" t="str">
        <f>+Table_6[[#This Row],[ID_Municipio]]&amp;Table_6[[#This Row],[Fecha]]</f>
        <v>050143925</v>
      </c>
      <c r="C1169" s="31" t="str">
        <f t="shared" si="67"/>
        <v>Cortes43925</v>
      </c>
      <c r="D1169" s="32">
        <f t="shared" si="68"/>
        <v>1158</v>
      </c>
      <c r="E1169" s="24">
        <v>43925</v>
      </c>
      <c r="F1169" s="32">
        <f>+VLOOKUP(Table_6[[#This Row],[Departamento]],Table_5[],2,0)</f>
        <v>5</v>
      </c>
      <c r="G1169" s="3" t="s">
        <v>22</v>
      </c>
      <c r="H1169" s="9" t="s">
        <v>23</v>
      </c>
      <c r="I1169" s="32" t="str">
        <f>+IFERROR(VLOOKUP(Table_6[[#This Row],[Municipio]],'LOCALIZA HN'!$B$9:$O$306,8,0),99999)</f>
        <v>0501</v>
      </c>
      <c r="J1169" s="5" t="s">
        <v>18</v>
      </c>
      <c r="K1169" s="5">
        <v>22</v>
      </c>
      <c r="L1169" s="8" t="s">
        <v>19</v>
      </c>
      <c r="M1169" s="34" t="s">
        <v>20</v>
      </c>
      <c r="N1169" s="36">
        <f>+IFERROR(VLOOKUP(Table_6[[#This Row],[ID_Municipio]],Table_4[[CodigoMuni]:[Long_2]],3,0),"")</f>
        <v>15.5151</v>
      </c>
      <c r="O1169" s="36">
        <f>+IFERROR(VLOOKUP(Table_6[[#This Row],[ID_Municipio]],Table_4[[CodigoMuni]:[Long_2]],4,0),"")</f>
        <v>-88.114599999999996</v>
      </c>
      <c r="P1169" s="34" t="s">
        <v>21</v>
      </c>
    </row>
    <row r="1170" spans="1:16" ht="14.25" hidden="1" customHeight="1">
      <c r="A1170" s="31" t="str">
        <f t="shared" si="66"/>
        <v>San Pedro Sula439251159</v>
      </c>
      <c r="B1170" s="31" t="str">
        <f>+Table_6[[#This Row],[ID_Municipio]]&amp;Table_6[[#This Row],[Fecha]]</f>
        <v>050143925</v>
      </c>
      <c r="C1170" s="31" t="str">
        <f t="shared" si="67"/>
        <v>Cortes43925</v>
      </c>
      <c r="D1170" s="32">
        <f t="shared" si="68"/>
        <v>1159</v>
      </c>
      <c r="E1170" s="24">
        <v>43925</v>
      </c>
      <c r="F1170" s="32">
        <f>+VLOOKUP(Table_6[[#This Row],[Departamento]],Table_5[],2,0)</f>
        <v>5</v>
      </c>
      <c r="G1170" s="3" t="s">
        <v>22</v>
      </c>
      <c r="H1170" s="9" t="s">
        <v>23</v>
      </c>
      <c r="I1170" s="32" t="str">
        <f>+IFERROR(VLOOKUP(Table_6[[#This Row],[Municipio]],'LOCALIZA HN'!$B$9:$O$306,8,0),99999)</f>
        <v>0501</v>
      </c>
      <c r="J1170" s="5" t="s">
        <v>18</v>
      </c>
      <c r="K1170" s="5">
        <v>64</v>
      </c>
      <c r="L1170" s="8" t="s">
        <v>19</v>
      </c>
      <c r="M1170" s="34" t="s">
        <v>20</v>
      </c>
      <c r="N1170" s="36">
        <f>+IFERROR(VLOOKUP(Table_6[[#This Row],[ID_Municipio]],Table_4[[CodigoMuni]:[Long_2]],3,0),"")</f>
        <v>15.5151</v>
      </c>
      <c r="O1170" s="36">
        <f>+IFERROR(VLOOKUP(Table_6[[#This Row],[ID_Municipio]],Table_4[[CodigoMuni]:[Long_2]],4,0),"")</f>
        <v>-88.114599999999996</v>
      </c>
      <c r="P1170" s="34" t="s">
        <v>21</v>
      </c>
    </row>
    <row r="1171" spans="1:16" ht="14.25" hidden="1" customHeight="1">
      <c r="A1171" s="31" t="str">
        <f t="shared" si="66"/>
        <v>San Pedro Sula439251160</v>
      </c>
      <c r="B1171" s="31" t="str">
        <f>+Table_6[[#This Row],[ID_Municipio]]&amp;Table_6[[#This Row],[Fecha]]</f>
        <v>050143925</v>
      </c>
      <c r="C1171" s="31" t="str">
        <f t="shared" si="67"/>
        <v>Cortes43925</v>
      </c>
      <c r="D1171" s="32">
        <f t="shared" si="68"/>
        <v>1160</v>
      </c>
      <c r="E1171" s="24">
        <v>43925</v>
      </c>
      <c r="F1171" s="32">
        <f>+VLOOKUP(Table_6[[#This Row],[Departamento]],Table_5[],2,0)</f>
        <v>5</v>
      </c>
      <c r="G1171" s="3" t="s">
        <v>22</v>
      </c>
      <c r="H1171" s="9" t="s">
        <v>23</v>
      </c>
      <c r="I1171" s="32" t="str">
        <f>+IFERROR(VLOOKUP(Table_6[[#This Row],[Municipio]],'LOCALIZA HN'!$B$9:$O$306,8,0),99999)</f>
        <v>0501</v>
      </c>
      <c r="J1171" s="5" t="s">
        <v>18</v>
      </c>
      <c r="K1171" s="5">
        <v>57</v>
      </c>
      <c r="L1171" s="8" t="s">
        <v>19</v>
      </c>
      <c r="M1171" s="34" t="s">
        <v>20</v>
      </c>
      <c r="N1171" s="36">
        <f>+IFERROR(VLOOKUP(Table_6[[#This Row],[ID_Municipio]],Table_4[[CodigoMuni]:[Long_2]],3,0),"")</f>
        <v>15.5151</v>
      </c>
      <c r="O1171" s="36">
        <f>+IFERROR(VLOOKUP(Table_6[[#This Row],[ID_Municipio]],Table_4[[CodigoMuni]:[Long_2]],4,0),"")</f>
        <v>-88.114599999999996</v>
      </c>
      <c r="P1171" s="34" t="s">
        <v>21</v>
      </c>
    </row>
    <row r="1172" spans="1:16" ht="14.25" hidden="1" customHeight="1">
      <c r="A1172" s="31" t="str">
        <f t="shared" si="66"/>
        <v>San Pedro Sula439251161</v>
      </c>
      <c r="B1172" s="31" t="str">
        <f>+Table_6[[#This Row],[ID_Municipio]]&amp;Table_6[[#This Row],[Fecha]]</f>
        <v>050143925</v>
      </c>
      <c r="C1172" s="31" t="str">
        <f t="shared" si="67"/>
        <v>Cortes43925</v>
      </c>
      <c r="D1172" s="32">
        <f t="shared" si="68"/>
        <v>1161</v>
      </c>
      <c r="E1172" s="24">
        <v>43925</v>
      </c>
      <c r="F1172" s="32">
        <f>+VLOOKUP(Table_6[[#This Row],[Departamento]],Table_5[],2,0)</f>
        <v>5</v>
      </c>
      <c r="G1172" s="3" t="s">
        <v>22</v>
      </c>
      <c r="H1172" s="9" t="s">
        <v>23</v>
      </c>
      <c r="I1172" s="32" t="str">
        <f>+IFERROR(VLOOKUP(Table_6[[#This Row],[Municipio]],'LOCALIZA HN'!$B$9:$O$306,8,0),99999)</f>
        <v>0501</v>
      </c>
      <c r="J1172" s="5" t="s">
        <v>18</v>
      </c>
      <c r="K1172" s="5">
        <v>43</v>
      </c>
      <c r="L1172" s="8" t="s">
        <v>19</v>
      </c>
      <c r="M1172" s="34" t="s">
        <v>20</v>
      </c>
      <c r="N1172" s="36">
        <f>+IFERROR(VLOOKUP(Table_6[[#This Row],[ID_Municipio]],Table_4[[CodigoMuni]:[Long_2]],3,0),"")</f>
        <v>15.5151</v>
      </c>
      <c r="O1172" s="36">
        <f>+IFERROR(VLOOKUP(Table_6[[#This Row],[ID_Municipio]],Table_4[[CodigoMuni]:[Long_2]],4,0),"")</f>
        <v>-88.114599999999996</v>
      </c>
      <c r="P1172" s="34" t="s">
        <v>21</v>
      </c>
    </row>
    <row r="1173" spans="1:16" ht="14.25" hidden="1" customHeight="1">
      <c r="A1173" s="31" t="str">
        <f t="shared" si="66"/>
        <v>San Pedro Sula439251162</v>
      </c>
      <c r="B1173" s="31" t="str">
        <f>+Table_6[[#This Row],[ID_Municipio]]&amp;Table_6[[#This Row],[Fecha]]</f>
        <v>050143925</v>
      </c>
      <c r="C1173" s="31" t="str">
        <f t="shared" si="67"/>
        <v>Cortes43925</v>
      </c>
      <c r="D1173" s="32">
        <f t="shared" si="68"/>
        <v>1162</v>
      </c>
      <c r="E1173" s="24">
        <v>43925</v>
      </c>
      <c r="F1173" s="32">
        <f>+VLOOKUP(Table_6[[#This Row],[Departamento]],Table_5[],2,0)</f>
        <v>5</v>
      </c>
      <c r="G1173" s="3" t="s">
        <v>22</v>
      </c>
      <c r="H1173" s="9" t="s">
        <v>23</v>
      </c>
      <c r="I1173" s="32" t="str">
        <f>+IFERROR(VLOOKUP(Table_6[[#This Row],[Municipio]],'LOCALIZA HN'!$B$9:$O$306,8,0),99999)</f>
        <v>0501</v>
      </c>
      <c r="J1173" s="5" t="s">
        <v>26</v>
      </c>
      <c r="K1173" s="5">
        <v>35</v>
      </c>
      <c r="L1173" s="8" t="s">
        <v>19</v>
      </c>
      <c r="M1173" s="34" t="s">
        <v>20</v>
      </c>
      <c r="N1173" s="36">
        <f>+IFERROR(VLOOKUP(Table_6[[#This Row],[ID_Municipio]],Table_4[[CodigoMuni]:[Long_2]],3,0),"")</f>
        <v>15.5151</v>
      </c>
      <c r="O1173" s="36">
        <f>+IFERROR(VLOOKUP(Table_6[[#This Row],[ID_Municipio]],Table_4[[CodigoMuni]:[Long_2]],4,0),"")</f>
        <v>-88.114599999999996</v>
      </c>
      <c r="P1173" s="34" t="s">
        <v>21</v>
      </c>
    </row>
    <row r="1174" spans="1:16" ht="14.25" hidden="1" customHeight="1">
      <c r="A1174" s="31" t="str">
        <f t="shared" si="66"/>
        <v>San Pedro Sula439251163</v>
      </c>
      <c r="B1174" s="31" t="str">
        <f>+Table_6[[#This Row],[ID_Municipio]]&amp;Table_6[[#This Row],[Fecha]]</f>
        <v>050143925</v>
      </c>
      <c r="C1174" s="31" t="str">
        <f t="shared" si="67"/>
        <v>Cortes43925</v>
      </c>
      <c r="D1174" s="32">
        <f t="shared" si="68"/>
        <v>1163</v>
      </c>
      <c r="E1174" s="24">
        <v>43925</v>
      </c>
      <c r="F1174" s="32">
        <f>+VLOOKUP(Table_6[[#This Row],[Departamento]],Table_5[],2,0)</f>
        <v>5</v>
      </c>
      <c r="G1174" s="3" t="s">
        <v>22</v>
      </c>
      <c r="H1174" s="9" t="s">
        <v>23</v>
      </c>
      <c r="I1174" s="32" t="str">
        <f>+IFERROR(VLOOKUP(Table_6[[#This Row],[Municipio]],'LOCALIZA HN'!$B$9:$O$306,8,0),99999)</f>
        <v>0501</v>
      </c>
      <c r="J1174" s="5" t="s">
        <v>26</v>
      </c>
      <c r="K1174" s="5">
        <v>30</v>
      </c>
      <c r="L1174" s="8" t="s">
        <v>19</v>
      </c>
      <c r="M1174" s="34" t="s">
        <v>20</v>
      </c>
      <c r="N1174" s="36">
        <f>+IFERROR(VLOOKUP(Table_6[[#This Row],[ID_Municipio]],Table_4[[CodigoMuni]:[Long_2]],3,0),"")</f>
        <v>15.5151</v>
      </c>
      <c r="O1174" s="36">
        <f>+IFERROR(VLOOKUP(Table_6[[#This Row],[ID_Municipio]],Table_4[[CodigoMuni]:[Long_2]],4,0),"")</f>
        <v>-88.114599999999996</v>
      </c>
      <c r="P1174" s="34" t="s">
        <v>21</v>
      </c>
    </row>
    <row r="1175" spans="1:16" ht="14.25" hidden="1" customHeight="1">
      <c r="A1175" s="31" t="str">
        <f t="shared" si="66"/>
        <v>San Pedro Sula439251164</v>
      </c>
      <c r="B1175" s="31" t="str">
        <f>+Table_6[[#This Row],[ID_Municipio]]&amp;Table_6[[#This Row],[Fecha]]</f>
        <v>050143925</v>
      </c>
      <c r="C1175" s="31" t="str">
        <f t="shared" si="67"/>
        <v>Cortes43925</v>
      </c>
      <c r="D1175" s="32">
        <f t="shared" si="68"/>
        <v>1164</v>
      </c>
      <c r="E1175" s="24">
        <v>43925</v>
      </c>
      <c r="F1175" s="32">
        <f>+VLOOKUP(Table_6[[#This Row],[Departamento]],Table_5[],2,0)</f>
        <v>5</v>
      </c>
      <c r="G1175" s="3" t="s">
        <v>22</v>
      </c>
      <c r="H1175" s="9" t="s">
        <v>23</v>
      </c>
      <c r="I1175" s="32" t="str">
        <f>+IFERROR(VLOOKUP(Table_6[[#This Row],[Municipio]],'LOCALIZA HN'!$B$9:$O$306,8,0),99999)</f>
        <v>0501</v>
      </c>
      <c r="J1175" s="5" t="s">
        <v>26</v>
      </c>
      <c r="K1175" s="5">
        <v>30</v>
      </c>
      <c r="L1175" s="8" t="s">
        <v>19</v>
      </c>
      <c r="M1175" s="34" t="s">
        <v>20</v>
      </c>
      <c r="N1175" s="36">
        <f>+IFERROR(VLOOKUP(Table_6[[#This Row],[ID_Municipio]],Table_4[[CodigoMuni]:[Long_2]],3,0),"")</f>
        <v>15.5151</v>
      </c>
      <c r="O1175" s="36">
        <f>+IFERROR(VLOOKUP(Table_6[[#This Row],[ID_Municipio]],Table_4[[CodigoMuni]:[Long_2]],4,0),"")</f>
        <v>-88.114599999999996</v>
      </c>
      <c r="P1175" s="34" t="s">
        <v>21</v>
      </c>
    </row>
    <row r="1176" spans="1:16" ht="14.25" hidden="1" customHeight="1">
      <c r="A1176" s="31" t="str">
        <f t="shared" si="66"/>
        <v>La Lima439251165</v>
      </c>
      <c r="B1176" s="31" t="str">
        <f>+Table_6[[#This Row],[ID_Municipio]]&amp;Table_6[[#This Row],[Fecha]]</f>
        <v>051243925</v>
      </c>
      <c r="C1176" s="31" t="str">
        <f t="shared" si="67"/>
        <v>Cortes43925</v>
      </c>
      <c r="D1176" s="32">
        <f t="shared" si="68"/>
        <v>1165</v>
      </c>
      <c r="E1176" s="24">
        <v>43925</v>
      </c>
      <c r="F1176" s="32">
        <f>+VLOOKUP(Table_6[[#This Row],[Departamento]],Table_5[],2,0)</f>
        <v>5</v>
      </c>
      <c r="G1176" s="3" t="s">
        <v>22</v>
      </c>
      <c r="H1176" s="9" t="s">
        <v>47</v>
      </c>
      <c r="I1176" s="32" t="str">
        <f>+IFERROR(VLOOKUP(Table_6[[#This Row],[Municipio]],'LOCALIZA HN'!$B$9:$O$306,8,0),99999)</f>
        <v>0512</v>
      </c>
      <c r="J1176" s="5" t="s">
        <v>26</v>
      </c>
      <c r="K1176" s="5">
        <v>44</v>
      </c>
      <c r="L1176" s="8" t="s">
        <v>19</v>
      </c>
      <c r="M1176" s="34" t="s">
        <v>20</v>
      </c>
      <c r="N1176" s="36">
        <f>+IFERROR(VLOOKUP(Table_6[[#This Row],[ID_Municipio]],Table_4[[CodigoMuni]:[Long_2]],3,0),"")</f>
        <v>15.484500000000001</v>
      </c>
      <c r="O1176" s="36">
        <f>+IFERROR(VLOOKUP(Table_6[[#This Row],[ID_Municipio]],Table_4[[CodigoMuni]:[Long_2]],4,0),"")</f>
        <v>-87.869299999999996</v>
      </c>
      <c r="P1176" s="34" t="s">
        <v>21</v>
      </c>
    </row>
    <row r="1177" spans="1:16" ht="14.25" hidden="1" customHeight="1">
      <c r="A1177" s="31" t="str">
        <f t="shared" si="66"/>
        <v>San Pedro Sula439251166</v>
      </c>
      <c r="B1177" s="31" t="str">
        <f>+Table_6[[#This Row],[ID_Municipio]]&amp;Table_6[[#This Row],[Fecha]]</f>
        <v>050143925</v>
      </c>
      <c r="C1177" s="31" t="str">
        <f t="shared" si="67"/>
        <v>Cortes43925</v>
      </c>
      <c r="D1177" s="32">
        <f t="shared" si="68"/>
        <v>1166</v>
      </c>
      <c r="E1177" s="24">
        <v>43925</v>
      </c>
      <c r="F1177" s="32">
        <f>+VLOOKUP(Table_6[[#This Row],[Departamento]],Table_5[],2,0)</f>
        <v>5</v>
      </c>
      <c r="G1177" s="3" t="s">
        <v>22</v>
      </c>
      <c r="H1177" s="9" t="s">
        <v>23</v>
      </c>
      <c r="I1177" s="32" t="str">
        <f>+IFERROR(VLOOKUP(Table_6[[#This Row],[Municipio]],'LOCALIZA HN'!$B$9:$O$306,8,0),99999)</f>
        <v>0501</v>
      </c>
      <c r="J1177" s="5" t="s">
        <v>26</v>
      </c>
      <c r="K1177" s="5">
        <v>78</v>
      </c>
      <c r="L1177" s="8" t="s">
        <v>19</v>
      </c>
      <c r="M1177" s="34" t="s">
        <v>20</v>
      </c>
      <c r="N1177" s="36">
        <f>+IFERROR(VLOOKUP(Table_6[[#This Row],[ID_Municipio]],Table_4[[CodigoMuni]:[Long_2]],3,0),"")</f>
        <v>15.5151</v>
      </c>
      <c r="O1177" s="36">
        <f>+IFERROR(VLOOKUP(Table_6[[#This Row],[ID_Municipio]],Table_4[[CodigoMuni]:[Long_2]],4,0),"")</f>
        <v>-88.114599999999996</v>
      </c>
      <c r="P1177" s="34" t="s">
        <v>21</v>
      </c>
    </row>
    <row r="1178" spans="1:16" ht="14.25" hidden="1" customHeight="1">
      <c r="A1178" s="31" t="str">
        <f t="shared" si="66"/>
        <v>La Lima439251167</v>
      </c>
      <c r="B1178" s="31" t="str">
        <f>+Table_6[[#This Row],[ID_Municipio]]&amp;Table_6[[#This Row],[Fecha]]</f>
        <v>051243925</v>
      </c>
      <c r="C1178" s="31" t="str">
        <f t="shared" si="67"/>
        <v>Cortes43925</v>
      </c>
      <c r="D1178" s="32">
        <f t="shared" si="68"/>
        <v>1167</v>
      </c>
      <c r="E1178" s="24">
        <v>43925</v>
      </c>
      <c r="F1178" s="32">
        <f>+VLOOKUP(Table_6[[#This Row],[Departamento]],Table_5[],2,0)</f>
        <v>5</v>
      </c>
      <c r="G1178" s="3" t="s">
        <v>22</v>
      </c>
      <c r="H1178" s="9" t="s">
        <v>47</v>
      </c>
      <c r="I1178" s="32" t="str">
        <f>+IFERROR(VLOOKUP(Table_6[[#This Row],[Municipio]],'LOCALIZA HN'!$B$9:$O$306,8,0),99999)</f>
        <v>0512</v>
      </c>
      <c r="J1178" s="5" t="s">
        <v>26</v>
      </c>
      <c r="K1178" s="5">
        <v>45</v>
      </c>
      <c r="L1178" s="8" t="s">
        <v>19</v>
      </c>
      <c r="M1178" s="34" t="s">
        <v>20</v>
      </c>
      <c r="N1178" s="36">
        <f>+IFERROR(VLOOKUP(Table_6[[#This Row],[ID_Municipio]],Table_4[[CodigoMuni]:[Long_2]],3,0),"")</f>
        <v>15.484500000000001</v>
      </c>
      <c r="O1178" s="36">
        <f>+IFERROR(VLOOKUP(Table_6[[#This Row],[ID_Municipio]],Table_4[[CodigoMuni]:[Long_2]],4,0),"")</f>
        <v>-87.869299999999996</v>
      </c>
      <c r="P1178" s="34" t="s">
        <v>21</v>
      </c>
    </row>
    <row r="1179" spans="1:16" ht="14.25" hidden="1" customHeight="1">
      <c r="A1179" s="31" t="str">
        <f t="shared" ref="A1179:A1191" si="69">+H1179&amp;E1179&amp;D1179</f>
        <v>Goascoran439251168</v>
      </c>
      <c r="B1179" s="31" t="str">
        <f>+Table_6[[#This Row],[ID_Municipio]]&amp;Table_6[[#This Row],[Fecha]]</f>
        <v>170643925</v>
      </c>
      <c r="C1179" s="31" t="str">
        <f t="shared" ref="C1179:C1194" si="70">+G1179&amp;E1179</f>
        <v>Valle43925</v>
      </c>
      <c r="D1179" s="32">
        <f t="shared" si="68"/>
        <v>1168</v>
      </c>
      <c r="E1179" s="24">
        <v>43925</v>
      </c>
      <c r="F1179" s="32">
        <f>+VLOOKUP(Table_6[[#This Row],[Departamento]],Table_5[],2,0)</f>
        <v>17</v>
      </c>
      <c r="G1179" s="3" t="s">
        <v>16</v>
      </c>
      <c r="H1179" s="9" t="s">
        <v>40</v>
      </c>
      <c r="I1179" s="32" t="str">
        <f>+IFERROR(VLOOKUP(Table_6[[#This Row],[Municipio]],'LOCALIZA HN'!$B$9:$O$306,8,0),99999)</f>
        <v>1706</v>
      </c>
      <c r="J1179" s="5" t="s">
        <v>18</v>
      </c>
      <c r="K1179" s="5">
        <v>33</v>
      </c>
      <c r="L1179" s="8" t="s">
        <v>19</v>
      </c>
      <c r="M1179" s="34" t="s">
        <v>20</v>
      </c>
      <c r="N1179" s="36">
        <f>+IFERROR(VLOOKUP(Table_6[[#This Row],[ID_Municipio]],Table_4[[CodigoMuni]:[Long_2]],3,0),"")</f>
        <v>13.5938</v>
      </c>
      <c r="O1179" s="36">
        <f>+IFERROR(VLOOKUP(Table_6[[#This Row],[ID_Municipio]],Table_4[[CodigoMuni]:[Long_2]],4,0),"")</f>
        <v>-87.712599999999995</v>
      </c>
      <c r="P1179" s="34" t="s">
        <v>21</v>
      </c>
    </row>
    <row r="1180" spans="1:16" ht="14.25" hidden="1" customHeight="1">
      <c r="A1180" s="31" t="str">
        <f t="shared" si="69"/>
        <v>La Ceiba439251169</v>
      </c>
      <c r="B1180" s="31" t="str">
        <f>+Table_6[[#This Row],[ID_Municipio]]&amp;Table_6[[#This Row],[Fecha]]</f>
        <v>010143925</v>
      </c>
      <c r="C1180" s="31" t="str">
        <f t="shared" si="70"/>
        <v>Atlantida43925</v>
      </c>
      <c r="D1180" s="32">
        <f t="shared" si="68"/>
        <v>1169</v>
      </c>
      <c r="E1180" s="24">
        <v>43925</v>
      </c>
      <c r="F1180" s="32">
        <f>+VLOOKUP(Table_6[[#This Row],[Departamento]],Table_5[],2,0)</f>
        <v>1</v>
      </c>
      <c r="G1180" s="3" t="s">
        <v>38</v>
      </c>
      <c r="H1180" s="9" t="s">
        <v>46</v>
      </c>
      <c r="I1180" s="32" t="str">
        <f>+IFERROR(VLOOKUP(Table_6[[#This Row],[Municipio]],'LOCALIZA HN'!$B$9:$O$306,8,0),99999)</f>
        <v>0101</v>
      </c>
      <c r="J1180" s="5" t="s">
        <v>26</v>
      </c>
      <c r="K1180" s="5">
        <v>23</v>
      </c>
      <c r="L1180" s="8" t="s">
        <v>19</v>
      </c>
      <c r="M1180" s="34" t="s">
        <v>20</v>
      </c>
      <c r="N1180" s="36">
        <f>+IFERROR(VLOOKUP(Table_6[[#This Row],[ID_Municipio]],Table_4[[CodigoMuni]:[Long_2]],3,0),"")</f>
        <v>15.6782</v>
      </c>
      <c r="O1180" s="36">
        <f>+IFERROR(VLOOKUP(Table_6[[#This Row],[ID_Municipio]],Table_4[[CodigoMuni]:[Long_2]],4,0),"")</f>
        <v>-86.742800000000003</v>
      </c>
      <c r="P1180" s="34" t="s">
        <v>21</v>
      </c>
    </row>
    <row r="1181" spans="1:16" ht="14.25" customHeight="1">
      <c r="A1181" s="31" t="str">
        <f t="shared" si="69"/>
        <v>Distrito Central439251170</v>
      </c>
      <c r="B1181" s="31" t="str">
        <f>+Table_6[[#This Row],[ID_Municipio]]&amp;Table_6[[#This Row],[Fecha]]</f>
        <v>080143925</v>
      </c>
      <c r="C1181" s="31" t="str">
        <f t="shared" si="70"/>
        <v>Francisco Morazan43925</v>
      </c>
      <c r="D1181" s="32">
        <f t="shared" si="68"/>
        <v>1170</v>
      </c>
      <c r="E1181" s="24">
        <v>43925</v>
      </c>
      <c r="F1181" s="32">
        <f>+VLOOKUP(Table_6[[#This Row],[Departamento]],Table_5[],2,0)</f>
        <v>8</v>
      </c>
      <c r="G1181" s="3" t="s">
        <v>31</v>
      </c>
      <c r="H1181" s="9" t="s">
        <v>32</v>
      </c>
      <c r="I1181" s="32" t="str">
        <f>+IFERROR(VLOOKUP(Table_6[[#This Row],[Municipio]],'LOCALIZA HN'!$B$9:$O$306,8,0),99999)</f>
        <v>0801</v>
      </c>
      <c r="J1181" s="5" t="s">
        <v>26</v>
      </c>
      <c r="K1181" s="5">
        <v>32</v>
      </c>
      <c r="L1181" s="8" t="s">
        <v>19</v>
      </c>
      <c r="M1181" s="34" t="s">
        <v>20</v>
      </c>
      <c r="N1181" s="36">
        <f>+IFERROR(VLOOKUP(Table_6[[#This Row],[ID_Municipio]],Table_4[[CodigoMuni]:[Long_2]],3,0),"")</f>
        <v>14.175800000000001</v>
      </c>
      <c r="O1181" s="36">
        <f>+IFERROR(VLOOKUP(Table_6[[#This Row],[ID_Municipio]],Table_4[[CodigoMuni]:[Long_2]],4,0),"")</f>
        <v>-87.251099999999994</v>
      </c>
      <c r="P1181" s="34" t="s">
        <v>21</v>
      </c>
    </row>
    <row r="1182" spans="1:16" ht="14.25" customHeight="1">
      <c r="A1182" s="31" t="str">
        <f t="shared" si="69"/>
        <v>Distrito Central439251171</v>
      </c>
      <c r="B1182" s="31" t="str">
        <f>+Table_6[[#This Row],[ID_Municipio]]&amp;Table_6[[#This Row],[Fecha]]</f>
        <v>080143925</v>
      </c>
      <c r="C1182" s="31" t="str">
        <f t="shared" si="70"/>
        <v>Francisco Morazan43925</v>
      </c>
      <c r="D1182" s="32">
        <f t="shared" si="68"/>
        <v>1171</v>
      </c>
      <c r="E1182" s="24">
        <v>43925</v>
      </c>
      <c r="F1182" s="32">
        <f>+VLOOKUP(Table_6[[#This Row],[Departamento]],Table_5[],2,0)</f>
        <v>8</v>
      </c>
      <c r="G1182" s="3" t="s">
        <v>31</v>
      </c>
      <c r="H1182" s="9" t="s">
        <v>32</v>
      </c>
      <c r="I1182" s="32" t="str">
        <f>+IFERROR(VLOOKUP(Table_6[[#This Row],[Municipio]],'LOCALIZA HN'!$B$9:$O$306,8,0),99999)</f>
        <v>0801</v>
      </c>
      <c r="J1182" s="5" t="s">
        <v>26</v>
      </c>
      <c r="K1182" s="5">
        <v>30</v>
      </c>
      <c r="L1182" s="8" t="s">
        <v>19</v>
      </c>
      <c r="M1182" s="34" t="s">
        <v>20</v>
      </c>
      <c r="N1182" s="36">
        <f>+IFERROR(VLOOKUP(Table_6[[#This Row],[ID_Municipio]],Table_4[[CodigoMuni]:[Long_2]],3,0),"")</f>
        <v>14.175800000000001</v>
      </c>
      <c r="O1182" s="36">
        <f>+IFERROR(VLOOKUP(Table_6[[#This Row],[ID_Municipio]],Table_4[[CodigoMuni]:[Long_2]],4,0),"")</f>
        <v>-87.251099999999994</v>
      </c>
      <c r="P1182" s="34" t="s">
        <v>21</v>
      </c>
    </row>
    <row r="1183" spans="1:16" ht="14.25" customHeight="1">
      <c r="A1183" s="31" t="str">
        <f t="shared" si="69"/>
        <v>Distrito Central439251172</v>
      </c>
      <c r="B1183" s="31" t="str">
        <f>+Table_6[[#This Row],[ID_Municipio]]&amp;Table_6[[#This Row],[Fecha]]</f>
        <v>080143925</v>
      </c>
      <c r="C1183" s="31" t="str">
        <f t="shared" si="70"/>
        <v>Francisco Morazan43925</v>
      </c>
      <c r="D1183" s="32">
        <f t="shared" si="68"/>
        <v>1172</v>
      </c>
      <c r="E1183" s="24">
        <v>43925</v>
      </c>
      <c r="F1183" s="32">
        <f>+VLOOKUP(Table_6[[#This Row],[Departamento]],Table_5[],2,0)</f>
        <v>8</v>
      </c>
      <c r="G1183" s="3" t="s">
        <v>31</v>
      </c>
      <c r="H1183" s="9" t="s">
        <v>32</v>
      </c>
      <c r="I1183" s="32" t="str">
        <f>+IFERROR(VLOOKUP(Table_6[[#This Row],[Municipio]],'LOCALIZA HN'!$B$9:$O$306,8,0),99999)</f>
        <v>0801</v>
      </c>
      <c r="J1183" s="5" t="s">
        <v>26</v>
      </c>
      <c r="K1183" s="5">
        <v>24</v>
      </c>
      <c r="L1183" s="8" t="s">
        <v>19</v>
      </c>
      <c r="M1183" s="34" t="s">
        <v>20</v>
      </c>
      <c r="N1183" s="36">
        <f>+IFERROR(VLOOKUP(Table_6[[#This Row],[ID_Municipio]],Table_4[[CodigoMuni]:[Long_2]],3,0),"")</f>
        <v>14.175800000000001</v>
      </c>
      <c r="O1183" s="36">
        <f>+IFERROR(VLOOKUP(Table_6[[#This Row],[ID_Municipio]],Table_4[[CodigoMuni]:[Long_2]],4,0),"")</f>
        <v>-87.251099999999994</v>
      </c>
      <c r="P1183" s="34" t="s">
        <v>21</v>
      </c>
    </row>
    <row r="1184" spans="1:16" ht="14.25" customHeight="1">
      <c r="A1184" s="31" t="str">
        <f t="shared" si="69"/>
        <v>Distrito Central439251173</v>
      </c>
      <c r="B1184" s="31" t="str">
        <f>+Table_6[[#This Row],[ID_Municipio]]&amp;Table_6[[#This Row],[Fecha]]</f>
        <v>080143925</v>
      </c>
      <c r="C1184" s="31" t="str">
        <f t="shared" si="70"/>
        <v>Francisco Morazan43925</v>
      </c>
      <c r="D1184" s="32">
        <f t="shared" si="68"/>
        <v>1173</v>
      </c>
      <c r="E1184" s="24">
        <v>43925</v>
      </c>
      <c r="F1184" s="32">
        <f>+VLOOKUP(Table_6[[#This Row],[Departamento]],Table_5[],2,0)</f>
        <v>8</v>
      </c>
      <c r="G1184" s="3" t="s">
        <v>31</v>
      </c>
      <c r="H1184" s="9" t="s">
        <v>32</v>
      </c>
      <c r="I1184" s="32" t="str">
        <f>+IFERROR(VLOOKUP(Table_6[[#This Row],[Municipio]],'LOCALIZA HN'!$B$9:$O$306,8,0),99999)</f>
        <v>0801</v>
      </c>
      <c r="J1184" s="5" t="s">
        <v>26</v>
      </c>
      <c r="K1184" s="5">
        <v>31</v>
      </c>
      <c r="L1184" s="8" t="s">
        <v>19</v>
      </c>
      <c r="M1184" s="34" t="s">
        <v>20</v>
      </c>
      <c r="N1184" s="36">
        <f>+IFERROR(VLOOKUP(Table_6[[#This Row],[ID_Municipio]],Table_4[[CodigoMuni]:[Long_2]],3,0),"")</f>
        <v>14.175800000000001</v>
      </c>
      <c r="O1184" s="36">
        <f>+IFERROR(VLOOKUP(Table_6[[#This Row],[ID_Municipio]],Table_4[[CodigoMuni]:[Long_2]],4,0),"")</f>
        <v>-87.251099999999994</v>
      </c>
      <c r="P1184" s="34" t="s">
        <v>21</v>
      </c>
    </row>
    <row r="1185" spans="1:16" ht="14.25" customHeight="1">
      <c r="A1185" s="31" t="str">
        <f t="shared" si="69"/>
        <v>Distrito Central439251174</v>
      </c>
      <c r="B1185" s="31" t="str">
        <f>+Table_6[[#This Row],[ID_Municipio]]&amp;Table_6[[#This Row],[Fecha]]</f>
        <v>080143925</v>
      </c>
      <c r="C1185" s="31" t="str">
        <f t="shared" si="70"/>
        <v>Francisco Morazan43925</v>
      </c>
      <c r="D1185" s="32">
        <f t="shared" si="68"/>
        <v>1174</v>
      </c>
      <c r="E1185" s="24">
        <v>43925</v>
      </c>
      <c r="F1185" s="32">
        <f>+VLOOKUP(Table_6[[#This Row],[Departamento]],Table_5[],2,0)</f>
        <v>8</v>
      </c>
      <c r="G1185" s="3" t="s">
        <v>31</v>
      </c>
      <c r="H1185" s="9" t="s">
        <v>32</v>
      </c>
      <c r="I1185" s="32" t="str">
        <f>+IFERROR(VLOOKUP(Table_6[[#This Row],[Municipio]],'LOCALIZA HN'!$B$9:$O$306,8,0),99999)</f>
        <v>0801</v>
      </c>
      <c r="J1185" s="5" t="s">
        <v>26</v>
      </c>
      <c r="K1185" s="5">
        <v>22</v>
      </c>
      <c r="L1185" s="8" t="s">
        <v>19</v>
      </c>
      <c r="M1185" s="34" t="s">
        <v>20</v>
      </c>
      <c r="N1185" s="36">
        <f>+IFERROR(VLOOKUP(Table_6[[#This Row],[ID_Municipio]],Table_4[[CodigoMuni]:[Long_2]],3,0),"")</f>
        <v>14.175800000000001</v>
      </c>
      <c r="O1185" s="36">
        <f>+IFERROR(VLOOKUP(Table_6[[#This Row],[ID_Municipio]],Table_4[[CodigoMuni]:[Long_2]],4,0),"")</f>
        <v>-87.251099999999994</v>
      </c>
      <c r="P1185" s="34" t="s">
        <v>21</v>
      </c>
    </row>
    <row r="1186" spans="1:16" ht="14.25" customHeight="1">
      <c r="A1186" s="31" t="str">
        <f t="shared" si="69"/>
        <v>Distrito Central439251175</v>
      </c>
      <c r="B1186" s="31" t="str">
        <f>+Table_6[[#This Row],[ID_Municipio]]&amp;Table_6[[#This Row],[Fecha]]</f>
        <v>080143925</v>
      </c>
      <c r="C1186" s="31" t="str">
        <f t="shared" si="70"/>
        <v>Francisco Morazan43925</v>
      </c>
      <c r="D1186" s="32">
        <f t="shared" si="68"/>
        <v>1175</v>
      </c>
      <c r="E1186" s="24">
        <v>43925</v>
      </c>
      <c r="F1186" s="32">
        <f>+VLOOKUP(Table_6[[#This Row],[Departamento]],Table_5[],2,0)</f>
        <v>8</v>
      </c>
      <c r="G1186" s="3" t="s">
        <v>31</v>
      </c>
      <c r="H1186" s="9" t="s">
        <v>32</v>
      </c>
      <c r="I1186" s="32" t="str">
        <f>+IFERROR(VLOOKUP(Table_6[[#This Row],[Municipio]],'LOCALIZA HN'!$B$9:$O$306,8,0),99999)</f>
        <v>0801</v>
      </c>
      <c r="J1186" s="5" t="s">
        <v>26</v>
      </c>
      <c r="K1186" s="5">
        <v>28</v>
      </c>
      <c r="L1186" s="8" t="s">
        <v>19</v>
      </c>
      <c r="M1186" s="34" t="s">
        <v>20</v>
      </c>
      <c r="N1186" s="36">
        <f>+IFERROR(VLOOKUP(Table_6[[#This Row],[ID_Municipio]],Table_4[[CodigoMuni]:[Long_2]],3,0),"")</f>
        <v>14.175800000000001</v>
      </c>
      <c r="O1186" s="36">
        <f>+IFERROR(VLOOKUP(Table_6[[#This Row],[ID_Municipio]],Table_4[[CodigoMuni]:[Long_2]],4,0),"")</f>
        <v>-87.251099999999994</v>
      </c>
      <c r="P1186" s="34" t="s">
        <v>21</v>
      </c>
    </row>
    <row r="1187" spans="1:16" ht="14.25" customHeight="1">
      <c r="A1187" s="31" t="str">
        <f t="shared" si="69"/>
        <v>Distrito Central439251176</v>
      </c>
      <c r="B1187" s="31" t="str">
        <f>+Table_6[[#This Row],[ID_Municipio]]&amp;Table_6[[#This Row],[Fecha]]</f>
        <v>080143925</v>
      </c>
      <c r="C1187" s="31" t="str">
        <f t="shared" si="70"/>
        <v>Francisco Morazan43925</v>
      </c>
      <c r="D1187" s="32">
        <f t="shared" si="68"/>
        <v>1176</v>
      </c>
      <c r="E1187" s="24">
        <v>43925</v>
      </c>
      <c r="F1187" s="32">
        <f>+VLOOKUP(Table_6[[#This Row],[Departamento]],Table_5[],2,0)</f>
        <v>8</v>
      </c>
      <c r="G1187" s="3" t="s">
        <v>31</v>
      </c>
      <c r="H1187" s="9" t="s">
        <v>32</v>
      </c>
      <c r="I1187" s="32" t="str">
        <f>+IFERROR(VLOOKUP(Table_6[[#This Row],[Municipio]],'LOCALIZA HN'!$B$9:$O$306,8,0),99999)</f>
        <v>0801</v>
      </c>
      <c r="J1187" s="5" t="s">
        <v>26</v>
      </c>
      <c r="K1187" s="5">
        <v>33</v>
      </c>
      <c r="L1187" s="8" t="s">
        <v>19</v>
      </c>
      <c r="M1187" s="34" t="s">
        <v>20</v>
      </c>
      <c r="N1187" s="36">
        <f>+IFERROR(VLOOKUP(Table_6[[#This Row],[ID_Municipio]],Table_4[[CodigoMuni]:[Long_2]],3,0),"")</f>
        <v>14.175800000000001</v>
      </c>
      <c r="O1187" s="36">
        <f>+IFERROR(VLOOKUP(Table_6[[#This Row],[ID_Municipio]],Table_4[[CodigoMuni]:[Long_2]],4,0),"")</f>
        <v>-87.251099999999994</v>
      </c>
      <c r="P1187" s="34" t="s">
        <v>21</v>
      </c>
    </row>
    <row r="1188" spans="1:16" ht="14.25" customHeight="1">
      <c r="A1188" s="31" t="str">
        <f t="shared" si="69"/>
        <v>Distrito Central439251177</v>
      </c>
      <c r="B1188" s="31" t="str">
        <f>+Table_6[[#This Row],[ID_Municipio]]&amp;Table_6[[#This Row],[Fecha]]</f>
        <v>080143925</v>
      </c>
      <c r="C1188" s="31" t="str">
        <f t="shared" si="70"/>
        <v>Francisco Morazan43925</v>
      </c>
      <c r="D1188" s="32">
        <f t="shared" si="68"/>
        <v>1177</v>
      </c>
      <c r="E1188" s="24">
        <v>43925</v>
      </c>
      <c r="F1188" s="32">
        <f>+VLOOKUP(Table_6[[#This Row],[Departamento]],Table_5[],2,0)</f>
        <v>8</v>
      </c>
      <c r="G1188" s="3" t="s">
        <v>31</v>
      </c>
      <c r="H1188" s="9" t="s">
        <v>32</v>
      </c>
      <c r="I1188" s="32" t="str">
        <f>+IFERROR(VLOOKUP(Table_6[[#This Row],[Municipio]],'LOCALIZA HN'!$B$9:$O$306,8,0),99999)</f>
        <v>0801</v>
      </c>
      <c r="J1188" s="5" t="s">
        <v>26</v>
      </c>
      <c r="K1188" s="5">
        <v>33</v>
      </c>
      <c r="L1188" s="8" t="s">
        <v>19</v>
      </c>
      <c r="M1188" s="34" t="s">
        <v>20</v>
      </c>
      <c r="N1188" s="36">
        <f>+IFERROR(VLOOKUP(Table_6[[#This Row],[ID_Municipio]],Table_4[[CodigoMuni]:[Long_2]],3,0),"")</f>
        <v>14.175800000000001</v>
      </c>
      <c r="O1188" s="36">
        <f>+IFERROR(VLOOKUP(Table_6[[#This Row],[ID_Municipio]],Table_4[[CodigoMuni]:[Long_2]],4,0),"")</f>
        <v>-87.251099999999994</v>
      </c>
      <c r="P1188" s="34" t="s">
        <v>21</v>
      </c>
    </row>
    <row r="1189" spans="1:16" ht="14.25" customHeight="1">
      <c r="A1189" s="31" t="str">
        <f t="shared" si="69"/>
        <v>Distrito Central439251178</v>
      </c>
      <c r="B1189" s="31" t="str">
        <f>+Table_6[[#This Row],[ID_Municipio]]&amp;Table_6[[#This Row],[Fecha]]</f>
        <v>080143925</v>
      </c>
      <c r="C1189" s="31" t="str">
        <f t="shared" si="70"/>
        <v>Francisco Morazan43925</v>
      </c>
      <c r="D1189" s="32">
        <f t="shared" si="68"/>
        <v>1178</v>
      </c>
      <c r="E1189" s="24">
        <v>43925</v>
      </c>
      <c r="F1189" s="32">
        <f>+VLOOKUP(Table_6[[#This Row],[Departamento]],Table_5[],2,0)</f>
        <v>8</v>
      </c>
      <c r="G1189" s="3" t="s">
        <v>31</v>
      </c>
      <c r="H1189" s="9" t="s">
        <v>32</v>
      </c>
      <c r="I1189" s="32" t="str">
        <f>+IFERROR(VLOOKUP(Table_6[[#This Row],[Municipio]],'LOCALIZA HN'!$B$9:$O$306,8,0),99999)</f>
        <v>0801</v>
      </c>
      <c r="J1189" s="5" t="s">
        <v>26</v>
      </c>
      <c r="K1189" s="5">
        <v>45</v>
      </c>
      <c r="L1189" s="8" t="s">
        <v>19</v>
      </c>
      <c r="M1189" s="34" t="s">
        <v>20</v>
      </c>
      <c r="N1189" s="36">
        <f>+IFERROR(VLOOKUP(Table_6[[#This Row],[ID_Municipio]],Table_4[[CodigoMuni]:[Long_2]],3,0),"")</f>
        <v>14.175800000000001</v>
      </c>
      <c r="O1189" s="36">
        <f>+IFERROR(VLOOKUP(Table_6[[#This Row],[ID_Municipio]],Table_4[[CodigoMuni]:[Long_2]],4,0),"")</f>
        <v>-87.251099999999994</v>
      </c>
      <c r="P1189" s="34" t="s">
        <v>21</v>
      </c>
    </row>
    <row r="1190" spans="1:16" ht="14.25" hidden="1" customHeight="1">
      <c r="A1190" s="31" t="str">
        <f t="shared" si="69"/>
        <v>San Pedro Sula439261179</v>
      </c>
      <c r="B1190" s="31" t="str">
        <f>+Table_6[[#This Row],[ID_Municipio]]&amp;Table_6[[#This Row],[Fecha]]</f>
        <v>050143926</v>
      </c>
      <c r="C1190" s="31" t="str">
        <f t="shared" si="70"/>
        <v>Cortes43926</v>
      </c>
      <c r="D1190" s="32">
        <f t="shared" si="68"/>
        <v>1179</v>
      </c>
      <c r="E1190" s="24">
        <v>43926</v>
      </c>
      <c r="F1190" s="32">
        <f>+VLOOKUP(Table_6[[#This Row],[Departamento]],Table_5[],2,0)</f>
        <v>5</v>
      </c>
      <c r="G1190" s="3" t="s">
        <v>22</v>
      </c>
      <c r="H1190" s="9" t="s">
        <v>23</v>
      </c>
      <c r="I1190" s="32" t="str">
        <f>+IFERROR(VLOOKUP(Table_6[[#This Row],[Municipio]],'LOCALIZA HN'!$B$9:$O$306,8,0),99999)</f>
        <v>0501</v>
      </c>
      <c r="J1190" s="5" t="s">
        <v>18</v>
      </c>
      <c r="K1190" s="5">
        <v>72</v>
      </c>
      <c r="L1190" s="8" t="s">
        <v>19</v>
      </c>
      <c r="M1190" s="34" t="s">
        <v>20</v>
      </c>
      <c r="N1190" s="36">
        <f>+IFERROR(VLOOKUP(Table_6[[#This Row],[ID_Municipio]],Table_4[[CodigoMuni]:[Long_2]],3,0),"")</f>
        <v>15.5151</v>
      </c>
      <c r="O1190" s="36">
        <f>+IFERROR(VLOOKUP(Table_6[[#This Row],[ID_Municipio]],Table_4[[CodigoMuni]:[Long_2]],4,0),"")</f>
        <v>-88.114599999999996</v>
      </c>
      <c r="P1190" s="34" t="s">
        <v>21</v>
      </c>
    </row>
    <row r="1191" spans="1:16" ht="14.25" hidden="1" customHeight="1">
      <c r="A1191" s="31" t="str">
        <f t="shared" si="69"/>
        <v>San Pedro Sula439261180</v>
      </c>
      <c r="B1191" s="31" t="str">
        <f>+Table_6[[#This Row],[ID_Municipio]]&amp;Table_6[[#This Row],[Fecha]]</f>
        <v>050143926</v>
      </c>
      <c r="C1191" s="31" t="str">
        <f t="shared" si="70"/>
        <v>Cortes43926</v>
      </c>
      <c r="D1191" s="32">
        <f t="shared" si="68"/>
        <v>1180</v>
      </c>
      <c r="E1191" s="24">
        <v>43926</v>
      </c>
      <c r="F1191" s="32">
        <f>+VLOOKUP(Table_6[[#This Row],[Departamento]],Table_5[],2,0)</f>
        <v>5</v>
      </c>
      <c r="G1191" s="3" t="s">
        <v>22</v>
      </c>
      <c r="H1191" s="9" t="s">
        <v>23</v>
      </c>
      <c r="I1191" s="32" t="str">
        <f>+IFERROR(VLOOKUP(Table_6[[#This Row],[Municipio]],'LOCALIZA HN'!$B$9:$O$306,8,0),99999)</f>
        <v>0501</v>
      </c>
      <c r="J1191" s="5" t="s">
        <v>26</v>
      </c>
      <c r="K1191" s="5">
        <v>74</v>
      </c>
      <c r="L1191" s="8" t="s">
        <v>19</v>
      </c>
      <c r="M1191" s="34" t="s">
        <v>20</v>
      </c>
      <c r="N1191" s="36">
        <f>+IFERROR(VLOOKUP(Table_6[[#This Row],[ID_Municipio]],Table_4[[CodigoMuni]:[Long_2]],3,0),"")</f>
        <v>15.5151</v>
      </c>
      <c r="O1191" s="36">
        <f>+IFERROR(VLOOKUP(Table_6[[#This Row],[ID_Municipio]],Table_4[[CodigoMuni]:[Long_2]],4,0),"")</f>
        <v>-88.114599999999996</v>
      </c>
      <c r="P1191" s="34" t="s">
        <v>21</v>
      </c>
    </row>
    <row r="1192" spans="1:16" ht="14.25" hidden="1" customHeight="1">
      <c r="A1192" s="31" t="str">
        <f t="shared" ref="A1192:A1198" si="71">+H1192&amp;E1192&amp;D1192</f>
        <v>San Pedro Sula439261181</v>
      </c>
      <c r="B1192" s="31" t="str">
        <f>+Table_6[[#This Row],[ID_Municipio]]&amp;Table_6[[#This Row],[Fecha]]</f>
        <v>050143926</v>
      </c>
      <c r="C1192" s="31" t="str">
        <f t="shared" si="70"/>
        <v>Cortes43926</v>
      </c>
      <c r="D1192" s="32">
        <f t="shared" si="68"/>
        <v>1181</v>
      </c>
      <c r="E1192" s="24">
        <v>43926</v>
      </c>
      <c r="F1192" s="32">
        <f>+VLOOKUP(Table_6[[#This Row],[Departamento]],Table_5[],2,0)</f>
        <v>5</v>
      </c>
      <c r="G1192" s="3" t="s">
        <v>22</v>
      </c>
      <c r="H1192" s="9" t="s">
        <v>23</v>
      </c>
      <c r="I1192" s="32" t="str">
        <f>+IFERROR(VLOOKUP(Table_6[[#This Row],[Municipio]],'LOCALIZA HN'!$B$9:$O$306,8,0),99999)</f>
        <v>0501</v>
      </c>
      <c r="J1192" s="5" t="s">
        <v>26</v>
      </c>
      <c r="K1192" s="5">
        <v>70</v>
      </c>
      <c r="L1192" s="8" t="s">
        <v>19</v>
      </c>
      <c r="M1192" s="34" t="s">
        <v>20</v>
      </c>
      <c r="N1192" s="36">
        <f>+IFERROR(VLOOKUP(Table_6[[#This Row],[ID_Municipio]],Table_4[[CodigoMuni]:[Long_2]],3,0),"")</f>
        <v>15.5151</v>
      </c>
      <c r="O1192" s="36">
        <f>+IFERROR(VLOOKUP(Table_6[[#This Row],[ID_Municipio]],Table_4[[CodigoMuni]:[Long_2]],4,0),"")</f>
        <v>-88.114599999999996</v>
      </c>
      <c r="P1192" s="34" t="s">
        <v>21</v>
      </c>
    </row>
    <row r="1193" spans="1:16" ht="14.25" hidden="1" customHeight="1">
      <c r="A1193" s="31" t="str">
        <f t="shared" si="71"/>
        <v>San Pedro Sula439261182</v>
      </c>
      <c r="B1193" s="31" t="str">
        <f>+Table_6[[#This Row],[ID_Municipio]]&amp;Table_6[[#This Row],[Fecha]]</f>
        <v>050143926</v>
      </c>
      <c r="C1193" s="31" t="str">
        <f t="shared" si="70"/>
        <v>Cortes43926</v>
      </c>
      <c r="D1193" s="32">
        <f t="shared" si="68"/>
        <v>1182</v>
      </c>
      <c r="E1193" s="24">
        <v>43926</v>
      </c>
      <c r="F1193" s="32">
        <f>+VLOOKUP(Table_6[[#This Row],[Departamento]],Table_5[],2,0)</f>
        <v>5</v>
      </c>
      <c r="G1193" s="3" t="s">
        <v>22</v>
      </c>
      <c r="H1193" s="9" t="s">
        <v>23</v>
      </c>
      <c r="I1193" s="32" t="str">
        <f>+IFERROR(VLOOKUP(Table_6[[#This Row],[Municipio]],'LOCALIZA HN'!$B$9:$O$306,8,0),99999)</f>
        <v>0501</v>
      </c>
      <c r="J1193" s="5" t="s">
        <v>18</v>
      </c>
      <c r="K1193" s="5">
        <v>66</v>
      </c>
      <c r="L1193" s="8" t="s">
        <v>19</v>
      </c>
      <c r="M1193" s="34" t="s">
        <v>20</v>
      </c>
      <c r="N1193" s="36">
        <f>+IFERROR(VLOOKUP(Table_6[[#This Row],[ID_Municipio]],Table_4[[CodigoMuni]:[Long_2]],3,0),"")</f>
        <v>15.5151</v>
      </c>
      <c r="O1193" s="36">
        <f>+IFERROR(VLOOKUP(Table_6[[#This Row],[ID_Municipio]],Table_4[[CodigoMuni]:[Long_2]],4,0),"")</f>
        <v>-88.114599999999996</v>
      </c>
      <c r="P1193" s="34" t="s">
        <v>21</v>
      </c>
    </row>
    <row r="1194" spans="1:16" ht="14.25" hidden="1" customHeight="1">
      <c r="A1194" s="31" t="str">
        <f t="shared" si="71"/>
        <v>San Pedro Sula439261183</v>
      </c>
      <c r="B1194" s="31" t="str">
        <f>+Table_6[[#This Row],[ID_Municipio]]&amp;Table_6[[#This Row],[Fecha]]</f>
        <v>050143926</v>
      </c>
      <c r="C1194" s="31" t="str">
        <f t="shared" si="70"/>
        <v>Cortes43926</v>
      </c>
      <c r="D1194" s="32">
        <f t="shared" si="68"/>
        <v>1183</v>
      </c>
      <c r="E1194" s="24">
        <v>43926</v>
      </c>
      <c r="F1194" s="32">
        <f>+VLOOKUP(Table_6[[#This Row],[Departamento]],Table_5[],2,0)</f>
        <v>5</v>
      </c>
      <c r="G1194" s="3" t="s">
        <v>22</v>
      </c>
      <c r="H1194" s="9" t="s">
        <v>23</v>
      </c>
      <c r="I1194" s="32" t="str">
        <f>+IFERROR(VLOOKUP(Table_6[[#This Row],[Municipio]],'LOCALIZA HN'!$B$9:$O$306,8,0),99999)</f>
        <v>0501</v>
      </c>
      <c r="J1194" s="5" t="s">
        <v>26</v>
      </c>
      <c r="K1194" s="5">
        <v>64</v>
      </c>
      <c r="L1194" s="8" t="s">
        <v>19</v>
      </c>
      <c r="M1194" s="34" t="s">
        <v>20</v>
      </c>
      <c r="N1194" s="36">
        <f>+IFERROR(VLOOKUP(Table_6[[#This Row],[ID_Municipio]],Table_4[[CodigoMuni]:[Long_2]],3,0),"")</f>
        <v>15.5151</v>
      </c>
      <c r="O1194" s="36">
        <f>+IFERROR(VLOOKUP(Table_6[[#This Row],[ID_Municipio]],Table_4[[CodigoMuni]:[Long_2]],4,0),"")</f>
        <v>-88.114599999999996</v>
      </c>
      <c r="P1194" s="34" t="s">
        <v>21</v>
      </c>
    </row>
    <row r="1195" spans="1:16" ht="14.25" hidden="1" customHeight="1">
      <c r="A1195" s="31" t="str">
        <f t="shared" si="71"/>
        <v>San Pedro Sula439261184</v>
      </c>
      <c r="B1195" s="31" t="str">
        <f>+Table_6[[#This Row],[ID_Municipio]]&amp;Table_6[[#This Row],[Fecha]]</f>
        <v>050143926</v>
      </c>
      <c r="C1195" s="31" t="str">
        <f t="shared" ref="C1192:C1198" si="72">+G1195&amp;E1195</f>
        <v>Cortes43926</v>
      </c>
      <c r="D1195" s="32">
        <f t="shared" si="68"/>
        <v>1184</v>
      </c>
      <c r="E1195" s="24">
        <v>43926</v>
      </c>
      <c r="F1195" s="32">
        <f>+VLOOKUP(Table_6[[#This Row],[Departamento]],Table_5[],2,0)</f>
        <v>5</v>
      </c>
      <c r="G1195" s="3" t="s">
        <v>22</v>
      </c>
      <c r="H1195" s="9" t="s">
        <v>23</v>
      </c>
      <c r="I1195" s="32" t="str">
        <f>+IFERROR(VLOOKUP(Table_6[[#This Row],[Municipio]],'LOCALIZA HN'!$B$9:$O$306,8,0),99999)</f>
        <v>0501</v>
      </c>
      <c r="J1195" s="5" t="s">
        <v>26</v>
      </c>
      <c r="K1195" s="5">
        <v>35</v>
      </c>
      <c r="L1195" s="8" t="s">
        <v>19</v>
      </c>
      <c r="M1195" s="34" t="s">
        <v>20</v>
      </c>
      <c r="N1195" s="36">
        <f>+IFERROR(VLOOKUP(Table_6[[#This Row],[ID_Municipio]],Table_4[[CodigoMuni]:[Long_2]],3,0),"")</f>
        <v>15.5151</v>
      </c>
      <c r="O1195" s="36">
        <f>+IFERROR(VLOOKUP(Table_6[[#This Row],[ID_Municipio]],Table_4[[CodigoMuni]:[Long_2]],4,0),"")</f>
        <v>-88.114599999999996</v>
      </c>
      <c r="P1195" s="34" t="s">
        <v>21</v>
      </c>
    </row>
    <row r="1196" spans="1:16" ht="14.25" hidden="1" customHeight="1">
      <c r="A1196" s="31" t="str">
        <f t="shared" si="71"/>
        <v>San Pedro Sula439261185</v>
      </c>
      <c r="B1196" s="31" t="str">
        <f>+Table_6[[#This Row],[ID_Municipio]]&amp;Table_6[[#This Row],[Fecha]]</f>
        <v>050143926</v>
      </c>
      <c r="C1196" s="31" t="str">
        <f t="shared" si="72"/>
        <v>Cortes43926</v>
      </c>
      <c r="D1196" s="32">
        <f t="shared" si="68"/>
        <v>1185</v>
      </c>
      <c r="E1196" s="24">
        <v>43926</v>
      </c>
      <c r="F1196" s="32">
        <f>+VLOOKUP(Table_6[[#This Row],[Departamento]],Table_5[],2,0)</f>
        <v>5</v>
      </c>
      <c r="G1196" s="3" t="s">
        <v>22</v>
      </c>
      <c r="H1196" s="9" t="s">
        <v>23</v>
      </c>
      <c r="I1196" s="32" t="str">
        <f>+IFERROR(VLOOKUP(Table_6[[#This Row],[Municipio]],'LOCALIZA HN'!$B$9:$O$306,8,0),99999)</f>
        <v>0501</v>
      </c>
      <c r="J1196" s="5" t="s">
        <v>26</v>
      </c>
      <c r="K1196" s="5">
        <v>42</v>
      </c>
      <c r="L1196" s="8" t="s">
        <v>19</v>
      </c>
      <c r="M1196" s="34" t="s">
        <v>20</v>
      </c>
      <c r="N1196" s="36">
        <f>+IFERROR(VLOOKUP(Table_6[[#This Row],[ID_Municipio]],Table_4[[CodigoMuni]:[Long_2]],3,0),"")</f>
        <v>15.5151</v>
      </c>
      <c r="O1196" s="36">
        <f>+IFERROR(VLOOKUP(Table_6[[#This Row],[ID_Municipio]],Table_4[[CodigoMuni]:[Long_2]],4,0),"")</f>
        <v>-88.114599999999996</v>
      </c>
      <c r="P1196" s="34" t="s">
        <v>21</v>
      </c>
    </row>
    <row r="1197" spans="1:16" ht="14.25" hidden="1" customHeight="1">
      <c r="A1197" s="31" t="str">
        <f t="shared" si="71"/>
        <v>Pimienta439261186</v>
      </c>
      <c r="B1197" s="31" t="str">
        <f>+Table_6[[#This Row],[ID_Municipio]]&amp;Table_6[[#This Row],[Fecha]]</f>
        <v>050443926</v>
      </c>
      <c r="C1197" s="31" t="str">
        <f t="shared" si="72"/>
        <v>Cortes43926</v>
      </c>
      <c r="D1197" s="32">
        <f t="shared" si="68"/>
        <v>1186</v>
      </c>
      <c r="E1197" s="24">
        <v>43926</v>
      </c>
      <c r="F1197" s="32">
        <f>+VLOOKUP(Table_6[[#This Row],[Departamento]],Table_5[],2,0)</f>
        <v>5</v>
      </c>
      <c r="G1197" s="3" t="s">
        <v>22</v>
      </c>
      <c r="H1197" s="9" t="s">
        <v>60</v>
      </c>
      <c r="I1197" s="32" t="str">
        <f>+IFERROR(VLOOKUP(Table_6[[#This Row],[Municipio]],'LOCALIZA HN'!$B$9:$O$306,8,0),99999)</f>
        <v>0504</v>
      </c>
      <c r="J1197" s="5" t="s">
        <v>18</v>
      </c>
      <c r="K1197" s="5">
        <v>23</v>
      </c>
      <c r="L1197" s="8" t="s">
        <v>19</v>
      </c>
      <c r="M1197" s="34" t="s">
        <v>20</v>
      </c>
      <c r="N1197" s="36">
        <f>+IFERROR(VLOOKUP(Table_6[[#This Row],[ID_Municipio]],Table_4[[CodigoMuni]:[Long_2]],3,0),"")</f>
        <v>15.2746</v>
      </c>
      <c r="O1197" s="36">
        <f>+IFERROR(VLOOKUP(Table_6[[#This Row],[ID_Municipio]],Table_4[[CodigoMuni]:[Long_2]],4,0),"")</f>
        <v>-87.970200000000006</v>
      </c>
      <c r="P1197" s="34" t="s">
        <v>21</v>
      </c>
    </row>
    <row r="1198" spans="1:16" ht="14.25" hidden="1" customHeight="1">
      <c r="A1198" s="31" t="str">
        <f t="shared" si="71"/>
        <v>Pimienta439261187</v>
      </c>
      <c r="B1198" s="31" t="str">
        <f>+Table_6[[#This Row],[ID_Municipio]]&amp;Table_6[[#This Row],[Fecha]]</f>
        <v>050443926</v>
      </c>
      <c r="C1198" s="31" t="str">
        <f t="shared" si="72"/>
        <v>Cortes43926</v>
      </c>
      <c r="D1198" s="32">
        <f t="shared" si="68"/>
        <v>1187</v>
      </c>
      <c r="E1198" s="24">
        <v>43926</v>
      </c>
      <c r="F1198" s="32">
        <f>+VLOOKUP(Table_6[[#This Row],[Departamento]],Table_5[],2,0)</f>
        <v>5</v>
      </c>
      <c r="G1198" s="3" t="s">
        <v>22</v>
      </c>
      <c r="H1198" s="9" t="s">
        <v>60</v>
      </c>
      <c r="I1198" s="32" t="str">
        <f>+IFERROR(VLOOKUP(Table_6[[#This Row],[Municipio]],'LOCALIZA HN'!$B$9:$O$306,8,0),99999)</f>
        <v>0504</v>
      </c>
      <c r="J1198" s="5" t="s">
        <v>18</v>
      </c>
      <c r="K1198" s="5">
        <v>31</v>
      </c>
      <c r="L1198" s="8" t="s">
        <v>19</v>
      </c>
      <c r="M1198" s="34" t="s">
        <v>20</v>
      </c>
      <c r="N1198" s="36">
        <f>+IFERROR(VLOOKUP(Table_6[[#This Row],[ID_Municipio]],Table_4[[CodigoMuni]:[Long_2]],3,0),"")</f>
        <v>15.2746</v>
      </c>
      <c r="O1198" s="36">
        <f>+IFERROR(VLOOKUP(Table_6[[#This Row],[ID_Municipio]],Table_4[[CodigoMuni]:[Long_2]],4,0),"")</f>
        <v>-87.970200000000006</v>
      </c>
      <c r="P1198" s="34" t="s">
        <v>21</v>
      </c>
    </row>
    <row r="1199" spans="1:16" ht="14.25" hidden="1" customHeight="1">
      <c r="A1199" s="31" t="str">
        <f t="shared" ref="A1199:A1204" si="73">+H1199&amp;E1199&amp;D1199</f>
        <v>Pimienta439261188</v>
      </c>
      <c r="B1199" s="31" t="str">
        <f>+Table_6[[#This Row],[ID_Municipio]]&amp;Table_6[[#This Row],[Fecha]]</f>
        <v>050443926</v>
      </c>
      <c r="C1199" s="31" t="str">
        <f t="shared" ref="C1199:C1204" si="74">+G1199&amp;E1199</f>
        <v>Cortes43926</v>
      </c>
      <c r="D1199" s="32">
        <f t="shared" si="68"/>
        <v>1188</v>
      </c>
      <c r="E1199" s="24">
        <v>43926</v>
      </c>
      <c r="F1199" s="32">
        <f>+VLOOKUP(Table_6[[#This Row],[Departamento]],Table_5[],2,0)</f>
        <v>5</v>
      </c>
      <c r="G1199" s="3" t="s">
        <v>22</v>
      </c>
      <c r="H1199" s="9" t="s">
        <v>60</v>
      </c>
      <c r="I1199" s="32" t="str">
        <f>+IFERROR(VLOOKUP(Table_6[[#This Row],[Municipio]],'LOCALIZA HN'!$B$9:$O$306,8,0),99999)</f>
        <v>0504</v>
      </c>
      <c r="J1199" s="5" t="s">
        <v>26</v>
      </c>
      <c r="K1199" s="5">
        <v>46</v>
      </c>
      <c r="L1199" s="8" t="s">
        <v>19</v>
      </c>
      <c r="M1199" s="34" t="s">
        <v>20</v>
      </c>
      <c r="N1199" s="36">
        <f>+IFERROR(VLOOKUP(Table_6[[#This Row],[ID_Municipio]],Table_4[[CodigoMuni]:[Long_2]],3,0),"")</f>
        <v>15.2746</v>
      </c>
      <c r="O1199" s="36">
        <f>+IFERROR(VLOOKUP(Table_6[[#This Row],[ID_Municipio]],Table_4[[CodigoMuni]:[Long_2]],4,0),"")</f>
        <v>-87.970200000000006</v>
      </c>
      <c r="P1199" s="34" t="s">
        <v>21</v>
      </c>
    </row>
    <row r="1200" spans="1:16" ht="14.25" hidden="1" customHeight="1">
      <c r="A1200" s="31" t="str">
        <f t="shared" si="73"/>
        <v>San Pedro Sula439261189</v>
      </c>
      <c r="B1200" s="31" t="str">
        <f>+Table_6[[#This Row],[ID_Municipio]]&amp;Table_6[[#This Row],[Fecha]]</f>
        <v>050143926</v>
      </c>
      <c r="C1200" s="31" t="str">
        <f t="shared" si="74"/>
        <v>Cortes43926</v>
      </c>
      <c r="D1200" s="32">
        <f t="shared" si="68"/>
        <v>1189</v>
      </c>
      <c r="E1200" s="24">
        <v>43926</v>
      </c>
      <c r="F1200" s="32">
        <f>+VLOOKUP(Table_6[[#This Row],[Departamento]],Table_5[],2,0)</f>
        <v>5</v>
      </c>
      <c r="G1200" s="3" t="s">
        <v>22</v>
      </c>
      <c r="H1200" s="9" t="s">
        <v>23</v>
      </c>
      <c r="I1200" s="32" t="str">
        <f>+IFERROR(VLOOKUP(Table_6[[#This Row],[Municipio]],'LOCALIZA HN'!$B$9:$O$306,8,0),99999)</f>
        <v>0501</v>
      </c>
      <c r="J1200" s="5" t="s">
        <v>18</v>
      </c>
      <c r="K1200" s="5">
        <v>76</v>
      </c>
      <c r="L1200" s="8" t="s">
        <v>19</v>
      </c>
      <c r="M1200" s="34" t="s">
        <v>20</v>
      </c>
      <c r="N1200" s="36">
        <f>+IFERROR(VLOOKUP(Table_6[[#This Row],[ID_Municipio]],Table_4[[CodigoMuni]:[Long_2]],3,0),"")</f>
        <v>15.5151</v>
      </c>
      <c r="O1200" s="36">
        <f>+IFERROR(VLOOKUP(Table_6[[#This Row],[ID_Municipio]],Table_4[[CodigoMuni]:[Long_2]],4,0),"")</f>
        <v>-88.114599999999996</v>
      </c>
      <c r="P1200" s="34" t="s">
        <v>21</v>
      </c>
    </row>
    <row r="1201" spans="1:16" ht="14.25" hidden="1" customHeight="1">
      <c r="A1201" s="31" t="str">
        <f t="shared" si="73"/>
        <v>Puerto Cortes439261190</v>
      </c>
      <c r="B1201" s="31" t="str">
        <f>+Table_6[[#This Row],[ID_Municipio]]&amp;Table_6[[#This Row],[Fecha]]</f>
        <v>050643926</v>
      </c>
      <c r="C1201" s="31" t="str">
        <f t="shared" si="74"/>
        <v>Cortes43926</v>
      </c>
      <c r="D1201" s="32">
        <f t="shared" si="68"/>
        <v>1190</v>
      </c>
      <c r="E1201" s="24">
        <v>43926</v>
      </c>
      <c r="F1201" s="32">
        <f>+VLOOKUP(Table_6[[#This Row],[Departamento]],Table_5[],2,0)</f>
        <v>5</v>
      </c>
      <c r="G1201" s="3" t="s">
        <v>22</v>
      </c>
      <c r="H1201" s="9" t="s">
        <v>62</v>
      </c>
      <c r="I1201" s="32" t="str">
        <f>+IFERROR(VLOOKUP(Table_6[[#This Row],[Municipio]],'LOCALIZA HN'!$B$9:$O$306,8,0),99999)</f>
        <v>0506</v>
      </c>
      <c r="J1201" s="5" t="s">
        <v>18</v>
      </c>
      <c r="K1201" s="5">
        <v>36</v>
      </c>
      <c r="L1201" s="8" t="s">
        <v>19</v>
      </c>
      <c r="M1201" s="34" t="s">
        <v>20</v>
      </c>
      <c r="N1201" s="36">
        <f>+IFERROR(VLOOKUP(Table_6[[#This Row],[ID_Municipio]],Table_4[[CodigoMuni]:[Long_2]],3,0),"")</f>
        <v>15.7897</v>
      </c>
      <c r="O1201" s="36">
        <f>+IFERROR(VLOOKUP(Table_6[[#This Row],[ID_Municipio]],Table_4[[CodigoMuni]:[Long_2]],4,0),"")</f>
        <v>-87.846000000000004</v>
      </c>
      <c r="P1201" s="34" t="s">
        <v>21</v>
      </c>
    </row>
    <row r="1202" spans="1:16" ht="14.25" hidden="1" customHeight="1">
      <c r="A1202" s="31" t="str">
        <f t="shared" si="73"/>
        <v>Puerto Cortes439261191</v>
      </c>
      <c r="B1202" s="31" t="str">
        <f>+Table_6[[#This Row],[ID_Municipio]]&amp;Table_6[[#This Row],[Fecha]]</f>
        <v>050643926</v>
      </c>
      <c r="C1202" s="31" t="str">
        <f t="shared" si="74"/>
        <v>Cortes43926</v>
      </c>
      <c r="D1202" s="32">
        <f t="shared" si="68"/>
        <v>1191</v>
      </c>
      <c r="E1202" s="24">
        <v>43926</v>
      </c>
      <c r="F1202" s="32">
        <f>+VLOOKUP(Table_6[[#This Row],[Departamento]],Table_5[],2,0)</f>
        <v>5</v>
      </c>
      <c r="G1202" s="3" t="s">
        <v>22</v>
      </c>
      <c r="H1202" s="9" t="s">
        <v>62</v>
      </c>
      <c r="I1202" s="32" t="str">
        <f>+IFERROR(VLOOKUP(Table_6[[#This Row],[Municipio]],'LOCALIZA HN'!$B$9:$O$306,8,0),99999)</f>
        <v>0506</v>
      </c>
      <c r="J1202" s="5" t="s">
        <v>26</v>
      </c>
      <c r="K1202" s="5">
        <v>34</v>
      </c>
      <c r="L1202" s="8" t="s">
        <v>19</v>
      </c>
      <c r="M1202" s="34" t="s">
        <v>20</v>
      </c>
      <c r="N1202" s="36">
        <f>+IFERROR(VLOOKUP(Table_6[[#This Row],[ID_Municipio]],Table_4[[CodigoMuni]:[Long_2]],3,0),"")</f>
        <v>15.7897</v>
      </c>
      <c r="O1202" s="36">
        <f>+IFERROR(VLOOKUP(Table_6[[#This Row],[ID_Municipio]],Table_4[[CodigoMuni]:[Long_2]],4,0),"")</f>
        <v>-87.846000000000004</v>
      </c>
      <c r="P1202" s="34" t="s">
        <v>21</v>
      </c>
    </row>
    <row r="1203" spans="1:16" ht="14.25" hidden="1" customHeight="1">
      <c r="A1203" s="31" t="str">
        <f t="shared" si="73"/>
        <v>Puerto Cortes439261192</v>
      </c>
      <c r="B1203" s="31" t="str">
        <f>+Table_6[[#This Row],[ID_Municipio]]&amp;Table_6[[#This Row],[Fecha]]</f>
        <v>050643926</v>
      </c>
      <c r="C1203" s="31" t="str">
        <f t="shared" si="74"/>
        <v>Cortes43926</v>
      </c>
      <c r="D1203" s="32">
        <f t="shared" si="68"/>
        <v>1192</v>
      </c>
      <c r="E1203" s="24">
        <v>43926</v>
      </c>
      <c r="F1203" s="32">
        <f>+VLOOKUP(Table_6[[#This Row],[Departamento]],Table_5[],2,0)</f>
        <v>5</v>
      </c>
      <c r="G1203" s="3" t="s">
        <v>22</v>
      </c>
      <c r="H1203" s="9" t="s">
        <v>62</v>
      </c>
      <c r="I1203" s="32" t="str">
        <f>+IFERROR(VLOOKUP(Table_6[[#This Row],[Municipio]],'LOCALIZA HN'!$B$9:$O$306,8,0),99999)</f>
        <v>0506</v>
      </c>
      <c r="J1203" s="5" t="s">
        <v>18</v>
      </c>
      <c r="K1203" s="5">
        <v>48</v>
      </c>
      <c r="L1203" s="8" t="s">
        <v>19</v>
      </c>
      <c r="M1203" s="34" t="s">
        <v>20</v>
      </c>
      <c r="N1203" s="36">
        <f>+IFERROR(VLOOKUP(Table_6[[#This Row],[ID_Municipio]],Table_4[[CodigoMuni]:[Long_2]],3,0),"")</f>
        <v>15.7897</v>
      </c>
      <c r="O1203" s="36">
        <f>+IFERROR(VLOOKUP(Table_6[[#This Row],[ID_Municipio]],Table_4[[CodigoMuni]:[Long_2]],4,0),"")</f>
        <v>-87.846000000000004</v>
      </c>
      <c r="P1203" s="34" t="s">
        <v>21</v>
      </c>
    </row>
    <row r="1204" spans="1:16" ht="14.25" hidden="1" customHeight="1">
      <c r="A1204" s="31" t="str">
        <f t="shared" si="73"/>
        <v>La Lima439261193</v>
      </c>
      <c r="B1204" s="31" t="str">
        <f>+Table_6[[#This Row],[ID_Municipio]]&amp;Table_6[[#This Row],[Fecha]]</f>
        <v>051243926</v>
      </c>
      <c r="C1204" s="31" t="str">
        <f t="shared" si="74"/>
        <v>Cortes43926</v>
      </c>
      <c r="D1204" s="32">
        <f t="shared" si="68"/>
        <v>1193</v>
      </c>
      <c r="E1204" s="24">
        <v>43926</v>
      </c>
      <c r="F1204" s="32">
        <f>+VLOOKUP(Table_6[[#This Row],[Departamento]],Table_5[],2,0)</f>
        <v>5</v>
      </c>
      <c r="G1204" s="3" t="s">
        <v>22</v>
      </c>
      <c r="H1204" s="9" t="s">
        <v>47</v>
      </c>
      <c r="I1204" s="32" t="str">
        <f>+IFERROR(VLOOKUP(Table_6[[#This Row],[Municipio]],'LOCALIZA HN'!$B$9:$O$306,8,0),99999)</f>
        <v>0512</v>
      </c>
      <c r="J1204" s="5" t="s">
        <v>18</v>
      </c>
      <c r="K1204" s="5">
        <v>58</v>
      </c>
      <c r="L1204" s="8" t="s">
        <v>19</v>
      </c>
      <c r="M1204" s="34" t="s">
        <v>20</v>
      </c>
      <c r="N1204" s="36">
        <f>+IFERROR(VLOOKUP(Table_6[[#This Row],[ID_Municipio]],Table_4[[CodigoMuni]:[Long_2]],3,0),"")</f>
        <v>15.484500000000001</v>
      </c>
      <c r="O1204" s="36">
        <f>+IFERROR(VLOOKUP(Table_6[[#This Row],[ID_Municipio]],Table_4[[CodigoMuni]:[Long_2]],4,0),"")</f>
        <v>-87.869299999999996</v>
      </c>
      <c r="P1204" s="34" t="s">
        <v>21</v>
      </c>
    </row>
    <row r="1205" spans="1:16" ht="14.25" hidden="1" customHeight="1">
      <c r="A1205" s="31" t="str">
        <f t="shared" ref="A1205:A1208" si="75">+H1205&amp;E1205&amp;D1205</f>
        <v>Choloma439261194</v>
      </c>
      <c r="B1205" s="31" t="str">
        <f>+Table_6[[#This Row],[ID_Municipio]]&amp;Table_6[[#This Row],[Fecha]]</f>
        <v>050243926</v>
      </c>
      <c r="C1205" s="31" t="str">
        <f t="shared" ref="C1205:C1208" si="76">+G1205&amp;E1205</f>
        <v>Cortes43926</v>
      </c>
      <c r="D1205" s="32">
        <f t="shared" si="68"/>
        <v>1194</v>
      </c>
      <c r="E1205" s="24">
        <v>43926</v>
      </c>
      <c r="F1205" s="32">
        <f>+VLOOKUP(Table_6[[#This Row],[Departamento]],Table_5[],2,0)</f>
        <v>5</v>
      </c>
      <c r="G1205" s="3" t="s">
        <v>22</v>
      </c>
      <c r="H1205" s="9" t="s">
        <v>25</v>
      </c>
      <c r="I1205" s="32" t="str">
        <f>+IFERROR(VLOOKUP(Table_6[[#This Row],[Municipio]],'LOCALIZA HN'!$B$9:$O$306,8,0),99999)</f>
        <v>0502</v>
      </c>
      <c r="J1205" s="5" t="s">
        <v>18</v>
      </c>
      <c r="K1205" s="5">
        <v>23</v>
      </c>
      <c r="L1205" s="8" t="s">
        <v>19</v>
      </c>
      <c r="M1205" s="34" t="s">
        <v>20</v>
      </c>
      <c r="N1205" s="36">
        <f>+IFERROR(VLOOKUP(Table_6[[#This Row],[ID_Municipio]],Table_4[[CodigoMuni]:[Long_2]],3,0),"")</f>
        <v>15.6435</v>
      </c>
      <c r="O1205" s="36">
        <f>+IFERROR(VLOOKUP(Table_6[[#This Row],[ID_Municipio]],Table_4[[CodigoMuni]:[Long_2]],4,0),"")</f>
        <v>-87.933999999999997</v>
      </c>
      <c r="P1205" s="34" t="s">
        <v>21</v>
      </c>
    </row>
    <row r="1206" spans="1:16" ht="14.25" hidden="1" customHeight="1">
      <c r="A1206" s="31" t="str">
        <f t="shared" si="75"/>
        <v>San Pedro Sula439261195</v>
      </c>
      <c r="B1206" s="31" t="str">
        <f>+Table_6[[#This Row],[ID_Municipio]]&amp;Table_6[[#This Row],[Fecha]]</f>
        <v>050143926</v>
      </c>
      <c r="C1206" s="31" t="str">
        <f t="shared" si="76"/>
        <v>Cortes43926</v>
      </c>
      <c r="D1206" s="32">
        <f t="shared" si="68"/>
        <v>1195</v>
      </c>
      <c r="E1206" s="24">
        <v>43926</v>
      </c>
      <c r="F1206" s="32">
        <f>+VLOOKUP(Table_6[[#This Row],[Departamento]],Table_5[],2,0)</f>
        <v>5</v>
      </c>
      <c r="G1206" s="3" t="s">
        <v>22</v>
      </c>
      <c r="H1206" s="9" t="s">
        <v>23</v>
      </c>
      <c r="I1206" s="32" t="str">
        <f>+IFERROR(VLOOKUP(Table_6[[#This Row],[Municipio]],'LOCALIZA HN'!$B$9:$O$306,8,0),99999)</f>
        <v>0501</v>
      </c>
      <c r="J1206" s="5" t="s">
        <v>18</v>
      </c>
      <c r="K1206" s="5">
        <v>43</v>
      </c>
      <c r="L1206" s="8" t="s">
        <v>19</v>
      </c>
      <c r="M1206" s="34" t="s">
        <v>20</v>
      </c>
      <c r="N1206" s="36">
        <f>+IFERROR(VLOOKUP(Table_6[[#This Row],[ID_Municipio]],Table_4[[CodigoMuni]:[Long_2]],3,0),"")</f>
        <v>15.5151</v>
      </c>
      <c r="O1206" s="36">
        <f>+IFERROR(VLOOKUP(Table_6[[#This Row],[ID_Municipio]],Table_4[[CodigoMuni]:[Long_2]],4,0),"")</f>
        <v>-88.114599999999996</v>
      </c>
      <c r="P1206" s="34" t="s">
        <v>21</v>
      </c>
    </row>
    <row r="1207" spans="1:16" ht="14.25" hidden="1" customHeight="1">
      <c r="A1207" s="31" t="str">
        <f t="shared" si="75"/>
        <v>San Pedro Sula439261196</v>
      </c>
      <c r="B1207" s="31" t="str">
        <f>+Table_6[[#This Row],[ID_Municipio]]&amp;Table_6[[#This Row],[Fecha]]</f>
        <v>050143926</v>
      </c>
      <c r="C1207" s="31" t="str">
        <f t="shared" si="76"/>
        <v>Cortes43926</v>
      </c>
      <c r="D1207" s="32">
        <f t="shared" si="68"/>
        <v>1196</v>
      </c>
      <c r="E1207" s="24">
        <v>43926</v>
      </c>
      <c r="F1207" s="32">
        <f>+VLOOKUP(Table_6[[#This Row],[Departamento]],Table_5[],2,0)</f>
        <v>5</v>
      </c>
      <c r="G1207" s="3" t="s">
        <v>22</v>
      </c>
      <c r="H1207" s="9" t="s">
        <v>23</v>
      </c>
      <c r="I1207" s="32" t="str">
        <f>+IFERROR(VLOOKUP(Table_6[[#This Row],[Municipio]],'LOCALIZA HN'!$B$9:$O$306,8,0),99999)</f>
        <v>0501</v>
      </c>
      <c r="J1207" s="5" t="s">
        <v>26</v>
      </c>
      <c r="K1207" s="5">
        <v>23</v>
      </c>
      <c r="L1207" s="8" t="s">
        <v>19</v>
      </c>
      <c r="M1207" s="34" t="s">
        <v>20</v>
      </c>
      <c r="N1207" s="36">
        <f>+IFERROR(VLOOKUP(Table_6[[#This Row],[ID_Municipio]],Table_4[[CodigoMuni]:[Long_2]],3,0),"")</f>
        <v>15.5151</v>
      </c>
      <c r="O1207" s="36">
        <f>+IFERROR(VLOOKUP(Table_6[[#This Row],[ID_Municipio]],Table_4[[CodigoMuni]:[Long_2]],4,0),"")</f>
        <v>-88.114599999999996</v>
      </c>
      <c r="P1207" s="34" t="s">
        <v>21</v>
      </c>
    </row>
    <row r="1208" spans="1:16" ht="14.25" hidden="1" customHeight="1">
      <c r="A1208" s="31" t="str">
        <f t="shared" si="75"/>
        <v>San Pedro Sula439261197</v>
      </c>
      <c r="B1208" s="31" t="str">
        <f>+Table_6[[#This Row],[ID_Municipio]]&amp;Table_6[[#This Row],[Fecha]]</f>
        <v>050143926</v>
      </c>
      <c r="C1208" s="31" t="str">
        <f t="shared" si="76"/>
        <v>Cortes43926</v>
      </c>
      <c r="D1208" s="32">
        <f t="shared" si="68"/>
        <v>1197</v>
      </c>
      <c r="E1208" s="24">
        <v>43926</v>
      </c>
      <c r="F1208" s="32">
        <f>+VLOOKUP(Table_6[[#This Row],[Departamento]],Table_5[],2,0)</f>
        <v>5</v>
      </c>
      <c r="G1208" s="3" t="s">
        <v>22</v>
      </c>
      <c r="H1208" s="9" t="s">
        <v>23</v>
      </c>
      <c r="I1208" s="32" t="str">
        <f>+IFERROR(VLOOKUP(Table_6[[#This Row],[Municipio]],'LOCALIZA HN'!$B$9:$O$306,8,0),99999)</f>
        <v>0501</v>
      </c>
      <c r="J1208" s="5" t="s">
        <v>18</v>
      </c>
      <c r="K1208" s="5">
        <v>29</v>
      </c>
      <c r="L1208" s="8" t="s">
        <v>19</v>
      </c>
      <c r="M1208" s="34" t="s">
        <v>20</v>
      </c>
      <c r="N1208" s="36">
        <f>+IFERROR(VLOOKUP(Table_6[[#This Row],[ID_Municipio]],Table_4[[CodigoMuni]:[Long_2]],3,0),"")</f>
        <v>15.5151</v>
      </c>
      <c r="O1208" s="36">
        <f>+IFERROR(VLOOKUP(Table_6[[#This Row],[ID_Municipio]],Table_4[[CodigoMuni]:[Long_2]],4,0),"")</f>
        <v>-88.114599999999996</v>
      </c>
      <c r="P1208" s="34" t="s">
        <v>21</v>
      </c>
    </row>
    <row r="1209" spans="1:16" ht="14.25" hidden="1" customHeight="1">
      <c r="A1209" s="31" t="str">
        <f t="shared" ref="A1209:A1213" si="77">+H1209&amp;E1209&amp;D1209</f>
        <v>San Pedro Sula439261198</v>
      </c>
      <c r="B1209" s="31" t="str">
        <f>+Table_6[[#This Row],[ID_Municipio]]&amp;Table_6[[#This Row],[Fecha]]</f>
        <v>050143926</v>
      </c>
      <c r="C1209" s="31" t="str">
        <f t="shared" ref="C1209:C1213" si="78">+G1209&amp;E1209</f>
        <v>Cortes43926</v>
      </c>
      <c r="D1209" s="32">
        <f t="shared" si="68"/>
        <v>1198</v>
      </c>
      <c r="E1209" s="24">
        <v>43926</v>
      </c>
      <c r="F1209" s="32">
        <f>+VLOOKUP(Table_6[[#This Row],[Departamento]],Table_5[],2,0)</f>
        <v>5</v>
      </c>
      <c r="G1209" s="3" t="s">
        <v>22</v>
      </c>
      <c r="H1209" s="9" t="s">
        <v>23</v>
      </c>
      <c r="I1209" s="32" t="str">
        <f>+IFERROR(VLOOKUP(Table_6[[#This Row],[Municipio]],'LOCALIZA HN'!$B$9:$O$306,8,0),99999)</f>
        <v>0501</v>
      </c>
      <c r="J1209" s="5" t="s">
        <v>18</v>
      </c>
      <c r="K1209" s="5">
        <v>23</v>
      </c>
      <c r="L1209" s="8" t="s">
        <v>19</v>
      </c>
      <c r="M1209" s="34" t="s">
        <v>20</v>
      </c>
      <c r="N1209" s="36">
        <f>+IFERROR(VLOOKUP(Table_6[[#This Row],[ID_Municipio]],Table_4[[CodigoMuni]:[Long_2]],3,0),"")</f>
        <v>15.5151</v>
      </c>
      <c r="O1209" s="36">
        <f>+IFERROR(VLOOKUP(Table_6[[#This Row],[ID_Municipio]],Table_4[[CodigoMuni]:[Long_2]],4,0),"")</f>
        <v>-88.114599999999996</v>
      </c>
      <c r="P1209" s="34" t="s">
        <v>21</v>
      </c>
    </row>
    <row r="1210" spans="1:16" ht="14.25" hidden="1" customHeight="1">
      <c r="A1210" s="31" t="str">
        <f t="shared" si="77"/>
        <v>San Pedro Sula439261199</v>
      </c>
      <c r="B1210" s="31" t="str">
        <f>+Table_6[[#This Row],[ID_Municipio]]&amp;Table_6[[#This Row],[Fecha]]</f>
        <v>050143926</v>
      </c>
      <c r="C1210" s="31" t="str">
        <f t="shared" si="78"/>
        <v>Cortes43926</v>
      </c>
      <c r="D1210" s="32">
        <f t="shared" si="68"/>
        <v>1199</v>
      </c>
      <c r="E1210" s="24">
        <v>43926</v>
      </c>
      <c r="F1210" s="32">
        <f>+VLOOKUP(Table_6[[#This Row],[Departamento]],Table_5[],2,0)</f>
        <v>5</v>
      </c>
      <c r="G1210" s="3" t="s">
        <v>22</v>
      </c>
      <c r="H1210" s="9" t="s">
        <v>23</v>
      </c>
      <c r="I1210" s="32" t="str">
        <f>+IFERROR(VLOOKUP(Table_6[[#This Row],[Municipio]],'LOCALIZA HN'!$B$9:$O$306,8,0),99999)</f>
        <v>0501</v>
      </c>
      <c r="J1210" s="5" t="s">
        <v>18</v>
      </c>
      <c r="K1210" s="5">
        <v>39</v>
      </c>
      <c r="L1210" s="8" t="s">
        <v>19</v>
      </c>
      <c r="M1210" s="34" t="s">
        <v>20</v>
      </c>
      <c r="N1210" s="36">
        <f>+IFERROR(VLOOKUP(Table_6[[#This Row],[ID_Municipio]],Table_4[[CodigoMuni]:[Long_2]],3,0),"")</f>
        <v>15.5151</v>
      </c>
      <c r="O1210" s="36">
        <f>+IFERROR(VLOOKUP(Table_6[[#This Row],[ID_Municipio]],Table_4[[CodigoMuni]:[Long_2]],4,0),"")</f>
        <v>-88.114599999999996</v>
      </c>
      <c r="P1210" s="34" t="s">
        <v>21</v>
      </c>
    </row>
    <row r="1211" spans="1:16" ht="14.25" hidden="1" customHeight="1">
      <c r="A1211" s="31" t="str">
        <f t="shared" si="77"/>
        <v>San Pedro Sula439261200</v>
      </c>
      <c r="B1211" s="31" t="str">
        <f>+Table_6[[#This Row],[ID_Municipio]]&amp;Table_6[[#This Row],[Fecha]]</f>
        <v>050143926</v>
      </c>
      <c r="C1211" s="31" t="str">
        <f t="shared" si="78"/>
        <v>Cortes43926</v>
      </c>
      <c r="D1211" s="32">
        <f t="shared" si="68"/>
        <v>1200</v>
      </c>
      <c r="E1211" s="24">
        <v>43926</v>
      </c>
      <c r="F1211" s="32">
        <f>+VLOOKUP(Table_6[[#This Row],[Departamento]],Table_5[],2,0)</f>
        <v>5</v>
      </c>
      <c r="G1211" s="3" t="s">
        <v>22</v>
      </c>
      <c r="H1211" s="9" t="s">
        <v>23</v>
      </c>
      <c r="I1211" s="32" t="str">
        <f>+IFERROR(VLOOKUP(Table_6[[#This Row],[Municipio]],'LOCALIZA HN'!$B$9:$O$306,8,0),99999)</f>
        <v>0501</v>
      </c>
      <c r="J1211" s="5" t="s">
        <v>26</v>
      </c>
      <c r="K1211" s="5">
        <v>38</v>
      </c>
      <c r="L1211" s="8" t="s">
        <v>19</v>
      </c>
      <c r="M1211" s="34" t="s">
        <v>20</v>
      </c>
      <c r="N1211" s="36">
        <f>+IFERROR(VLOOKUP(Table_6[[#This Row],[ID_Municipio]],Table_4[[CodigoMuni]:[Long_2]],3,0),"")</f>
        <v>15.5151</v>
      </c>
      <c r="O1211" s="36">
        <f>+IFERROR(VLOOKUP(Table_6[[#This Row],[ID_Municipio]],Table_4[[CodigoMuni]:[Long_2]],4,0),"")</f>
        <v>-88.114599999999996</v>
      </c>
      <c r="P1211" s="34" t="s">
        <v>21</v>
      </c>
    </row>
    <row r="1212" spans="1:16" ht="14.25" hidden="1" customHeight="1">
      <c r="A1212" s="31" t="str">
        <f t="shared" si="77"/>
        <v>Choloma439261201</v>
      </c>
      <c r="B1212" s="31" t="str">
        <f>+Table_6[[#This Row],[ID_Municipio]]&amp;Table_6[[#This Row],[Fecha]]</f>
        <v>050243926</v>
      </c>
      <c r="C1212" s="31" t="str">
        <f t="shared" si="78"/>
        <v>Cortes43926</v>
      </c>
      <c r="D1212" s="32">
        <f t="shared" si="68"/>
        <v>1201</v>
      </c>
      <c r="E1212" s="24">
        <v>43926</v>
      </c>
      <c r="F1212" s="32">
        <f>+VLOOKUP(Table_6[[#This Row],[Departamento]],Table_5[],2,0)</f>
        <v>5</v>
      </c>
      <c r="G1212" s="3" t="s">
        <v>22</v>
      </c>
      <c r="H1212" s="9" t="s">
        <v>25</v>
      </c>
      <c r="I1212" s="32" t="str">
        <f>+IFERROR(VLOOKUP(Table_6[[#This Row],[Municipio]],'LOCALIZA HN'!$B$9:$O$306,8,0),99999)</f>
        <v>0502</v>
      </c>
      <c r="J1212" s="5" t="s">
        <v>18</v>
      </c>
      <c r="K1212" s="5">
        <v>30</v>
      </c>
      <c r="L1212" s="8" t="s">
        <v>19</v>
      </c>
      <c r="M1212" s="34" t="s">
        <v>20</v>
      </c>
      <c r="N1212" s="36">
        <f>+IFERROR(VLOOKUP(Table_6[[#This Row],[ID_Municipio]],Table_4[[CodigoMuni]:[Long_2]],3,0),"")</f>
        <v>15.6435</v>
      </c>
      <c r="O1212" s="36">
        <f>+IFERROR(VLOOKUP(Table_6[[#This Row],[ID_Municipio]],Table_4[[CodigoMuni]:[Long_2]],4,0),"")</f>
        <v>-87.933999999999997</v>
      </c>
      <c r="P1212" s="34" t="s">
        <v>21</v>
      </c>
    </row>
    <row r="1213" spans="1:16" ht="14.25" hidden="1" customHeight="1">
      <c r="A1213" s="31" t="str">
        <f t="shared" si="77"/>
        <v>Macuelizo439261202</v>
      </c>
      <c r="B1213" s="31" t="str">
        <f>+Table_6[[#This Row],[ID_Municipio]]&amp;Table_6[[#This Row],[Fecha]]</f>
        <v>161243926</v>
      </c>
      <c r="C1213" s="31" t="str">
        <f t="shared" si="78"/>
        <v>Santa Barbara43926</v>
      </c>
      <c r="D1213" s="32">
        <f t="shared" si="68"/>
        <v>1202</v>
      </c>
      <c r="E1213" s="24">
        <v>43926</v>
      </c>
      <c r="F1213" s="32">
        <f>+VLOOKUP(Table_6[[#This Row],[Departamento]],Table_5[],2,0)</f>
        <v>16</v>
      </c>
      <c r="G1213" s="3" t="s">
        <v>43</v>
      </c>
      <c r="H1213" s="9" t="s">
        <v>53</v>
      </c>
      <c r="I1213" s="32" t="str">
        <f>+IFERROR(VLOOKUP(Table_6[[#This Row],[Municipio]],'LOCALIZA HN'!$B$9:$O$306,8,0),99999)</f>
        <v>1612</v>
      </c>
      <c r="J1213" s="5" t="s">
        <v>26</v>
      </c>
      <c r="K1213" s="5">
        <v>30</v>
      </c>
      <c r="L1213" s="8" t="s">
        <v>19</v>
      </c>
      <c r="M1213" s="34" t="s">
        <v>20</v>
      </c>
      <c r="N1213" s="36">
        <f>+IFERROR(VLOOKUP(Table_6[[#This Row],[ID_Municipio]],Table_4[[CodigoMuni]:[Long_2]],3,0),"")</f>
        <v>15.2325</v>
      </c>
      <c r="O1213" s="36">
        <f>+IFERROR(VLOOKUP(Table_6[[#This Row],[ID_Municipio]],Table_4[[CodigoMuni]:[Long_2]],4,0),"")</f>
        <v>-88.573499999999996</v>
      </c>
      <c r="P1213" s="34" t="s">
        <v>21</v>
      </c>
    </row>
    <row r="1214" spans="1:16" ht="14.25" hidden="1" customHeight="1">
      <c r="A1214" s="31" t="str">
        <f t="shared" ref="A1214:A1218" si="79">+H1214&amp;E1214&amp;D1214</f>
        <v>San Pedro Sula439261203</v>
      </c>
      <c r="B1214" s="31" t="str">
        <f>+Table_6[[#This Row],[ID_Municipio]]&amp;Table_6[[#This Row],[Fecha]]</f>
        <v>050143926</v>
      </c>
      <c r="C1214" s="31" t="str">
        <f t="shared" ref="C1214:C1218" si="80">+G1214&amp;E1214</f>
        <v>Cortes43926</v>
      </c>
      <c r="D1214" s="32">
        <f t="shared" si="68"/>
        <v>1203</v>
      </c>
      <c r="E1214" s="24">
        <v>43926</v>
      </c>
      <c r="F1214" s="32">
        <f>+VLOOKUP(Table_6[[#This Row],[Departamento]],Table_5[],2,0)</f>
        <v>5</v>
      </c>
      <c r="G1214" s="3" t="s">
        <v>22</v>
      </c>
      <c r="H1214" s="9" t="s">
        <v>23</v>
      </c>
      <c r="I1214" s="32" t="str">
        <f>+IFERROR(VLOOKUP(Table_6[[#This Row],[Municipio]],'LOCALIZA HN'!$B$9:$O$306,8,0),99999)</f>
        <v>0501</v>
      </c>
      <c r="J1214" s="5" t="s">
        <v>18</v>
      </c>
      <c r="K1214" s="5">
        <v>59</v>
      </c>
      <c r="L1214" s="8" t="s">
        <v>19</v>
      </c>
      <c r="M1214" s="34" t="s">
        <v>20</v>
      </c>
      <c r="N1214" s="36">
        <f>+IFERROR(VLOOKUP(Table_6[[#This Row],[ID_Municipio]],Table_4[[CodigoMuni]:[Long_2]],3,0),"")</f>
        <v>15.5151</v>
      </c>
      <c r="O1214" s="36">
        <f>+IFERROR(VLOOKUP(Table_6[[#This Row],[ID_Municipio]],Table_4[[CodigoMuni]:[Long_2]],4,0),"")</f>
        <v>-88.114599999999996</v>
      </c>
      <c r="P1214" s="34" t="s">
        <v>21</v>
      </c>
    </row>
    <row r="1215" spans="1:16" ht="14.25" customHeight="1">
      <c r="A1215" s="31" t="str">
        <f t="shared" si="79"/>
        <v>Distrito Central439261204</v>
      </c>
      <c r="B1215" s="31" t="str">
        <f>+Table_6[[#This Row],[ID_Municipio]]&amp;Table_6[[#This Row],[Fecha]]</f>
        <v>080143926</v>
      </c>
      <c r="C1215" s="31" t="str">
        <f t="shared" si="80"/>
        <v>Francisco Morazan43926</v>
      </c>
      <c r="D1215" s="32">
        <f t="shared" si="68"/>
        <v>1204</v>
      </c>
      <c r="E1215" s="24">
        <v>43926</v>
      </c>
      <c r="F1215" s="32">
        <f>+VLOOKUP(Table_6[[#This Row],[Departamento]],Table_5[],2,0)</f>
        <v>8</v>
      </c>
      <c r="G1215" s="3" t="s">
        <v>31</v>
      </c>
      <c r="H1215" s="9" t="s">
        <v>32</v>
      </c>
      <c r="I1215" s="32" t="str">
        <f>+IFERROR(VLOOKUP(Table_6[[#This Row],[Municipio]],'LOCALIZA HN'!$B$9:$O$306,8,0),99999)</f>
        <v>0801</v>
      </c>
      <c r="J1215" s="5" t="s">
        <v>18</v>
      </c>
      <c r="K1215" s="5">
        <v>70</v>
      </c>
      <c r="L1215" s="8" t="s">
        <v>19</v>
      </c>
      <c r="M1215" s="34" t="s">
        <v>20</v>
      </c>
      <c r="N1215" s="36">
        <f>+IFERROR(VLOOKUP(Table_6[[#This Row],[ID_Municipio]],Table_4[[CodigoMuni]:[Long_2]],3,0),"")</f>
        <v>14.175800000000001</v>
      </c>
      <c r="O1215" s="36">
        <f>+IFERROR(VLOOKUP(Table_6[[#This Row],[ID_Municipio]],Table_4[[CodigoMuni]:[Long_2]],4,0),"")</f>
        <v>-87.251099999999994</v>
      </c>
      <c r="P1215" s="34" t="s">
        <v>21</v>
      </c>
    </row>
    <row r="1216" spans="1:16" ht="14.25" hidden="1" customHeight="1">
      <c r="A1216" s="31" t="str">
        <f t="shared" si="79"/>
        <v>Ocotepeque439261205</v>
      </c>
      <c r="B1216" s="31" t="str">
        <f>+Table_6[[#This Row],[ID_Municipio]]&amp;Table_6[[#This Row],[Fecha]]</f>
        <v>140143926</v>
      </c>
      <c r="C1216" s="31" t="str">
        <f t="shared" si="80"/>
        <v>Ocotepeque43926</v>
      </c>
      <c r="D1216" s="32">
        <f t="shared" si="68"/>
        <v>1205</v>
      </c>
      <c r="E1216" s="24">
        <v>43926</v>
      </c>
      <c r="F1216" s="32">
        <f>+VLOOKUP(Table_6[[#This Row],[Departamento]],Table_5[],2,0)</f>
        <v>14</v>
      </c>
      <c r="G1216" s="3" t="s">
        <v>90</v>
      </c>
      <c r="H1216" s="9" t="s">
        <v>90</v>
      </c>
      <c r="I1216" s="32" t="str">
        <f>+IFERROR(VLOOKUP(Table_6[[#This Row],[Municipio]],'LOCALIZA HN'!$B$9:$O$306,8,0),99999)</f>
        <v>1401</v>
      </c>
      <c r="J1216" s="5" t="s">
        <v>18</v>
      </c>
      <c r="K1216" s="5">
        <v>23</v>
      </c>
      <c r="L1216" s="8" t="s">
        <v>19</v>
      </c>
      <c r="M1216" s="34" t="s">
        <v>20</v>
      </c>
      <c r="N1216" s="36">
        <f>+IFERROR(VLOOKUP(Table_6[[#This Row],[ID_Municipio]],Table_4[[CodigoMuni]:[Long_2]],3,0),"")</f>
        <v>14.403700000000001</v>
      </c>
      <c r="O1216" s="36">
        <f>+IFERROR(VLOOKUP(Table_6[[#This Row],[ID_Municipio]],Table_4[[CodigoMuni]:[Long_2]],4,0),"")</f>
        <v>-89.165400000000005</v>
      </c>
      <c r="P1216" s="34" t="s">
        <v>21</v>
      </c>
    </row>
    <row r="1217" spans="1:16" ht="14.25" hidden="1" customHeight="1">
      <c r="A1217" s="31" t="str">
        <f t="shared" si="79"/>
        <v>Santa Ana439261206</v>
      </c>
      <c r="B1217" s="31" t="str">
        <f>+Table_6[[#This Row],[ID_Municipio]]&amp;Table_6[[#This Row],[Fecha]]</f>
        <v>082243926</v>
      </c>
      <c r="C1217" s="31" t="str">
        <f t="shared" si="80"/>
        <v>Francisco Morazan43926</v>
      </c>
      <c r="D1217" s="32">
        <f t="shared" si="68"/>
        <v>1206</v>
      </c>
      <c r="E1217" s="24">
        <v>43926</v>
      </c>
      <c r="F1217" s="32">
        <f>+VLOOKUP(Table_6[[#This Row],[Departamento]],Table_5[],2,0)</f>
        <v>8</v>
      </c>
      <c r="G1217" s="3" t="s">
        <v>31</v>
      </c>
      <c r="H1217" s="9" t="s">
        <v>70</v>
      </c>
      <c r="I1217" s="32" t="str">
        <f>+IFERROR(VLOOKUP(Table_6[[#This Row],[Municipio]],'LOCALIZA HN'!$B$9:$O$306,8,0),99999)</f>
        <v>0822</v>
      </c>
      <c r="J1217" s="5" t="s">
        <v>18</v>
      </c>
      <c r="K1217" s="5">
        <v>2</v>
      </c>
      <c r="L1217" s="8" t="s">
        <v>19</v>
      </c>
      <c r="M1217" s="34" t="s">
        <v>20</v>
      </c>
      <c r="N1217" s="36">
        <f>+IFERROR(VLOOKUP(Table_6[[#This Row],[ID_Municipio]],Table_4[[CodigoMuni]:[Long_2]],3,0),"")</f>
        <v>13.9329</v>
      </c>
      <c r="O1217" s="36">
        <f>+IFERROR(VLOOKUP(Table_6[[#This Row],[ID_Municipio]],Table_4[[CodigoMuni]:[Long_2]],4,0),"")</f>
        <v>-87.242199999999997</v>
      </c>
      <c r="P1217" s="34" t="s">
        <v>21</v>
      </c>
    </row>
    <row r="1218" spans="1:16" ht="14.25" hidden="1" customHeight="1">
      <c r="A1218" s="31" t="str">
        <f t="shared" si="79"/>
        <v>Santa Ana439261207</v>
      </c>
      <c r="B1218" s="31" t="str">
        <f>+Table_6[[#This Row],[ID_Municipio]]&amp;Table_6[[#This Row],[Fecha]]</f>
        <v>082243926</v>
      </c>
      <c r="C1218" s="31" t="str">
        <f t="shared" si="80"/>
        <v>Francisco Morazan43926</v>
      </c>
      <c r="D1218" s="32">
        <f t="shared" si="68"/>
        <v>1207</v>
      </c>
      <c r="E1218" s="24">
        <v>43926</v>
      </c>
      <c r="F1218" s="32">
        <f>+VLOOKUP(Table_6[[#This Row],[Departamento]],Table_5[],2,0)</f>
        <v>8</v>
      </c>
      <c r="G1218" s="3" t="s">
        <v>31</v>
      </c>
      <c r="H1218" s="9" t="s">
        <v>70</v>
      </c>
      <c r="I1218" s="32" t="str">
        <f>+IFERROR(VLOOKUP(Table_6[[#This Row],[Municipio]],'LOCALIZA HN'!$B$9:$O$306,8,0),99999)</f>
        <v>0822</v>
      </c>
      <c r="J1218" s="5" t="s">
        <v>26</v>
      </c>
      <c r="K1218" s="5"/>
      <c r="L1218" s="8" t="s">
        <v>19</v>
      </c>
      <c r="M1218" s="34" t="s">
        <v>20</v>
      </c>
      <c r="N1218" s="36">
        <f>+IFERROR(VLOOKUP(Table_6[[#This Row],[ID_Municipio]],Table_4[[CodigoMuni]:[Long_2]],3,0),"")</f>
        <v>13.9329</v>
      </c>
      <c r="O1218" s="36">
        <f>+IFERROR(VLOOKUP(Table_6[[#This Row],[ID_Municipio]],Table_4[[CodigoMuni]:[Long_2]],4,0),"")</f>
        <v>-87.242199999999997</v>
      </c>
      <c r="P1218" s="34" t="s">
        <v>21</v>
      </c>
    </row>
    <row r="1219" spans="1:16" ht="14.25" hidden="1" customHeight="1">
      <c r="A1219" s="31" t="str">
        <f t="shared" ref="A1219:A1224" si="81">+H1219&amp;E1219&amp;D1219</f>
        <v>Santa Ana439261208</v>
      </c>
      <c r="B1219" s="31" t="str">
        <f>+Table_6[[#This Row],[ID_Municipio]]&amp;Table_6[[#This Row],[Fecha]]</f>
        <v>082243926</v>
      </c>
      <c r="C1219" s="31" t="str">
        <f t="shared" ref="C1219:C1224" si="82">+G1219&amp;E1219</f>
        <v>Francisco Morazan43926</v>
      </c>
      <c r="D1219" s="32">
        <f t="shared" si="68"/>
        <v>1208</v>
      </c>
      <c r="E1219" s="24">
        <v>43926</v>
      </c>
      <c r="F1219" s="32">
        <f>+VLOOKUP(Table_6[[#This Row],[Departamento]],Table_5[],2,0)</f>
        <v>8</v>
      </c>
      <c r="G1219" s="3" t="s">
        <v>31</v>
      </c>
      <c r="H1219" s="9" t="s">
        <v>70</v>
      </c>
      <c r="I1219" s="32" t="str">
        <f>+IFERROR(VLOOKUP(Table_6[[#This Row],[Municipio]],'LOCALIZA HN'!$B$9:$O$306,8,0),99999)</f>
        <v>0822</v>
      </c>
      <c r="J1219" s="5" t="s">
        <v>26</v>
      </c>
      <c r="K1219" s="5">
        <v>28</v>
      </c>
      <c r="L1219" s="8" t="s">
        <v>19</v>
      </c>
      <c r="M1219" s="34" t="s">
        <v>20</v>
      </c>
      <c r="N1219" s="36">
        <f>+IFERROR(VLOOKUP(Table_6[[#This Row],[ID_Municipio]],Table_4[[CodigoMuni]:[Long_2]],3,0),"")</f>
        <v>13.9329</v>
      </c>
      <c r="O1219" s="36">
        <f>+IFERROR(VLOOKUP(Table_6[[#This Row],[ID_Municipio]],Table_4[[CodigoMuni]:[Long_2]],4,0),"")</f>
        <v>-87.242199999999997</v>
      </c>
      <c r="P1219" s="34" t="s">
        <v>21</v>
      </c>
    </row>
    <row r="1220" spans="1:16" ht="14.25" hidden="1" customHeight="1">
      <c r="A1220" s="31" t="str">
        <f t="shared" si="81"/>
        <v>Santa Ana439261209</v>
      </c>
      <c r="B1220" s="31" t="str">
        <f>+Table_6[[#This Row],[ID_Municipio]]&amp;Table_6[[#This Row],[Fecha]]</f>
        <v>082243926</v>
      </c>
      <c r="C1220" s="31" t="str">
        <f t="shared" si="82"/>
        <v>Francisco Morazan43926</v>
      </c>
      <c r="D1220" s="32">
        <f t="shared" si="68"/>
        <v>1209</v>
      </c>
      <c r="E1220" s="24">
        <v>43926</v>
      </c>
      <c r="F1220" s="32">
        <f>+VLOOKUP(Table_6[[#This Row],[Departamento]],Table_5[],2,0)</f>
        <v>8</v>
      </c>
      <c r="G1220" s="3" t="s">
        <v>31</v>
      </c>
      <c r="H1220" s="9" t="s">
        <v>70</v>
      </c>
      <c r="I1220" s="32" t="str">
        <f>+IFERROR(VLOOKUP(Table_6[[#This Row],[Municipio]],'LOCALIZA HN'!$B$9:$O$306,8,0),99999)</f>
        <v>0822</v>
      </c>
      <c r="J1220" s="5" t="s">
        <v>18</v>
      </c>
      <c r="K1220" s="5">
        <v>34</v>
      </c>
      <c r="L1220" s="8" t="s">
        <v>19</v>
      </c>
      <c r="M1220" s="34" t="s">
        <v>20</v>
      </c>
      <c r="N1220" s="36">
        <f>+IFERROR(VLOOKUP(Table_6[[#This Row],[ID_Municipio]],Table_4[[CodigoMuni]:[Long_2]],3,0),"")</f>
        <v>13.9329</v>
      </c>
      <c r="O1220" s="36">
        <f>+IFERROR(VLOOKUP(Table_6[[#This Row],[ID_Municipio]],Table_4[[CodigoMuni]:[Long_2]],4,0),"")</f>
        <v>-87.242199999999997</v>
      </c>
      <c r="P1220" s="34" t="s">
        <v>21</v>
      </c>
    </row>
    <row r="1221" spans="1:16" ht="14.25" hidden="1" customHeight="1">
      <c r="A1221" s="31" t="str">
        <f t="shared" si="81"/>
        <v>Santa Ana439261210</v>
      </c>
      <c r="B1221" s="31" t="str">
        <f>+Table_6[[#This Row],[ID_Municipio]]&amp;Table_6[[#This Row],[Fecha]]</f>
        <v>082243926</v>
      </c>
      <c r="C1221" s="31" t="str">
        <f t="shared" si="82"/>
        <v>Francisco Morazan43926</v>
      </c>
      <c r="D1221" s="32">
        <f t="shared" si="68"/>
        <v>1210</v>
      </c>
      <c r="E1221" s="24">
        <v>43926</v>
      </c>
      <c r="F1221" s="32">
        <f>+VLOOKUP(Table_6[[#This Row],[Departamento]],Table_5[],2,0)</f>
        <v>8</v>
      </c>
      <c r="G1221" s="3" t="s">
        <v>31</v>
      </c>
      <c r="H1221" s="9" t="s">
        <v>70</v>
      </c>
      <c r="I1221" s="32" t="str">
        <f>+IFERROR(VLOOKUP(Table_6[[#This Row],[Municipio]],'LOCALIZA HN'!$B$9:$O$306,8,0),99999)</f>
        <v>0822</v>
      </c>
      <c r="J1221" s="5" t="s">
        <v>26</v>
      </c>
      <c r="K1221" s="5">
        <v>9</v>
      </c>
      <c r="L1221" s="8" t="s">
        <v>19</v>
      </c>
      <c r="M1221" s="34" t="s">
        <v>20</v>
      </c>
      <c r="N1221" s="36">
        <f>+IFERROR(VLOOKUP(Table_6[[#This Row],[ID_Municipio]],Table_4[[CodigoMuni]:[Long_2]],3,0),"")</f>
        <v>13.9329</v>
      </c>
      <c r="O1221" s="36">
        <f>+IFERROR(VLOOKUP(Table_6[[#This Row],[ID_Municipio]],Table_4[[CodigoMuni]:[Long_2]],4,0),"")</f>
        <v>-87.242199999999997</v>
      </c>
      <c r="P1221" s="34" t="s">
        <v>21</v>
      </c>
    </row>
    <row r="1222" spans="1:16" ht="14.25" hidden="1" customHeight="1">
      <c r="A1222" s="31" t="str">
        <f t="shared" si="81"/>
        <v>Santa Ana439261211</v>
      </c>
      <c r="B1222" s="31" t="str">
        <f>+Table_6[[#This Row],[ID_Municipio]]&amp;Table_6[[#This Row],[Fecha]]</f>
        <v>082243926</v>
      </c>
      <c r="C1222" s="31" t="str">
        <f t="shared" si="82"/>
        <v>Francisco Morazan43926</v>
      </c>
      <c r="D1222" s="32">
        <f t="shared" si="68"/>
        <v>1211</v>
      </c>
      <c r="E1222" s="24">
        <v>43926</v>
      </c>
      <c r="F1222" s="32">
        <f>+VLOOKUP(Table_6[[#This Row],[Departamento]],Table_5[],2,0)</f>
        <v>8</v>
      </c>
      <c r="G1222" s="3" t="s">
        <v>31</v>
      </c>
      <c r="H1222" s="9" t="s">
        <v>70</v>
      </c>
      <c r="I1222" s="32" t="str">
        <f>+IFERROR(VLOOKUP(Table_6[[#This Row],[Municipio]],'LOCALIZA HN'!$B$9:$O$306,8,0),99999)</f>
        <v>0822</v>
      </c>
      <c r="J1222" s="5" t="s">
        <v>26</v>
      </c>
      <c r="K1222" s="5">
        <v>35</v>
      </c>
      <c r="L1222" s="8" t="s">
        <v>19</v>
      </c>
      <c r="M1222" s="34" t="s">
        <v>20</v>
      </c>
      <c r="N1222" s="36">
        <f>+IFERROR(VLOOKUP(Table_6[[#This Row],[ID_Municipio]],Table_4[[CodigoMuni]:[Long_2]],3,0),"")</f>
        <v>13.9329</v>
      </c>
      <c r="O1222" s="36">
        <f>+IFERROR(VLOOKUP(Table_6[[#This Row],[ID_Municipio]],Table_4[[CodigoMuni]:[Long_2]],4,0),"")</f>
        <v>-87.242199999999997</v>
      </c>
      <c r="P1222" s="34" t="s">
        <v>21</v>
      </c>
    </row>
    <row r="1223" spans="1:16" ht="14.25" hidden="1" customHeight="1">
      <c r="A1223" s="31" t="str">
        <f t="shared" si="81"/>
        <v>Santa Ana439261212</v>
      </c>
      <c r="B1223" s="31" t="str">
        <f>+Table_6[[#This Row],[ID_Municipio]]&amp;Table_6[[#This Row],[Fecha]]</f>
        <v>082243926</v>
      </c>
      <c r="C1223" s="31" t="str">
        <f t="shared" si="82"/>
        <v>Francisco Morazan43926</v>
      </c>
      <c r="D1223" s="32">
        <f t="shared" si="68"/>
        <v>1212</v>
      </c>
      <c r="E1223" s="24">
        <v>43926</v>
      </c>
      <c r="F1223" s="32">
        <f>+VLOOKUP(Table_6[[#This Row],[Departamento]],Table_5[],2,0)</f>
        <v>8</v>
      </c>
      <c r="G1223" s="3" t="s">
        <v>31</v>
      </c>
      <c r="H1223" s="9" t="s">
        <v>70</v>
      </c>
      <c r="I1223" s="32" t="str">
        <f>+IFERROR(VLOOKUP(Table_6[[#This Row],[Municipio]],'LOCALIZA HN'!$B$9:$O$306,8,0),99999)</f>
        <v>0822</v>
      </c>
      <c r="J1223" s="5" t="s">
        <v>26</v>
      </c>
      <c r="K1223" s="5">
        <v>8</v>
      </c>
      <c r="L1223" s="8" t="s">
        <v>19</v>
      </c>
      <c r="M1223" s="34" t="s">
        <v>20</v>
      </c>
      <c r="N1223" s="36">
        <f>+IFERROR(VLOOKUP(Table_6[[#This Row],[ID_Municipio]],Table_4[[CodigoMuni]:[Long_2]],3,0),"")</f>
        <v>13.9329</v>
      </c>
      <c r="O1223" s="36">
        <f>+IFERROR(VLOOKUP(Table_6[[#This Row],[ID_Municipio]],Table_4[[CodigoMuni]:[Long_2]],4,0),"")</f>
        <v>-87.242199999999997</v>
      </c>
      <c r="P1223" s="34" t="s">
        <v>21</v>
      </c>
    </row>
    <row r="1224" spans="1:16" ht="14.25" hidden="1" customHeight="1">
      <c r="A1224" s="31" t="str">
        <f t="shared" si="81"/>
        <v>Santa Ana439261213</v>
      </c>
      <c r="B1224" s="31" t="str">
        <f>+Table_6[[#This Row],[ID_Municipio]]&amp;Table_6[[#This Row],[Fecha]]</f>
        <v>082243926</v>
      </c>
      <c r="C1224" s="31" t="str">
        <f t="shared" si="82"/>
        <v>Francisco Morazan43926</v>
      </c>
      <c r="D1224" s="32">
        <f t="shared" si="68"/>
        <v>1213</v>
      </c>
      <c r="E1224" s="24">
        <v>43926</v>
      </c>
      <c r="F1224" s="32">
        <f>+VLOOKUP(Table_6[[#This Row],[Departamento]],Table_5[],2,0)</f>
        <v>8</v>
      </c>
      <c r="G1224" s="3" t="s">
        <v>31</v>
      </c>
      <c r="H1224" s="9" t="s">
        <v>70</v>
      </c>
      <c r="I1224" s="32" t="str">
        <f>+IFERROR(VLOOKUP(Table_6[[#This Row],[Municipio]],'LOCALIZA HN'!$B$9:$O$306,8,0),99999)</f>
        <v>0822</v>
      </c>
      <c r="J1224" s="5" t="s">
        <v>18</v>
      </c>
      <c r="K1224" s="5"/>
      <c r="L1224" s="8" t="s">
        <v>19</v>
      </c>
      <c r="M1224" s="34" t="s">
        <v>20</v>
      </c>
      <c r="N1224" s="36">
        <f>+IFERROR(VLOOKUP(Table_6[[#This Row],[ID_Municipio]],Table_4[[CodigoMuni]:[Long_2]],3,0),"")</f>
        <v>13.9329</v>
      </c>
      <c r="O1224" s="36">
        <f>+IFERROR(VLOOKUP(Table_6[[#This Row],[ID_Municipio]],Table_4[[CodigoMuni]:[Long_2]],4,0),"")</f>
        <v>-87.242199999999997</v>
      </c>
      <c r="P1224" s="34" t="s">
        <v>21</v>
      </c>
    </row>
    <row r="1225" spans="1:16" ht="14.25" hidden="1" customHeight="1">
      <c r="A1225" s="31" t="str">
        <f t="shared" ref="A1225:A1229" si="83">+H1225&amp;E1225&amp;D1225</f>
        <v>Santa Ana439261214</v>
      </c>
      <c r="B1225" s="31" t="str">
        <f>+Table_6[[#This Row],[ID_Municipio]]&amp;Table_6[[#This Row],[Fecha]]</f>
        <v>082243926</v>
      </c>
      <c r="C1225" s="31" t="str">
        <f t="shared" ref="C1225:C1229" si="84">+G1225&amp;E1225</f>
        <v>Francisco Morazan43926</v>
      </c>
      <c r="D1225" s="32">
        <f t="shared" si="68"/>
        <v>1214</v>
      </c>
      <c r="E1225" s="24">
        <v>43926</v>
      </c>
      <c r="F1225" s="32">
        <f>+VLOOKUP(Table_6[[#This Row],[Departamento]],Table_5[],2,0)</f>
        <v>8</v>
      </c>
      <c r="G1225" s="3" t="s">
        <v>31</v>
      </c>
      <c r="H1225" s="9" t="s">
        <v>70</v>
      </c>
      <c r="I1225" s="32" t="str">
        <f>+IFERROR(VLOOKUP(Table_6[[#This Row],[Municipio]],'LOCALIZA HN'!$B$9:$O$306,8,0),99999)</f>
        <v>0822</v>
      </c>
      <c r="J1225" s="5" t="s">
        <v>18</v>
      </c>
      <c r="K1225" s="5">
        <v>26</v>
      </c>
      <c r="L1225" s="8" t="s">
        <v>19</v>
      </c>
      <c r="M1225" s="34" t="s">
        <v>20</v>
      </c>
      <c r="N1225" s="36">
        <f>+IFERROR(VLOOKUP(Table_6[[#This Row],[ID_Municipio]],Table_4[[CodigoMuni]:[Long_2]],3,0),"")</f>
        <v>13.9329</v>
      </c>
      <c r="O1225" s="36">
        <f>+IFERROR(VLOOKUP(Table_6[[#This Row],[ID_Municipio]],Table_4[[CodigoMuni]:[Long_2]],4,0),"")</f>
        <v>-87.242199999999997</v>
      </c>
      <c r="P1225" s="34" t="s">
        <v>21</v>
      </c>
    </row>
    <row r="1226" spans="1:16" ht="14.25" customHeight="1">
      <c r="A1226" s="31" t="str">
        <f t="shared" si="83"/>
        <v>Distrito Central439261215</v>
      </c>
      <c r="B1226" s="31" t="str">
        <f>+Table_6[[#This Row],[ID_Municipio]]&amp;Table_6[[#This Row],[Fecha]]</f>
        <v>080143926</v>
      </c>
      <c r="C1226" s="31" t="str">
        <f t="shared" si="84"/>
        <v>Francisco Morazan43926</v>
      </c>
      <c r="D1226" s="32">
        <f t="shared" si="68"/>
        <v>1215</v>
      </c>
      <c r="E1226" s="24">
        <v>43926</v>
      </c>
      <c r="F1226" s="32">
        <f>+VLOOKUP(Table_6[[#This Row],[Departamento]],Table_5[],2,0)</f>
        <v>8</v>
      </c>
      <c r="G1226" s="3" t="s">
        <v>31</v>
      </c>
      <c r="H1226" s="9" t="s">
        <v>32</v>
      </c>
      <c r="I1226" s="32" t="str">
        <f>+IFERROR(VLOOKUP(Table_6[[#This Row],[Municipio]],'LOCALIZA HN'!$B$9:$O$306,8,0),99999)</f>
        <v>0801</v>
      </c>
      <c r="J1226" s="5" t="s">
        <v>18</v>
      </c>
      <c r="K1226" s="5">
        <v>32</v>
      </c>
      <c r="L1226" s="8" t="s">
        <v>19</v>
      </c>
      <c r="M1226" s="34" t="s">
        <v>20</v>
      </c>
      <c r="N1226" s="36">
        <f>+IFERROR(VLOOKUP(Table_6[[#This Row],[ID_Municipio]],Table_4[[CodigoMuni]:[Long_2]],3,0),"")</f>
        <v>14.175800000000001</v>
      </c>
      <c r="O1226" s="36">
        <f>+IFERROR(VLOOKUP(Table_6[[#This Row],[ID_Municipio]],Table_4[[CodigoMuni]:[Long_2]],4,0),"")</f>
        <v>-87.251099999999994</v>
      </c>
      <c r="P1226" s="34" t="s">
        <v>21</v>
      </c>
    </row>
    <row r="1227" spans="1:16" ht="14.25" customHeight="1">
      <c r="A1227" s="31" t="str">
        <f t="shared" si="83"/>
        <v>Distrito Central439261216</v>
      </c>
      <c r="B1227" s="31" t="str">
        <f>+Table_6[[#This Row],[ID_Municipio]]&amp;Table_6[[#This Row],[Fecha]]</f>
        <v>080143926</v>
      </c>
      <c r="C1227" s="31" t="str">
        <f t="shared" si="84"/>
        <v>Francisco Morazan43926</v>
      </c>
      <c r="D1227" s="32">
        <f t="shared" si="68"/>
        <v>1216</v>
      </c>
      <c r="E1227" s="24">
        <v>43926</v>
      </c>
      <c r="F1227" s="32">
        <f>+VLOOKUP(Table_6[[#This Row],[Departamento]],Table_5[],2,0)</f>
        <v>8</v>
      </c>
      <c r="G1227" s="3" t="s">
        <v>31</v>
      </c>
      <c r="H1227" s="9" t="s">
        <v>32</v>
      </c>
      <c r="I1227" s="32" t="str">
        <f>+IFERROR(VLOOKUP(Table_6[[#This Row],[Municipio]],'LOCALIZA HN'!$B$9:$O$306,8,0),99999)</f>
        <v>0801</v>
      </c>
      <c r="J1227" s="5" t="s">
        <v>18</v>
      </c>
      <c r="K1227" s="5">
        <v>33</v>
      </c>
      <c r="L1227" s="8" t="s">
        <v>19</v>
      </c>
      <c r="M1227" s="34" t="s">
        <v>20</v>
      </c>
      <c r="N1227" s="36">
        <f>+IFERROR(VLOOKUP(Table_6[[#This Row],[ID_Municipio]],Table_4[[CodigoMuni]:[Long_2]],3,0),"")</f>
        <v>14.175800000000001</v>
      </c>
      <c r="O1227" s="36">
        <f>+IFERROR(VLOOKUP(Table_6[[#This Row],[ID_Municipio]],Table_4[[CodigoMuni]:[Long_2]],4,0),"")</f>
        <v>-87.251099999999994</v>
      </c>
      <c r="P1227" s="34" t="s">
        <v>21</v>
      </c>
    </row>
    <row r="1228" spans="1:16" ht="14.25" customHeight="1">
      <c r="A1228" s="31" t="str">
        <f t="shared" si="83"/>
        <v>Distrito Central439261217</v>
      </c>
      <c r="B1228" s="31" t="str">
        <f>+Table_6[[#This Row],[ID_Municipio]]&amp;Table_6[[#This Row],[Fecha]]</f>
        <v>080143926</v>
      </c>
      <c r="C1228" s="31" t="str">
        <f t="shared" si="84"/>
        <v>Francisco Morazan43926</v>
      </c>
      <c r="D1228" s="32">
        <f t="shared" si="68"/>
        <v>1217</v>
      </c>
      <c r="E1228" s="24">
        <v>43926</v>
      </c>
      <c r="F1228" s="32">
        <f>+VLOOKUP(Table_6[[#This Row],[Departamento]],Table_5[],2,0)</f>
        <v>8</v>
      </c>
      <c r="G1228" s="3" t="s">
        <v>31</v>
      </c>
      <c r="H1228" s="9" t="s">
        <v>32</v>
      </c>
      <c r="I1228" s="32" t="str">
        <f>+IFERROR(VLOOKUP(Table_6[[#This Row],[Municipio]],'LOCALIZA HN'!$B$9:$O$306,8,0),99999)</f>
        <v>0801</v>
      </c>
      <c r="J1228" s="5" t="s">
        <v>18</v>
      </c>
      <c r="K1228" s="5">
        <v>49</v>
      </c>
      <c r="L1228" s="8" t="s">
        <v>19</v>
      </c>
      <c r="M1228" s="34" t="s">
        <v>20</v>
      </c>
      <c r="N1228" s="36">
        <f>+IFERROR(VLOOKUP(Table_6[[#This Row],[ID_Municipio]],Table_4[[CodigoMuni]:[Long_2]],3,0),"")</f>
        <v>14.175800000000001</v>
      </c>
      <c r="O1228" s="36">
        <f>+IFERROR(VLOOKUP(Table_6[[#This Row],[ID_Municipio]],Table_4[[CodigoMuni]:[Long_2]],4,0),"")</f>
        <v>-87.251099999999994</v>
      </c>
      <c r="P1228" s="34" t="s">
        <v>21</v>
      </c>
    </row>
    <row r="1229" spans="1:16" ht="14.25" customHeight="1">
      <c r="A1229" s="31" t="str">
        <f t="shared" si="83"/>
        <v>Distrito Central439261218</v>
      </c>
      <c r="B1229" s="31" t="str">
        <f>+Table_6[[#This Row],[ID_Municipio]]&amp;Table_6[[#This Row],[Fecha]]</f>
        <v>080143926</v>
      </c>
      <c r="C1229" s="31" t="str">
        <f t="shared" si="84"/>
        <v>Francisco Morazan43926</v>
      </c>
      <c r="D1229" s="32">
        <f t="shared" ref="D1229" si="85">+D1228+1</f>
        <v>1218</v>
      </c>
      <c r="E1229" s="24">
        <v>43926</v>
      </c>
      <c r="F1229" s="32">
        <f>+VLOOKUP(Table_6[[#This Row],[Departamento]],Table_5[],2,0)</f>
        <v>8</v>
      </c>
      <c r="G1229" s="3" t="s">
        <v>31</v>
      </c>
      <c r="H1229" s="9" t="s">
        <v>32</v>
      </c>
      <c r="I1229" s="32" t="str">
        <f>+IFERROR(VLOOKUP(Table_6[[#This Row],[Municipio]],'LOCALIZA HN'!$B$9:$O$306,8,0),99999)</f>
        <v>0801</v>
      </c>
      <c r="J1229" s="5" t="s">
        <v>18</v>
      </c>
      <c r="K1229" s="5">
        <v>34</v>
      </c>
      <c r="L1229" s="8" t="s">
        <v>19</v>
      </c>
      <c r="M1229" s="34" t="s">
        <v>20</v>
      </c>
      <c r="N1229" s="36">
        <f>+IFERROR(VLOOKUP(Table_6[[#This Row],[ID_Municipio]],Table_4[[CodigoMuni]:[Long_2]],3,0),"")</f>
        <v>14.175800000000001</v>
      </c>
      <c r="O1229" s="36">
        <f>+IFERROR(VLOOKUP(Table_6[[#This Row],[ID_Municipio]],Table_4[[CodigoMuni]:[Long_2]],4,0),"")</f>
        <v>-87.251099999999994</v>
      </c>
      <c r="P1229" s="34" t="s">
        <v>21</v>
      </c>
    </row>
    <row r="1230" spans="1:16" ht="14.25" customHeight="1">
      <c r="A1230" s="31" t="str">
        <f t="shared" ref="A1230:A1231" si="86">+H1230&amp;E1230&amp;D1230</f>
        <v>Distrito Central439261219</v>
      </c>
      <c r="B1230" s="31" t="str">
        <f>+Table_6[[#This Row],[ID_Municipio]]&amp;Table_6[[#This Row],[Fecha]]</f>
        <v>080143926</v>
      </c>
      <c r="C1230" s="31" t="str">
        <f t="shared" ref="C1230:C1231" si="87">+G1230&amp;E1230</f>
        <v>Francisco Morazan43926</v>
      </c>
      <c r="D1230" s="32">
        <f t="shared" si="68"/>
        <v>1219</v>
      </c>
      <c r="E1230" s="24">
        <v>43926</v>
      </c>
      <c r="F1230" s="32">
        <f>+VLOOKUP(Table_6[[#This Row],[Departamento]],Table_5[],2,0)</f>
        <v>8</v>
      </c>
      <c r="G1230" s="3" t="s">
        <v>31</v>
      </c>
      <c r="H1230" s="9" t="s">
        <v>32</v>
      </c>
      <c r="I1230" s="32" t="str">
        <f>+IFERROR(VLOOKUP(Table_6[[#This Row],[Municipio]],'LOCALIZA HN'!$B$9:$O$306,8,0),99999)</f>
        <v>0801</v>
      </c>
      <c r="J1230" s="5" t="s">
        <v>18</v>
      </c>
      <c r="K1230" s="5">
        <v>34</v>
      </c>
      <c r="L1230" s="8" t="s">
        <v>19</v>
      </c>
      <c r="M1230" s="34" t="s">
        <v>20</v>
      </c>
      <c r="N1230" s="36">
        <f>+IFERROR(VLOOKUP(Table_6[[#This Row],[ID_Municipio]],Table_4[[CodigoMuni]:[Long_2]],3,0),"")</f>
        <v>14.175800000000001</v>
      </c>
      <c r="O1230" s="36">
        <f>+IFERROR(VLOOKUP(Table_6[[#This Row],[ID_Municipio]],Table_4[[CodigoMuni]:[Long_2]],4,0),"")</f>
        <v>-87.251099999999994</v>
      </c>
      <c r="P1230" s="34" t="s">
        <v>21</v>
      </c>
    </row>
    <row r="1231" spans="1:16" ht="14.25" customHeight="1">
      <c r="A1231" s="31" t="str">
        <f t="shared" si="86"/>
        <v>Distrito Central439261220</v>
      </c>
      <c r="B1231" s="31" t="str">
        <f>+Table_6[[#This Row],[ID_Municipio]]&amp;Table_6[[#This Row],[Fecha]]</f>
        <v>080143926</v>
      </c>
      <c r="C1231" s="31" t="str">
        <f t="shared" si="87"/>
        <v>Francisco Morazan43926</v>
      </c>
      <c r="D1231" s="32">
        <f t="shared" ref="D1231" si="88">+D1230+1</f>
        <v>1220</v>
      </c>
      <c r="E1231" s="24">
        <v>43926</v>
      </c>
      <c r="F1231" s="32">
        <f>+VLOOKUP(Table_6[[#This Row],[Departamento]],Table_5[],2,0)</f>
        <v>8</v>
      </c>
      <c r="G1231" s="3" t="s">
        <v>31</v>
      </c>
      <c r="H1231" s="9" t="s">
        <v>32</v>
      </c>
      <c r="I1231" s="32" t="str">
        <f>+IFERROR(VLOOKUP(Table_6[[#This Row],[Municipio]],'LOCALIZA HN'!$B$9:$O$306,8,0),99999)</f>
        <v>0801</v>
      </c>
      <c r="J1231" s="5" t="s">
        <v>18</v>
      </c>
      <c r="K1231" s="5">
        <v>30</v>
      </c>
      <c r="L1231" s="8" t="s">
        <v>19</v>
      </c>
      <c r="M1231" s="34" t="s">
        <v>20</v>
      </c>
      <c r="N1231" s="36">
        <f>+IFERROR(VLOOKUP(Table_6[[#This Row],[ID_Municipio]],Table_4[[CodigoMuni]:[Long_2]],3,0),"")</f>
        <v>14.175800000000001</v>
      </c>
      <c r="O1231" s="36">
        <f>+IFERROR(VLOOKUP(Table_6[[#This Row],[ID_Municipio]],Table_4[[CodigoMuni]:[Long_2]],4,0),"")</f>
        <v>-87.251099999999994</v>
      </c>
      <c r="P1231" s="34" t="s">
        <v>21</v>
      </c>
    </row>
    <row r="1232" spans="1:16" ht="14.25" customHeight="1">
      <c r="A1232" s="31" t="str">
        <f t="shared" ref="A1232:A1272" si="89">+H1232&amp;E1232&amp;D1232</f>
        <v>Distrito Central439261221</v>
      </c>
      <c r="B1232" s="31" t="str">
        <f>+Table_6[[#This Row],[ID_Municipio]]&amp;Table_6[[#This Row],[Fecha]]</f>
        <v>080143926</v>
      </c>
      <c r="C1232" s="31" t="str">
        <f t="shared" ref="C1232:C1272" si="90">+G1232&amp;E1232</f>
        <v>Francisco Morazan43926</v>
      </c>
      <c r="D1232" s="32">
        <f t="shared" si="68"/>
        <v>1221</v>
      </c>
      <c r="E1232" s="24">
        <v>43926</v>
      </c>
      <c r="F1232" s="32">
        <f>+VLOOKUP(Table_6[[#This Row],[Departamento]],Table_5[],2,0)</f>
        <v>8</v>
      </c>
      <c r="G1232" s="3" t="s">
        <v>31</v>
      </c>
      <c r="H1232" s="9" t="s">
        <v>32</v>
      </c>
      <c r="I1232" s="32" t="str">
        <f>+IFERROR(VLOOKUP(Table_6[[#This Row],[Municipio]],'LOCALIZA HN'!$B$9:$O$306,8,0),99999)</f>
        <v>0801</v>
      </c>
      <c r="J1232" s="5" t="s">
        <v>26</v>
      </c>
      <c r="K1232" s="5">
        <v>42</v>
      </c>
      <c r="L1232" s="8" t="s">
        <v>19</v>
      </c>
      <c r="M1232" s="34" t="s">
        <v>20</v>
      </c>
      <c r="N1232" s="36">
        <f>+IFERROR(VLOOKUP(Table_6[[#This Row],[ID_Municipio]],Table_4[[CodigoMuni]:[Long_2]],3,0),"")</f>
        <v>14.175800000000001</v>
      </c>
      <c r="O1232" s="36">
        <f>+IFERROR(VLOOKUP(Table_6[[#This Row],[ID_Municipio]],Table_4[[CodigoMuni]:[Long_2]],4,0),"")</f>
        <v>-87.251099999999994</v>
      </c>
      <c r="P1232" s="34" t="s">
        <v>21</v>
      </c>
    </row>
    <row r="1233" spans="1:16" ht="14.25" customHeight="1">
      <c r="A1233" s="31" t="str">
        <f t="shared" si="89"/>
        <v>Distrito Central439261222</v>
      </c>
      <c r="B1233" s="31" t="str">
        <f>+Table_6[[#This Row],[ID_Municipio]]&amp;Table_6[[#This Row],[Fecha]]</f>
        <v>080143926</v>
      </c>
      <c r="C1233" s="31" t="str">
        <f t="shared" si="90"/>
        <v>Francisco Morazan43926</v>
      </c>
      <c r="D1233" s="32">
        <f t="shared" ref="D1233:D1281" si="91">+D1232+1</f>
        <v>1222</v>
      </c>
      <c r="E1233" s="24">
        <v>43926</v>
      </c>
      <c r="F1233" s="32">
        <f>+VLOOKUP(Table_6[[#This Row],[Departamento]],Table_5[],2,0)</f>
        <v>8</v>
      </c>
      <c r="G1233" s="3" t="s">
        <v>31</v>
      </c>
      <c r="H1233" s="9" t="s">
        <v>32</v>
      </c>
      <c r="I1233" s="32" t="str">
        <f>+IFERROR(VLOOKUP(Table_6[[#This Row],[Municipio]],'LOCALIZA HN'!$B$9:$O$306,8,0),99999)</f>
        <v>0801</v>
      </c>
      <c r="J1233" s="5" t="s">
        <v>18</v>
      </c>
      <c r="K1233" s="5">
        <v>35</v>
      </c>
      <c r="L1233" s="8" t="s">
        <v>19</v>
      </c>
      <c r="M1233" s="34" t="s">
        <v>20</v>
      </c>
      <c r="N1233" s="36">
        <f>+IFERROR(VLOOKUP(Table_6[[#This Row],[ID_Municipio]],Table_4[[CodigoMuni]:[Long_2]],3,0),"")</f>
        <v>14.175800000000001</v>
      </c>
      <c r="O1233" s="36">
        <f>+IFERROR(VLOOKUP(Table_6[[#This Row],[ID_Municipio]],Table_4[[CodigoMuni]:[Long_2]],4,0),"")</f>
        <v>-87.251099999999994</v>
      </c>
      <c r="P1233" s="34" t="s">
        <v>21</v>
      </c>
    </row>
    <row r="1234" spans="1:16" ht="14.25" customHeight="1">
      <c r="A1234" s="31" t="str">
        <f t="shared" si="89"/>
        <v>Distrito Central439261223</v>
      </c>
      <c r="B1234" s="31" t="str">
        <f>+Table_6[[#This Row],[ID_Municipio]]&amp;Table_6[[#This Row],[Fecha]]</f>
        <v>080143926</v>
      </c>
      <c r="C1234" s="31" t="str">
        <f t="shared" si="90"/>
        <v>Francisco Morazan43926</v>
      </c>
      <c r="D1234" s="32">
        <f t="shared" si="91"/>
        <v>1223</v>
      </c>
      <c r="E1234" s="24">
        <v>43926</v>
      </c>
      <c r="F1234" s="32">
        <f>+VLOOKUP(Table_6[[#This Row],[Departamento]],Table_5[],2,0)</f>
        <v>8</v>
      </c>
      <c r="G1234" s="3" t="s">
        <v>31</v>
      </c>
      <c r="H1234" s="9" t="s">
        <v>32</v>
      </c>
      <c r="I1234" s="32" t="str">
        <f>+IFERROR(VLOOKUP(Table_6[[#This Row],[Municipio]],'LOCALIZA HN'!$B$9:$O$306,8,0),99999)</f>
        <v>0801</v>
      </c>
      <c r="J1234" s="5" t="s">
        <v>26</v>
      </c>
      <c r="K1234" s="5">
        <v>6</v>
      </c>
      <c r="L1234" s="8" t="s">
        <v>19</v>
      </c>
      <c r="M1234" s="34" t="s">
        <v>20</v>
      </c>
      <c r="N1234" s="36">
        <f>+IFERROR(VLOOKUP(Table_6[[#This Row],[ID_Municipio]],Table_4[[CodigoMuni]:[Long_2]],3,0),"")</f>
        <v>14.175800000000001</v>
      </c>
      <c r="O1234" s="36">
        <f>+IFERROR(VLOOKUP(Table_6[[#This Row],[ID_Municipio]],Table_4[[CodigoMuni]:[Long_2]],4,0),"")</f>
        <v>-87.251099999999994</v>
      </c>
      <c r="P1234" s="34" t="s">
        <v>21</v>
      </c>
    </row>
    <row r="1235" spans="1:16" ht="14.25" customHeight="1">
      <c r="A1235" s="31" t="str">
        <f t="shared" si="89"/>
        <v>Distrito Central439261224</v>
      </c>
      <c r="B1235" s="31" t="str">
        <f>+Table_6[[#This Row],[ID_Municipio]]&amp;Table_6[[#This Row],[Fecha]]</f>
        <v>080143926</v>
      </c>
      <c r="C1235" s="31" t="str">
        <f t="shared" si="90"/>
        <v>Francisco Morazan43926</v>
      </c>
      <c r="D1235" s="32">
        <f t="shared" si="91"/>
        <v>1224</v>
      </c>
      <c r="E1235" s="24">
        <v>43926</v>
      </c>
      <c r="F1235" s="32">
        <f>+VLOOKUP(Table_6[[#This Row],[Departamento]],Table_5[],2,0)</f>
        <v>8</v>
      </c>
      <c r="G1235" s="3" t="s">
        <v>31</v>
      </c>
      <c r="H1235" s="9" t="s">
        <v>32</v>
      </c>
      <c r="I1235" s="32" t="str">
        <f>+IFERROR(VLOOKUP(Table_6[[#This Row],[Municipio]],'LOCALIZA HN'!$B$9:$O$306,8,0),99999)</f>
        <v>0801</v>
      </c>
      <c r="J1235" s="5" t="s">
        <v>26</v>
      </c>
      <c r="K1235" s="5">
        <v>28</v>
      </c>
      <c r="L1235" s="8" t="s">
        <v>19</v>
      </c>
      <c r="M1235" s="34" t="s">
        <v>20</v>
      </c>
      <c r="N1235" s="36">
        <f>+IFERROR(VLOOKUP(Table_6[[#This Row],[ID_Municipio]],Table_4[[CodigoMuni]:[Long_2]],3,0),"")</f>
        <v>14.175800000000001</v>
      </c>
      <c r="O1235" s="36">
        <f>+IFERROR(VLOOKUP(Table_6[[#This Row],[ID_Municipio]],Table_4[[CodigoMuni]:[Long_2]],4,0),"")</f>
        <v>-87.251099999999994</v>
      </c>
      <c r="P1235" s="34" t="s">
        <v>21</v>
      </c>
    </row>
    <row r="1236" spans="1:16" ht="14.25" customHeight="1">
      <c r="A1236" s="31" t="str">
        <f t="shared" si="89"/>
        <v>Distrito Central439261225</v>
      </c>
      <c r="B1236" s="31" t="str">
        <f>+Table_6[[#This Row],[ID_Municipio]]&amp;Table_6[[#This Row],[Fecha]]</f>
        <v>080143926</v>
      </c>
      <c r="C1236" s="31" t="str">
        <f t="shared" si="90"/>
        <v>Francisco Morazan43926</v>
      </c>
      <c r="D1236" s="32">
        <f t="shared" si="91"/>
        <v>1225</v>
      </c>
      <c r="E1236" s="24">
        <v>43926</v>
      </c>
      <c r="F1236" s="32">
        <f>+VLOOKUP(Table_6[[#This Row],[Departamento]],Table_5[],2,0)</f>
        <v>8</v>
      </c>
      <c r="G1236" s="3" t="s">
        <v>31</v>
      </c>
      <c r="H1236" s="9" t="s">
        <v>32</v>
      </c>
      <c r="I1236" s="32" t="str">
        <f>+IFERROR(VLOOKUP(Table_6[[#This Row],[Municipio]],'LOCALIZA HN'!$B$9:$O$306,8,0),99999)</f>
        <v>0801</v>
      </c>
      <c r="J1236" s="5" t="s">
        <v>18</v>
      </c>
      <c r="K1236" s="5">
        <v>6</v>
      </c>
      <c r="L1236" s="8" t="s">
        <v>19</v>
      </c>
      <c r="M1236" s="34" t="s">
        <v>20</v>
      </c>
      <c r="N1236" s="36">
        <f>+IFERROR(VLOOKUP(Table_6[[#This Row],[ID_Municipio]],Table_4[[CodigoMuni]:[Long_2]],3,0),"")</f>
        <v>14.175800000000001</v>
      </c>
      <c r="O1236" s="36">
        <f>+IFERROR(VLOOKUP(Table_6[[#This Row],[ID_Municipio]],Table_4[[CodigoMuni]:[Long_2]],4,0),"")</f>
        <v>-87.251099999999994</v>
      </c>
      <c r="P1236" s="34" t="s">
        <v>21</v>
      </c>
    </row>
    <row r="1237" spans="1:16" ht="14.25" customHeight="1">
      <c r="A1237" s="31" t="str">
        <f t="shared" si="89"/>
        <v>Distrito Central439261226</v>
      </c>
      <c r="B1237" s="31" t="str">
        <f>+Table_6[[#This Row],[ID_Municipio]]&amp;Table_6[[#This Row],[Fecha]]</f>
        <v>080143926</v>
      </c>
      <c r="C1237" s="31" t="str">
        <f t="shared" si="90"/>
        <v>Francisco Morazan43926</v>
      </c>
      <c r="D1237" s="32">
        <f t="shared" si="91"/>
        <v>1226</v>
      </c>
      <c r="E1237" s="24">
        <v>43926</v>
      </c>
      <c r="F1237" s="32">
        <f>+VLOOKUP(Table_6[[#This Row],[Departamento]],Table_5[],2,0)</f>
        <v>8</v>
      </c>
      <c r="G1237" s="3" t="s">
        <v>31</v>
      </c>
      <c r="H1237" s="9" t="s">
        <v>32</v>
      </c>
      <c r="I1237" s="32" t="str">
        <f>+IFERROR(VLOOKUP(Table_6[[#This Row],[Municipio]],'LOCALIZA HN'!$B$9:$O$306,8,0),99999)</f>
        <v>0801</v>
      </c>
      <c r="J1237" s="5" t="s">
        <v>26</v>
      </c>
      <c r="K1237" s="5">
        <v>4</v>
      </c>
      <c r="L1237" s="8" t="s">
        <v>19</v>
      </c>
      <c r="M1237" s="34" t="s">
        <v>20</v>
      </c>
      <c r="N1237" s="36">
        <f>+IFERROR(VLOOKUP(Table_6[[#This Row],[ID_Municipio]],Table_4[[CodigoMuni]:[Long_2]],3,0),"")</f>
        <v>14.175800000000001</v>
      </c>
      <c r="O1237" s="36">
        <f>+IFERROR(VLOOKUP(Table_6[[#This Row],[ID_Municipio]],Table_4[[CodigoMuni]:[Long_2]],4,0),"")</f>
        <v>-87.251099999999994</v>
      </c>
      <c r="P1237" s="34" t="s">
        <v>21</v>
      </c>
    </row>
    <row r="1238" spans="1:16" ht="14.25" customHeight="1">
      <c r="A1238" s="31" t="str">
        <f t="shared" si="89"/>
        <v>Distrito Central439261227</v>
      </c>
      <c r="B1238" s="31" t="str">
        <f>+Table_6[[#This Row],[ID_Municipio]]&amp;Table_6[[#This Row],[Fecha]]</f>
        <v>080143926</v>
      </c>
      <c r="C1238" s="31" t="str">
        <f t="shared" si="90"/>
        <v>Francisco Morazan43926</v>
      </c>
      <c r="D1238" s="32">
        <f t="shared" si="91"/>
        <v>1227</v>
      </c>
      <c r="E1238" s="24">
        <v>43926</v>
      </c>
      <c r="F1238" s="32">
        <f>+VLOOKUP(Table_6[[#This Row],[Departamento]],Table_5[],2,0)</f>
        <v>8</v>
      </c>
      <c r="G1238" s="3" t="s">
        <v>31</v>
      </c>
      <c r="H1238" s="9" t="s">
        <v>32</v>
      </c>
      <c r="I1238" s="32" t="str">
        <f>+IFERROR(VLOOKUP(Table_6[[#This Row],[Municipio]],'LOCALIZA HN'!$B$9:$O$306,8,0),99999)</f>
        <v>0801</v>
      </c>
      <c r="J1238" s="5" t="s">
        <v>26</v>
      </c>
      <c r="K1238" s="5">
        <v>60</v>
      </c>
      <c r="L1238" s="8" t="s">
        <v>19</v>
      </c>
      <c r="M1238" s="34" t="s">
        <v>20</v>
      </c>
      <c r="N1238" s="36">
        <f>+IFERROR(VLOOKUP(Table_6[[#This Row],[ID_Municipio]],Table_4[[CodigoMuni]:[Long_2]],3,0),"")</f>
        <v>14.175800000000001</v>
      </c>
      <c r="O1238" s="36">
        <f>+IFERROR(VLOOKUP(Table_6[[#This Row],[ID_Municipio]],Table_4[[CodigoMuni]:[Long_2]],4,0),"")</f>
        <v>-87.251099999999994</v>
      </c>
      <c r="P1238" s="34" t="s">
        <v>21</v>
      </c>
    </row>
    <row r="1239" spans="1:16" ht="14.25" hidden="1" customHeight="1">
      <c r="A1239" s="31" t="str">
        <f t="shared" si="89"/>
        <v>Langue439261228</v>
      </c>
      <c r="B1239" s="31" t="str">
        <f>+Table_6[[#This Row],[ID_Municipio]]&amp;Table_6[[#This Row],[Fecha]]</f>
        <v>170743926</v>
      </c>
      <c r="C1239" s="31" t="str">
        <f t="shared" si="90"/>
        <v>Valle43926</v>
      </c>
      <c r="D1239" s="32">
        <f t="shared" si="91"/>
        <v>1228</v>
      </c>
      <c r="E1239" s="24">
        <v>43926</v>
      </c>
      <c r="F1239" s="32">
        <f>+VLOOKUP(Table_6[[#This Row],[Departamento]],Table_5[],2,0)</f>
        <v>17</v>
      </c>
      <c r="G1239" s="3" t="s">
        <v>16</v>
      </c>
      <c r="H1239" s="9" t="s">
        <v>50</v>
      </c>
      <c r="I1239" s="32" t="str">
        <f>+IFERROR(VLOOKUP(Table_6[[#This Row],[Municipio]],'LOCALIZA HN'!$B$9:$O$306,8,0),99999)</f>
        <v>1707</v>
      </c>
      <c r="J1239" s="5" t="s">
        <v>26</v>
      </c>
      <c r="K1239" s="5">
        <v>11</v>
      </c>
      <c r="L1239" s="8" t="s">
        <v>19</v>
      </c>
      <c r="M1239" s="34" t="s">
        <v>20</v>
      </c>
      <c r="N1239" s="36">
        <f>+IFERROR(VLOOKUP(Table_6[[#This Row],[ID_Municipio]],Table_4[[CodigoMuni]:[Long_2]],3,0),"")</f>
        <v>13.6571</v>
      </c>
      <c r="O1239" s="36">
        <f>+IFERROR(VLOOKUP(Table_6[[#This Row],[ID_Municipio]],Table_4[[CodigoMuni]:[Long_2]],4,0),"")</f>
        <v>-87.629099999999994</v>
      </c>
      <c r="P1239" s="34" t="s">
        <v>21</v>
      </c>
    </row>
    <row r="1240" spans="1:16" ht="14.25" hidden="1" customHeight="1">
      <c r="A1240" s="31" t="str">
        <f t="shared" si="89"/>
        <v>Langue439261229</v>
      </c>
      <c r="B1240" s="31" t="str">
        <f>+Table_6[[#This Row],[ID_Municipio]]&amp;Table_6[[#This Row],[Fecha]]</f>
        <v>170743926</v>
      </c>
      <c r="C1240" s="31" t="str">
        <f t="shared" si="90"/>
        <v>Valle43926</v>
      </c>
      <c r="D1240" s="32">
        <f t="shared" si="91"/>
        <v>1229</v>
      </c>
      <c r="E1240" s="24">
        <v>43926</v>
      </c>
      <c r="F1240" s="32">
        <f>+VLOOKUP(Table_6[[#This Row],[Departamento]],Table_5[],2,0)</f>
        <v>17</v>
      </c>
      <c r="G1240" s="3" t="s">
        <v>16</v>
      </c>
      <c r="H1240" s="9" t="s">
        <v>50</v>
      </c>
      <c r="I1240" s="32" t="str">
        <f>+IFERROR(VLOOKUP(Table_6[[#This Row],[Municipio]],'LOCALIZA HN'!$B$9:$O$306,8,0),99999)</f>
        <v>1707</v>
      </c>
      <c r="J1240" s="5" t="s">
        <v>18</v>
      </c>
      <c r="K1240" s="5">
        <v>48</v>
      </c>
      <c r="L1240" s="8" t="s">
        <v>19</v>
      </c>
      <c r="M1240" s="34" t="s">
        <v>20</v>
      </c>
      <c r="N1240" s="36">
        <f>+IFERROR(VLOOKUP(Table_6[[#This Row],[ID_Municipio]],Table_4[[CodigoMuni]:[Long_2]],3,0),"")</f>
        <v>13.6571</v>
      </c>
      <c r="O1240" s="36">
        <f>+IFERROR(VLOOKUP(Table_6[[#This Row],[ID_Municipio]],Table_4[[CodigoMuni]:[Long_2]],4,0),"")</f>
        <v>-87.629099999999994</v>
      </c>
      <c r="P1240" s="34" t="s">
        <v>21</v>
      </c>
    </row>
    <row r="1241" spans="1:16" ht="14.25" hidden="1" customHeight="1">
      <c r="A1241" s="31" t="str">
        <f t="shared" si="89"/>
        <v>Langue439261230</v>
      </c>
      <c r="B1241" s="31" t="str">
        <f>+Table_6[[#This Row],[ID_Municipio]]&amp;Table_6[[#This Row],[Fecha]]</f>
        <v>170743926</v>
      </c>
      <c r="C1241" s="31" t="str">
        <f t="shared" si="90"/>
        <v>Valle43926</v>
      </c>
      <c r="D1241" s="32">
        <f t="shared" si="91"/>
        <v>1230</v>
      </c>
      <c r="E1241" s="24">
        <v>43926</v>
      </c>
      <c r="F1241" s="32">
        <f>+VLOOKUP(Table_6[[#This Row],[Departamento]],Table_5[],2,0)</f>
        <v>17</v>
      </c>
      <c r="G1241" s="3" t="s">
        <v>16</v>
      </c>
      <c r="H1241" s="9" t="s">
        <v>50</v>
      </c>
      <c r="I1241" s="32" t="str">
        <f>+IFERROR(VLOOKUP(Table_6[[#This Row],[Municipio]],'LOCALIZA HN'!$B$9:$O$306,8,0),99999)</f>
        <v>1707</v>
      </c>
      <c r="J1241" s="5" t="s">
        <v>26</v>
      </c>
      <c r="K1241" s="5">
        <v>78</v>
      </c>
      <c r="L1241" s="8" t="s">
        <v>19</v>
      </c>
      <c r="M1241" s="34" t="s">
        <v>20</v>
      </c>
      <c r="N1241" s="36">
        <f>+IFERROR(VLOOKUP(Table_6[[#This Row],[ID_Municipio]],Table_4[[CodigoMuni]:[Long_2]],3,0),"")</f>
        <v>13.6571</v>
      </c>
      <c r="O1241" s="36">
        <f>+IFERROR(VLOOKUP(Table_6[[#This Row],[ID_Municipio]],Table_4[[CodigoMuni]:[Long_2]],4,0),"")</f>
        <v>-87.629099999999994</v>
      </c>
      <c r="P1241" s="34" t="s">
        <v>21</v>
      </c>
    </row>
    <row r="1242" spans="1:16" ht="14.25" hidden="1" customHeight="1">
      <c r="A1242" s="31" t="str">
        <f t="shared" si="89"/>
        <v>Langue439261231</v>
      </c>
      <c r="B1242" s="31" t="str">
        <f>+Table_6[[#This Row],[ID_Municipio]]&amp;Table_6[[#This Row],[Fecha]]</f>
        <v>170743926</v>
      </c>
      <c r="C1242" s="31" t="str">
        <f t="shared" si="90"/>
        <v>Valle43926</v>
      </c>
      <c r="D1242" s="32">
        <f t="shared" si="91"/>
        <v>1231</v>
      </c>
      <c r="E1242" s="24">
        <v>43926</v>
      </c>
      <c r="F1242" s="32">
        <f>+VLOOKUP(Table_6[[#This Row],[Departamento]],Table_5[],2,0)</f>
        <v>17</v>
      </c>
      <c r="G1242" s="3" t="s">
        <v>16</v>
      </c>
      <c r="H1242" s="9" t="s">
        <v>50</v>
      </c>
      <c r="I1242" s="32" t="str">
        <f>+IFERROR(VLOOKUP(Table_6[[#This Row],[Municipio]],'LOCALIZA HN'!$B$9:$O$306,8,0),99999)</f>
        <v>1707</v>
      </c>
      <c r="J1242" s="5" t="s">
        <v>26</v>
      </c>
      <c r="K1242" s="5">
        <v>61</v>
      </c>
      <c r="L1242" s="8" t="s">
        <v>19</v>
      </c>
      <c r="M1242" s="34" t="s">
        <v>20</v>
      </c>
      <c r="N1242" s="36">
        <f>+IFERROR(VLOOKUP(Table_6[[#This Row],[ID_Municipio]],Table_4[[CodigoMuni]:[Long_2]],3,0),"")</f>
        <v>13.6571</v>
      </c>
      <c r="O1242" s="36">
        <f>+IFERROR(VLOOKUP(Table_6[[#This Row],[ID_Municipio]],Table_4[[CodigoMuni]:[Long_2]],4,0),"")</f>
        <v>-87.629099999999994</v>
      </c>
      <c r="P1242" s="34" t="s">
        <v>21</v>
      </c>
    </row>
    <row r="1243" spans="1:16" ht="14.25" customHeight="1">
      <c r="A1243" s="31" t="str">
        <f t="shared" si="89"/>
        <v>Distrito Central439261232</v>
      </c>
      <c r="B1243" s="31" t="str">
        <f>+Table_6[[#This Row],[ID_Municipio]]&amp;Table_6[[#This Row],[Fecha]]</f>
        <v>080143926</v>
      </c>
      <c r="C1243" s="31" t="str">
        <f t="shared" si="90"/>
        <v>Francisco Morazan43926</v>
      </c>
      <c r="D1243" s="32">
        <f t="shared" si="91"/>
        <v>1232</v>
      </c>
      <c r="E1243" s="24">
        <v>43926</v>
      </c>
      <c r="F1243" s="32">
        <f>+VLOOKUP(Table_6[[#This Row],[Departamento]],Table_5[],2,0)</f>
        <v>8</v>
      </c>
      <c r="G1243" s="3" t="s">
        <v>31</v>
      </c>
      <c r="H1243" s="9" t="s">
        <v>32</v>
      </c>
      <c r="I1243" s="32" t="str">
        <f>+IFERROR(VLOOKUP(Table_6[[#This Row],[Municipio]],'LOCALIZA HN'!$B$9:$O$306,8,0),99999)</f>
        <v>0801</v>
      </c>
      <c r="J1243" s="5" t="s">
        <v>26</v>
      </c>
      <c r="K1243" s="5">
        <v>3</v>
      </c>
      <c r="L1243" s="8" t="s">
        <v>19</v>
      </c>
      <c r="M1243" s="34" t="s">
        <v>20</v>
      </c>
      <c r="N1243" s="36">
        <f>+IFERROR(VLOOKUP(Table_6[[#This Row],[ID_Municipio]],Table_4[[CodigoMuni]:[Long_2]],3,0),"")</f>
        <v>14.175800000000001</v>
      </c>
      <c r="O1243" s="36">
        <f>+IFERROR(VLOOKUP(Table_6[[#This Row],[ID_Municipio]],Table_4[[CodigoMuni]:[Long_2]],4,0),"")</f>
        <v>-87.251099999999994</v>
      </c>
      <c r="P1243" s="34" t="s">
        <v>21</v>
      </c>
    </row>
    <row r="1244" spans="1:16" ht="14.25" customHeight="1">
      <c r="A1244" s="31" t="str">
        <f t="shared" si="89"/>
        <v>Distrito Central439261233</v>
      </c>
      <c r="B1244" s="31" t="str">
        <f>+Table_6[[#This Row],[ID_Municipio]]&amp;Table_6[[#This Row],[Fecha]]</f>
        <v>080143926</v>
      </c>
      <c r="C1244" s="31" t="str">
        <f t="shared" si="90"/>
        <v>Francisco Morazan43926</v>
      </c>
      <c r="D1244" s="32">
        <f t="shared" si="91"/>
        <v>1233</v>
      </c>
      <c r="E1244" s="24">
        <v>43926</v>
      </c>
      <c r="F1244" s="32">
        <f>+VLOOKUP(Table_6[[#This Row],[Departamento]],Table_5[],2,0)</f>
        <v>8</v>
      </c>
      <c r="G1244" s="3" t="s">
        <v>31</v>
      </c>
      <c r="H1244" s="9" t="s">
        <v>32</v>
      </c>
      <c r="I1244" s="32" t="str">
        <f>+IFERROR(VLOOKUP(Table_6[[#This Row],[Municipio]],'LOCALIZA HN'!$B$9:$O$306,8,0),99999)</f>
        <v>0801</v>
      </c>
      <c r="J1244" s="5" t="s">
        <v>26</v>
      </c>
      <c r="K1244" s="5">
        <v>30</v>
      </c>
      <c r="L1244" s="8" t="s">
        <v>19</v>
      </c>
      <c r="M1244" s="34" t="s">
        <v>20</v>
      </c>
      <c r="N1244" s="36">
        <f>+IFERROR(VLOOKUP(Table_6[[#This Row],[ID_Municipio]],Table_4[[CodigoMuni]:[Long_2]],3,0),"")</f>
        <v>14.175800000000001</v>
      </c>
      <c r="O1244" s="36">
        <f>+IFERROR(VLOOKUP(Table_6[[#This Row],[ID_Municipio]],Table_4[[CodigoMuni]:[Long_2]],4,0),"")</f>
        <v>-87.251099999999994</v>
      </c>
      <c r="P1244" s="34" t="s">
        <v>21</v>
      </c>
    </row>
    <row r="1245" spans="1:16" ht="14.25" customHeight="1">
      <c r="A1245" s="31" t="str">
        <f t="shared" si="89"/>
        <v>Distrito Central439261234</v>
      </c>
      <c r="B1245" s="31" t="str">
        <f>+Table_6[[#This Row],[ID_Municipio]]&amp;Table_6[[#This Row],[Fecha]]</f>
        <v>080143926</v>
      </c>
      <c r="C1245" s="31" t="str">
        <f t="shared" si="90"/>
        <v>Francisco Morazan43926</v>
      </c>
      <c r="D1245" s="32">
        <f t="shared" si="91"/>
        <v>1234</v>
      </c>
      <c r="E1245" s="24">
        <v>43926</v>
      </c>
      <c r="F1245" s="32">
        <f>+VLOOKUP(Table_6[[#This Row],[Departamento]],Table_5[],2,0)</f>
        <v>8</v>
      </c>
      <c r="G1245" s="3" t="s">
        <v>31</v>
      </c>
      <c r="H1245" s="9" t="s">
        <v>32</v>
      </c>
      <c r="I1245" s="32" t="str">
        <f>+IFERROR(VLOOKUP(Table_6[[#This Row],[Municipio]],'LOCALIZA HN'!$B$9:$O$306,8,0),99999)</f>
        <v>0801</v>
      </c>
      <c r="J1245" s="5" t="s">
        <v>26</v>
      </c>
      <c r="K1245" s="5">
        <v>3</v>
      </c>
      <c r="L1245" s="8" t="s">
        <v>19</v>
      </c>
      <c r="M1245" s="34" t="s">
        <v>20</v>
      </c>
      <c r="N1245" s="36">
        <f>+IFERROR(VLOOKUP(Table_6[[#This Row],[ID_Municipio]],Table_4[[CodigoMuni]:[Long_2]],3,0),"")</f>
        <v>14.175800000000001</v>
      </c>
      <c r="O1245" s="36">
        <f>+IFERROR(VLOOKUP(Table_6[[#This Row],[ID_Municipio]],Table_4[[CodigoMuni]:[Long_2]],4,0),"")</f>
        <v>-87.251099999999994</v>
      </c>
      <c r="P1245" s="34" t="s">
        <v>21</v>
      </c>
    </row>
    <row r="1246" spans="1:16" ht="14.25" customHeight="1">
      <c r="A1246" s="31" t="str">
        <f t="shared" si="89"/>
        <v>Distrito Central439261235</v>
      </c>
      <c r="B1246" s="31" t="str">
        <f>+Table_6[[#This Row],[ID_Municipio]]&amp;Table_6[[#This Row],[Fecha]]</f>
        <v>080143926</v>
      </c>
      <c r="C1246" s="31" t="str">
        <f t="shared" si="90"/>
        <v>Francisco Morazan43926</v>
      </c>
      <c r="D1246" s="32">
        <f t="shared" si="91"/>
        <v>1235</v>
      </c>
      <c r="E1246" s="24">
        <v>43926</v>
      </c>
      <c r="F1246" s="32">
        <f>+VLOOKUP(Table_6[[#This Row],[Departamento]],Table_5[],2,0)</f>
        <v>8</v>
      </c>
      <c r="G1246" s="3" t="s">
        <v>31</v>
      </c>
      <c r="H1246" s="9" t="s">
        <v>32</v>
      </c>
      <c r="I1246" s="32" t="str">
        <f>+IFERROR(VLOOKUP(Table_6[[#This Row],[Municipio]],'LOCALIZA HN'!$B$9:$O$306,8,0),99999)</f>
        <v>0801</v>
      </c>
      <c r="J1246" s="5" t="s">
        <v>26</v>
      </c>
      <c r="K1246" s="5">
        <v>10</v>
      </c>
      <c r="L1246" s="8" t="s">
        <v>19</v>
      </c>
      <c r="M1246" s="34" t="s">
        <v>20</v>
      </c>
      <c r="N1246" s="36">
        <f>+IFERROR(VLOOKUP(Table_6[[#This Row],[ID_Municipio]],Table_4[[CodigoMuni]:[Long_2]],3,0),"")</f>
        <v>14.175800000000001</v>
      </c>
      <c r="O1246" s="36">
        <f>+IFERROR(VLOOKUP(Table_6[[#This Row],[ID_Municipio]],Table_4[[CodigoMuni]:[Long_2]],4,0),"")</f>
        <v>-87.251099999999994</v>
      </c>
      <c r="P1246" s="34" t="s">
        <v>21</v>
      </c>
    </row>
    <row r="1247" spans="1:16" ht="14.25" customHeight="1">
      <c r="A1247" s="31" t="str">
        <f t="shared" si="89"/>
        <v>Distrito Central439261236</v>
      </c>
      <c r="B1247" s="31" t="str">
        <f>+Table_6[[#This Row],[ID_Municipio]]&amp;Table_6[[#This Row],[Fecha]]</f>
        <v>080143926</v>
      </c>
      <c r="C1247" s="31" t="str">
        <f t="shared" si="90"/>
        <v>Francisco Morazan43926</v>
      </c>
      <c r="D1247" s="32">
        <f t="shared" si="91"/>
        <v>1236</v>
      </c>
      <c r="E1247" s="24">
        <v>43926</v>
      </c>
      <c r="F1247" s="32">
        <f>+VLOOKUP(Table_6[[#This Row],[Departamento]],Table_5[],2,0)</f>
        <v>8</v>
      </c>
      <c r="G1247" s="3" t="s">
        <v>31</v>
      </c>
      <c r="H1247" s="9" t="s">
        <v>32</v>
      </c>
      <c r="I1247" s="32" t="str">
        <f>+IFERROR(VLOOKUP(Table_6[[#This Row],[Municipio]],'LOCALIZA HN'!$B$9:$O$306,8,0),99999)</f>
        <v>0801</v>
      </c>
      <c r="J1247" s="5" t="s">
        <v>26</v>
      </c>
      <c r="K1247" s="5">
        <v>13</v>
      </c>
      <c r="L1247" s="8" t="s">
        <v>19</v>
      </c>
      <c r="M1247" s="34" t="s">
        <v>20</v>
      </c>
      <c r="N1247" s="36">
        <f>+IFERROR(VLOOKUP(Table_6[[#This Row],[ID_Municipio]],Table_4[[CodigoMuni]:[Long_2]],3,0),"")</f>
        <v>14.175800000000001</v>
      </c>
      <c r="O1247" s="36">
        <f>+IFERROR(VLOOKUP(Table_6[[#This Row],[ID_Municipio]],Table_4[[CodigoMuni]:[Long_2]],4,0),"")</f>
        <v>-87.251099999999994</v>
      </c>
      <c r="P1247" s="34" t="s">
        <v>21</v>
      </c>
    </row>
    <row r="1248" spans="1:16" ht="14.25" customHeight="1">
      <c r="A1248" s="31" t="str">
        <f t="shared" si="89"/>
        <v>Distrito Central439261237</v>
      </c>
      <c r="B1248" s="31" t="str">
        <f>+Table_6[[#This Row],[ID_Municipio]]&amp;Table_6[[#This Row],[Fecha]]</f>
        <v>080143926</v>
      </c>
      <c r="C1248" s="31" t="str">
        <f t="shared" si="90"/>
        <v>Francisco Morazan43926</v>
      </c>
      <c r="D1248" s="32">
        <f t="shared" si="91"/>
        <v>1237</v>
      </c>
      <c r="E1248" s="24">
        <v>43926</v>
      </c>
      <c r="F1248" s="32">
        <f>+VLOOKUP(Table_6[[#This Row],[Departamento]],Table_5[],2,0)</f>
        <v>8</v>
      </c>
      <c r="G1248" s="3" t="s">
        <v>31</v>
      </c>
      <c r="H1248" s="9" t="s">
        <v>32</v>
      </c>
      <c r="I1248" s="32" t="str">
        <f>+IFERROR(VLOOKUP(Table_6[[#This Row],[Municipio]],'LOCALIZA HN'!$B$9:$O$306,8,0),99999)</f>
        <v>0801</v>
      </c>
      <c r="J1248" s="5" t="s">
        <v>26</v>
      </c>
      <c r="K1248" s="5">
        <v>37</v>
      </c>
      <c r="L1248" s="8" t="s">
        <v>19</v>
      </c>
      <c r="M1248" s="34" t="s">
        <v>20</v>
      </c>
      <c r="N1248" s="36">
        <f>+IFERROR(VLOOKUP(Table_6[[#This Row],[ID_Municipio]],Table_4[[CodigoMuni]:[Long_2]],3,0),"")</f>
        <v>14.175800000000001</v>
      </c>
      <c r="O1248" s="36">
        <f>+IFERROR(VLOOKUP(Table_6[[#This Row],[ID_Municipio]],Table_4[[CodigoMuni]:[Long_2]],4,0),"")</f>
        <v>-87.251099999999994</v>
      </c>
      <c r="P1248" s="34" t="s">
        <v>21</v>
      </c>
    </row>
    <row r="1249" spans="1:16" ht="14.25" hidden="1" customHeight="1">
      <c r="A1249" s="31" t="str">
        <f t="shared" si="89"/>
        <v>San Pedro Sula439261238</v>
      </c>
      <c r="B1249" s="31" t="str">
        <f>+Table_6[[#This Row],[ID_Municipio]]&amp;Table_6[[#This Row],[Fecha]]</f>
        <v>050143926</v>
      </c>
      <c r="C1249" s="31" t="str">
        <f t="shared" si="90"/>
        <v>Cortes43926</v>
      </c>
      <c r="D1249" s="32">
        <f t="shared" si="91"/>
        <v>1238</v>
      </c>
      <c r="E1249" s="24">
        <v>43926</v>
      </c>
      <c r="F1249" s="32">
        <f>+VLOOKUP(Table_6[[#This Row],[Departamento]],Table_5[],2,0)</f>
        <v>5</v>
      </c>
      <c r="G1249" s="3" t="s">
        <v>22</v>
      </c>
      <c r="H1249" s="9" t="s">
        <v>23</v>
      </c>
      <c r="I1249" s="32" t="str">
        <f>+IFERROR(VLOOKUP(Table_6[[#This Row],[Municipio]],'LOCALIZA HN'!$B$9:$O$306,8,0),99999)</f>
        <v>0501</v>
      </c>
      <c r="J1249" s="5" t="s">
        <v>18</v>
      </c>
      <c r="K1249" s="5">
        <v>35</v>
      </c>
      <c r="L1249" s="8" t="s">
        <v>19</v>
      </c>
      <c r="M1249" s="34" t="s">
        <v>20</v>
      </c>
      <c r="N1249" s="36">
        <f>+IFERROR(VLOOKUP(Table_6[[#This Row],[ID_Municipio]],Table_4[[CodigoMuni]:[Long_2]],3,0),"")</f>
        <v>15.5151</v>
      </c>
      <c r="O1249" s="36">
        <f>+IFERROR(VLOOKUP(Table_6[[#This Row],[ID_Municipio]],Table_4[[CodigoMuni]:[Long_2]],4,0),"")</f>
        <v>-88.114599999999996</v>
      </c>
      <c r="P1249" s="34" t="s">
        <v>21</v>
      </c>
    </row>
    <row r="1250" spans="1:16" ht="14.25" customHeight="1">
      <c r="A1250" s="31" t="str">
        <f t="shared" si="89"/>
        <v>Distrito Central439261239</v>
      </c>
      <c r="B1250" s="31" t="str">
        <f>+Table_6[[#This Row],[ID_Municipio]]&amp;Table_6[[#This Row],[Fecha]]</f>
        <v>080143926</v>
      </c>
      <c r="C1250" s="31" t="str">
        <f t="shared" si="90"/>
        <v>Francisco Morazan43926</v>
      </c>
      <c r="D1250" s="32">
        <f t="shared" si="91"/>
        <v>1239</v>
      </c>
      <c r="E1250" s="24">
        <v>43926</v>
      </c>
      <c r="F1250" s="32">
        <f>+VLOOKUP(Table_6[[#This Row],[Departamento]],Table_5[],2,0)</f>
        <v>8</v>
      </c>
      <c r="G1250" s="3" t="s">
        <v>31</v>
      </c>
      <c r="H1250" s="9" t="s">
        <v>32</v>
      </c>
      <c r="I1250" s="32" t="str">
        <f>+IFERROR(VLOOKUP(Table_6[[#This Row],[Municipio]],'LOCALIZA HN'!$B$9:$O$306,8,0),99999)</f>
        <v>0801</v>
      </c>
      <c r="J1250" s="5" t="s">
        <v>18</v>
      </c>
      <c r="K1250" s="5">
        <v>35</v>
      </c>
      <c r="L1250" s="8" t="s">
        <v>19</v>
      </c>
      <c r="M1250" s="34" t="s">
        <v>20</v>
      </c>
      <c r="N1250" s="36">
        <f>+IFERROR(VLOOKUP(Table_6[[#This Row],[ID_Municipio]],Table_4[[CodigoMuni]:[Long_2]],3,0),"")</f>
        <v>14.175800000000001</v>
      </c>
      <c r="O1250" s="36">
        <f>+IFERROR(VLOOKUP(Table_6[[#This Row],[ID_Municipio]],Table_4[[CodigoMuni]:[Long_2]],4,0),"")</f>
        <v>-87.251099999999994</v>
      </c>
      <c r="P1250" s="34" t="s">
        <v>21</v>
      </c>
    </row>
    <row r="1251" spans="1:16" ht="14.25" customHeight="1">
      <c r="A1251" s="31" t="str">
        <f t="shared" si="89"/>
        <v>Distrito Central439261240</v>
      </c>
      <c r="B1251" s="31" t="str">
        <f>+Table_6[[#This Row],[ID_Municipio]]&amp;Table_6[[#This Row],[Fecha]]</f>
        <v>080143926</v>
      </c>
      <c r="C1251" s="31" t="str">
        <f t="shared" si="90"/>
        <v>Francisco Morazan43926</v>
      </c>
      <c r="D1251" s="32">
        <f t="shared" si="91"/>
        <v>1240</v>
      </c>
      <c r="E1251" s="24">
        <v>43926</v>
      </c>
      <c r="F1251" s="32">
        <f>+VLOOKUP(Table_6[[#This Row],[Departamento]],Table_5[],2,0)</f>
        <v>8</v>
      </c>
      <c r="G1251" s="3" t="s">
        <v>31</v>
      </c>
      <c r="H1251" s="9" t="s">
        <v>32</v>
      </c>
      <c r="I1251" s="32" t="str">
        <f>+IFERROR(VLOOKUP(Table_6[[#This Row],[Municipio]],'LOCALIZA HN'!$B$9:$O$306,8,0),99999)</f>
        <v>0801</v>
      </c>
      <c r="J1251" s="5" t="s">
        <v>26</v>
      </c>
      <c r="K1251" s="5">
        <v>26</v>
      </c>
      <c r="L1251" s="8" t="s">
        <v>19</v>
      </c>
      <c r="M1251" s="34" t="s">
        <v>20</v>
      </c>
      <c r="N1251" s="36">
        <f>+IFERROR(VLOOKUP(Table_6[[#This Row],[ID_Municipio]],Table_4[[CodigoMuni]:[Long_2]],3,0),"")</f>
        <v>14.175800000000001</v>
      </c>
      <c r="O1251" s="36">
        <f>+IFERROR(VLOOKUP(Table_6[[#This Row],[ID_Municipio]],Table_4[[CodigoMuni]:[Long_2]],4,0),"")</f>
        <v>-87.251099999999994</v>
      </c>
      <c r="P1251" s="34" t="s">
        <v>21</v>
      </c>
    </row>
    <row r="1252" spans="1:16" ht="14.25" hidden="1" customHeight="1">
      <c r="A1252" s="31" t="str">
        <f t="shared" si="89"/>
        <v>Choloma439261241</v>
      </c>
      <c r="B1252" s="31" t="str">
        <f>+Table_6[[#This Row],[ID_Municipio]]&amp;Table_6[[#This Row],[Fecha]]</f>
        <v>050243926</v>
      </c>
      <c r="C1252" s="31" t="str">
        <f t="shared" si="90"/>
        <v>Cortes43926</v>
      </c>
      <c r="D1252" s="32">
        <f t="shared" si="91"/>
        <v>1241</v>
      </c>
      <c r="E1252" s="24">
        <v>43926</v>
      </c>
      <c r="F1252" s="32">
        <f>+VLOOKUP(Table_6[[#This Row],[Departamento]],Table_5[],2,0)</f>
        <v>5</v>
      </c>
      <c r="G1252" s="3" t="s">
        <v>22</v>
      </c>
      <c r="H1252" s="9" t="s">
        <v>25</v>
      </c>
      <c r="I1252" s="32" t="str">
        <f>+IFERROR(VLOOKUP(Table_6[[#This Row],[Municipio]],'LOCALIZA HN'!$B$9:$O$306,8,0),99999)</f>
        <v>0502</v>
      </c>
      <c r="J1252" s="5" t="s">
        <v>18</v>
      </c>
      <c r="K1252" s="5">
        <v>38</v>
      </c>
      <c r="L1252" s="8" t="s">
        <v>19</v>
      </c>
      <c r="M1252" s="34" t="s">
        <v>20</v>
      </c>
      <c r="N1252" s="36">
        <f>+IFERROR(VLOOKUP(Table_6[[#This Row],[ID_Municipio]],Table_4[[CodigoMuni]:[Long_2]],3,0),"")</f>
        <v>15.6435</v>
      </c>
      <c r="O1252" s="36">
        <f>+IFERROR(VLOOKUP(Table_6[[#This Row],[ID_Municipio]],Table_4[[CodigoMuni]:[Long_2]],4,0),"")</f>
        <v>-87.933999999999997</v>
      </c>
      <c r="P1252" s="34" t="s">
        <v>21</v>
      </c>
    </row>
    <row r="1253" spans="1:16" ht="14.25" hidden="1" customHeight="1">
      <c r="A1253" s="31" t="str">
        <f t="shared" si="89"/>
        <v>Villanueva439261242</v>
      </c>
      <c r="B1253" s="31" t="str">
        <f>+Table_6[[#This Row],[ID_Municipio]]&amp;Table_6[[#This Row],[Fecha]]</f>
        <v>051143926</v>
      </c>
      <c r="C1253" s="31" t="str">
        <f t="shared" si="90"/>
        <v>Cortes43926</v>
      </c>
      <c r="D1253" s="32">
        <f t="shared" si="91"/>
        <v>1242</v>
      </c>
      <c r="E1253" s="24">
        <v>43926</v>
      </c>
      <c r="F1253" s="32">
        <f>+VLOOKUP(Table_6[[#This Row],[Departamento]],Table_5[],2,0)</f>
        <v>5</v>
      </c>
      <c r="G1253" s="3" t="s">
        <v>22</v>
      </c>
      <c r="H1253" s="9" t="s">
        <v>83</v>
      </c>
      <c r="I1253" s="32" t="str">
        <f>+IFERROR(VLOOKUP(Table_6[[#This Row],[Municipio]],'LOCALIZA HN'!$B$9:$O$306,8,0),99999)</f>
        <v>0511</v>
      </c>
      <c r="J1253" s="5" t="s">
        <v>26</v>
      </c>
      <c r="K1253" s="5">
        <v>45</v>
      </c>
      <c r="L1253" s="8" t="s">
        <v>19</v>
      </c>
      <c r="M1253" s="34" t="s">
        <v>20</v>
      </c>
      <c r="N1253" s="36">
        <f>+IFERROR(VLOOKUP(Table_6[[#This Row],[ID_Municipio]],Table_4[[CodigoMuni]:[Long_2]],3,0),"")</f>
        <v>15.3307</v>
      </c>
      <c r="O1253" s="36">
        <f>+IFERROR(VLOOKUP(Table_6[[#This Row],[ID_Municipio]],Table_4[[CodigoMuni]:[Long_2]],4,0),"")</f>
        <v>-88.047399999999996</v>
      </c>
      <c r="P1253" s="34" t="s">
        <v>21</v>
      </c>
    </row>
    <row r="1254" spans="1:16" ht="14.25" hidden="1" customHeight="1">
      <c r="A1254" s="31" t="str">
        <f t="shared" si="89"/>
        <v>Choloma439261243</v>
      </c>
      <c r="B1254" s="31" t="str">
        <f>+Table_6[[#This Row],[ID_Municipio]]&amp;Table_6[[#This Row],[Fecha]]</f>
        <v>050243926</v>
      </c>
      <c r="C1254" s="31" t="str">
        <f t="shared" si="90"/>
        <v>Cortes43926</v>
      </c>
      <c r="D1254" s="32">
        <f t="shared" si="91"/>
        <v>1243</v>
      </c>
      <c r="E1254" s="24">
        <v>43926</v>
      </c>
      <c r="F1254" s="32">
        <f>+VLOOKUP(Table_6[[#This Row],[Departamento]],Table_5[],2,0)</f>
        <v>5</v>
      </c>
      <c r="G1254" s="3" t="s">
        <v>22</v>
      </c>
      <c r="H1254" s="9" t="s">
        <v>25</v>
      </c>
      <c r="I1254" s="32" t="str">
        <f>+IFERROR(VLOOKUP(Table_6[[#This Row],[Municipio]],'LOCALIZA HN'!$B$9:$O$306,8,0),99999)</f>
        <v>0502</v>
      </c>
      <c r="J1254" s="5" t="s">
        <v>26</v>
      </c>
      <c r="K1254" s="5">
        <v>28</v>
      </c>
      <c r="L1254" s="8" t="s">
        <v>19</v>
      </c>
      <c r="M1254" s="34" t="s">
        <v>20</v>
      </c>
      <c r="N1254" s="36">
        <f>+IFERROR(VLOOKUP(Table_6[[#This Row],[ID_Municipio]],Table_4[[CodigoMuni]:[Long_2]],3,0),"")</f>
        <v>15.6435</v>
      </c>
      <c r="O1254" s="36">
        <f>+IFERROR(VLOOKUP(Table_6[[#This Row],[ID_Municipio]],Table_4[[CodigoMuni]:[Long_2]],4,0),"")</f>
        <v>-87.933999999999997</v>
      </c>
      <c r="P1254" s="34" t="s">
        <v>21</v>
      </c>
    </row>
    <row r="1255" spans="1:16" ht="14.25" hidden="1" customHeight="1">
      <c r="A1255" s="31" t="str">
        <f t="shared" si="89"/>
        <v>San Pedro Sula439261244</v>
      </c>
      <c r="B1255" s="31" t="str">
        <f>+Table_6[[#This Row],[ID_Municipio]]&amp;Table_6[[#This Row],[Fecha]]</f>
        <v>050143926</v>
      </c>
      <c r="C1255" s="31" t="str">
        <f t="shared" si="90"/>
        <v>Cortes43926</v>
      </c>
      <c r="D1255" s="32">
        <f t="shared" si="91"/>
        <v>1244</v>
      </c>
      <c r="E1255" s="24">
        <v>43926</v>
      </c>
      <c r="F1255" s="32">
        <f>+VLOOKUP(Table_6[[#This Row],[Departamento]],Table_5[],2,0)</f>
        <v>5</v>
      </c>
      <c r="G1255" s="3" t="s">
        <v>22</v>
      </c>
      <c r="H1255" s="9" t="s">
        <v>23</v>
      </c>
      <c r="I1255" s="32" t="str">
        <f>+IFERROR(VLOOKUP(Table_6[[#This Row],[Municipio]],'LOCALIZA HN'!$B$9:$O$306,8,0),99999)</f>
        <v>0501</v>
      </c>
      <c r="J1255" s="5" t="s">
        <v>26</v>
      </c>
      <c r="K1255" s="5">
        <v>55</v>
      </c>
      <c r="L1255" s="8" t="s">
        <v>19</v>
      </c>
      <c r="M1255" s="34" t="s">
        <v>20</v>
      </c>
      <c r="N1255" s="36">
        <f>+IFERROR(VLOOKUP(Table_6[[#This Row],[ID_Municipio]],Table_4[[CodigoMuni]:[Long_2]],3,0),"")</f>
        <v>15.5151</v>
      </c>
      <c r="O1255" s="36">
        <f>+IFERROR(VLOOKUP(Table_6[[#This Row],[ID_Municipio]],Table_4[[CodigoMuni]:[Long_2]],4,0),"")</f>
        <v>-88.114599999999996</v>
      </c>
      <c r="P1255" s="34" t="s">
        <v>21</v>
      </c>
    </row>
    <row r="1256" spans="1:16" ht="14.25" hidden="1" customHeight="1">
      <c r="A1256" s="31" t="str">
        <f t="shared" si="89"/>
        <v>San Pedro Sula439261245</v>
      </c>
      <c r="B1256" s="31" t="str">
        <f>+Table_6[[#This Row],[ID_Municipio]]&amp;Table_6[[#This Row],[Fecha]]</f>
        <v>050143926</v>
      </c>
      <c r="C1256" s="31" t="str">
        <f t="shared" si="90"/>
        <v>Cortes43926</v>
      </c>
      <c r="D1256" s="32">
        <f t="shared" si="91"/>
        <v>1245</v>
      </c>
      <c r="E1256" s="24">
        <v>43926</v>
      </c>
      <c r="F1256" s="32">
        <f>+VLOOKUP(Table_6[[#This Row],[Departamento]],Table_5[],2,0)</f>
        <v>5</v>
      </c>
      <c r="G1256" s="3" t="s">
        <v>22</v>
      </c>
      <c r="H1256" s="9" t="s">
        <v>23</v>
      </c>
      <c r="I1256" s="32" t="str">
        <f>+IFERROR(VLOOKUP(Table_6[[#This Row],[Municipio]],'LOCALIZA HN'!$B$9:$O$306,8,0),99999)</f>
        <v>0501</v>
      </c>
      <c r="J1256" s="5" t="s">
        <v>26</v>
      </c>
      <c r="K1256" s="5">
        <v>49</v>
      </c>
      <c r="L1256" s="8" t="s">
        <v>19</v>
      </c>
      <c r="M1256" s="34" t="s">
        <v>20</v>
      </c>
      <c r="N1256" s="36">
        <f>+IFERROR(VLOOKUP(Table_6[[#This Row],[ID_Municipio]],Table_4[[CodigoMuni]:[Long_2]],3,0),"")</f>
        <v>15.5151</v>
      </c>
      <c r="O1256" s="36">
        <f>+IFERROR(VLOOKUP(Table_6[[#This Row],[ID_Municipio]],Table_4[[CodigoMuni]:[Long_2]],4,0),"")</f>
        <v>-88.114599999999996</v>
      </c>
      <c r="P1256" s="34" t="s">
        <v>21</v>
      </c>
    </row>
    <row r="1257" spans="1:16" ht="14.25" customHeight="1">
      <c r="A1257" s="31" t="str">
        <f t="shared" si="89"/>
        <v>Distrito Central439261246</v>
      </c>
      <c r="B1257" s="31" t="str">
        <f>+Table_6[[#This Row],[ID_Municipio]]&amp;Table_6[[#This Row],[Fecha]]</f>
        <v>080143926</v>
      </c>
      <c r="C1257" s="31" t="str">
        <f t="shared" si="90"/>
        <v>Francisco Morazan43926</v>
      </c>
      <c r="D1257" s="32">
        <f t="shared" si="91"/>
        <v>1246</v>
      </c>
      <c r="E1257" s="24">
        <v>43926</v>
      </c>
      <c r="F1257" s="32">
        <f>+VLOOKUP(Table_6[[#This Row],[Departamento]],Table_5[],2,0)</f>
        <v>8</v>
      </c>
      <c r="G1257" s="3" t="s">
        <v>31</v>
      </c>
      <c r="H1257" s="9" t="s">
        <v>32</v>
      </c>
      <c r="I1257" s="32" t="str">
        <f>+IFERROR(VLOOKUP(Table_6[[#This Row],[Municipio]],'LOCALIZA HN'!$B$9:$O$306,8,0),99999)</f>
        <v>0801</v>
      </c>
      <c r="J1257" s="5" t="s">
        <v>26</v>
      </c>
      <c r="K1257" s="5">
        <v>38</v>
      </c>
      <c r="L1257" s="8" t="s">
        <v>19</v>
      </c>
      <c r="M1257" s="34" t="s">
        <v>20</v>
      </c>
      <c r="N1257" s="36">
        <f>+IFERROR(VLOOKUP(Table_6[[#This Row],[ID_Municipio]],Table_4[[CodigoMuni]:[Long_2]],3,0),"")</f>
        <v>14.175800000000001</v>
      </c>
      <c r="O1257" s="36">
        <f>+IFERROR(VLOOKUP(Table_6[[#This Row],[ID_Municipio]],Table_4[[CodigoMuni]:[Long_2]],4,0),"")</f>
        <v>-87.251099999999994</v>
      </c>
      <c r="P1257" s="34" t="s">
        <v>21</v>
      </c>
    </row>
    <row r="1258" spans="1:16" ht="14.25" customHeight="1">
      <c r="A1258" s="31" t="str">
        <f t="shared" si="89"/>
        <v>Distrito Central439261247</v>
      </c>
      <c r="B1258" s="31" t="str">
        <f>+Table_6[[#This Row],[ID_Municipio]]&amp;Table_6[[#This Row],[Fecha]]</f>
        <v>080143926</v>
      </c>
      <c r="C1258" s="31" t="str">
        <f t="shared" si="90"/>
        <v>Francisco Morazan43926</v>
      </c>
      <c r="D1258" s="32">
        <f t="shared" si="91"/>
        <v>1247</v>
      </c>
      <c r="E1258" s="24">
        <v>43926</v>
      </c>
      <c r="F1258" s="32">
        <f>+VLOOKUP(Table_6[[#This Row],[Departamento]],Table_5[],2,0)</f>
        <v>8</v>
      </c>
      <c r="G1258" s="3" t="s">
        <v>31</v>
      </c>
      <c r="H1258" s="9" t="s">
        <v>32</v>
      </c>
      <c r="I1258" s="32" t="str">
        <f>+IFERROR(VLOOKUP(Table_6[[#This Row],[Municipio]],'LOCALIZA HN'!$B$9:$O$306,8,0),99999)</f>
        <v>0801</v>
      </c>
      <c r="J1258" s="5" t="s">
        <v>26</v>
      </c>
      <c r="K1258" s="5">
        <v>37</v>
      </c>
      <c r="L1258" s="8" t="s">
        <v>19</v>
      </c>
      <c r="M1258" s="34" t="s">
        <v>20</v>
      </c>
      <c r="N1258" s="36">
        <f>+IFERROR(VLOOKUP(Table_6[[#This Row],[ID_Municipio]],Table_4[[CodigoMuni]:[Long_2]],3,0),"")</f>
        <v>14.175800000000001</v>
      </c>
      <c r="O1258" s="36">
        <f>+IFERROR(VLOOKUP(Table_6[[#This Row],[ID_Municipio]],Table_4[[CodigoMuni]:[Long_2]],4,0),"")</f>
        <v>-87.251099999999994</v>
      </c>
      <c r="P1258" s="34" t="s">
        <v>21</v>
      </c>
    </row>
    <row r="1259" spans="1:16" ht="14.25" customHeight="1">
      <c r="A1259" s="31" t="str">
        <f t="shared" si="89"/>
        <v>Distrito Central439261248</v>
      </c>
      <c r="B1259" s="31" t="str">
        <f>+Table_6[[#This Row],[ID_Municipio]]&amp;Table_6[[#This Row],[Fecha]]</f>
        <v>080143926</v>
      </c>
      <c r="C1259" s="31" t="str">
        <f t="shared" si="90"/>
        <v>Francisco Morazan43926</v>
      </c>
      <c r="D1259" s="32">
        <f t="shared" si="91"/>
        <v>1248</v>
      </c>
      <c r="E1259" s="24">
        <v>43926</v>
      </c>
      <c r="F1259" s="32">
        <f>+VLOOKUP(Table_6[[#This Row],[Departamento]],Table_5[],2,0)</f>
        <v>8</v>
      </c>
      <c r="G1259" s="3" t="s">
        <v>31</v>
      </c>
      <c r="H1259" s="9" t="s">
        <v>32</v>
      </c>
      <c r="I1259" s="32" t="str">
        <f>+IFERROR(VLOOKUP(Table_6[[#This Row],[Municipio]],'LOCALIZA HN'!$B$9:$O$306,8,0),99999)</f>
        <v>0801</v>
      </c>
      <c r="J1259" s="5" t="s">
        <v>26</v>
      </c>
      <c r="K1259" s="5">
        <v>32</v>
      </c>
      <c r="L1259" s="8" t="s">
        <v>19</v>
      </c>
      <c r="M1259" s="34" t="s">
        <v>20</v>
      </c>
      <c r="N1259" s="36">
        <f>+IFERROR(VLOOKUP(Table_6[[#This Row],[ID_Municipio]],Table_4[[CodigoMuni]:[Long_2]],3,0),"")</f>
        <v>14.175800000000001</v>
      </c>
      <c r="O1259" s="36">
        <f>+IFERROR(VLOOKUP(Table_6[[#This Row],[ID_Municipio]],Table_4[[CodigoMuni]:[Long_2]],4,0),"")</f>
        <v>-87.251099999999994</v>
      </c>
      <c r="P1259" s="34" t="s">
        <v>21</v>
      </c>
    </row>
    <row r="1260" spans="1:16" ht="14.25" customHeight="1">
      <c r="A1260" s="31" t="str">
        <f t="shared" si="89"/>
        <v>Distrito Central439261249</v>
      </c>
      <c r="B1260" s="31" t="str">
        <f>+Table_6[[#This Row],[ID_Municipio]]&amp;Table_6[[#This Row],[Fecha]]</f>
        <v>080143926</v>
      </c>
      <c r="C1260" s="31" t="str">
        <f t="shared" si="90"/>
        <v>Francisco Morazan43926</v>
      </c>
      <c r="D1260" s="32">
        <f t="shared" si="91"/>
        <v>1249</v>
      </c>
      <c r="E1260" s="24">
        <v>43926</v>
      </c>
      <c r="F1260" s="32">
        <f>+VLOOKUP(Table_6[[#This Row],[Departamento]],Table_5[],2,0)</f>
        <v>8</v>
      </c>
      <c r="G1260" s="3" t="s">
        <v>31</v>
      </c>
      <c r="H1260" s="9" t="s">
        <v>32</v>
      </c>
      <c r="I1260" s="32" t="str">
        <f>+IFERROR(VLOOKUP(Table_6[[#This Row],[Municipio]],'LOCALIZA HN'!$B$9:$O$306,8,0),99999)</f>
        <v>0801</v>
      </c>
      <c r="J1260" s="5" t="s">
        <v>26</v>
      </c>
      <c r="K1260" s="5">
        <v>32</v>
      </c>
      <c r="L1260" s="8" t="s">
        <v>19</v>
      </c>
      <c r="M1260" s="34" t="s">
        <v>20</v>
      </c>
      <c r="N1260" s="36">
        <f>+IFERROR(VLOOKUP(Table_6[[#This Row],[ID_Municipio]],Table_4[[CodigoMuni]:[Long_2]],3,0),"")</f>
        <v>14.175800000000001</v>
      </c>
      <c r="O1260" s="36">
        <f>+IFERROR(VLOOKUP(Table_6[[#This Row],[ID_Municipio]],Table_4[[CodigoMuni]:[Long_2]],4,0),"")</f>
        <v>-87.251099999999994</v>
      </c>
      <c r="P1260" s="34" t="s">
        <v>21</v>
      </c>
    </row>
    <row r="1261" spans="1:16" ht="14.25" customHeight="1">
      <c r="A1261" s="31" t="str">
        <f t="shared" si="89"/>
        <v>Distrito Central439261250</v>
      </c>
      <c r="B1261" s="31" t="str">
        <f>+Table_6[[#This Row],[ID_Municipio]]&amp;Table_6[[#This Row],[Fecha]]</f>
        <v>080143926</v>
      </c>
      <c r="C1261" s="31" t="str">
        <f t="shared" si="90"/>
        <v>Francisco Morazan43926</v>
      </c>
      <c r="D1261" s="32">
        <f t="shared" si="91"/>
        <v>1250</v>
      </c>
      <c r="E1261" s="24">
        <v>43926</v>
      </c>
      <c r="F1261" s="32">
        <f>+VLOOKUP(Table_6[[#This Row],[Departamento]],Table_5[],2,0)</f>
        <v>8</v>
      </c>
      <c r="G1261" s="3" t="s">
        <v>31</v>
      </c>
      <c r="H1261" s="9" t="s">
        <v>32</v>
      </c>
      <c r="I1261" s="32" t="str">
        <f>+IFERROR(VLOOKUP(Table_6[[#This Row],[Municipio]],'LOCALIZA HN'!$B$9:$O$306,8,0),99999)</f>
        <v>0801</v>
      </c>
      <c r="J1261" s="5" t="s">
        <v>26</v>
      </c>
      <c r="K1261" s="5">
        <v>29</v>
      </c>
      <c r="L1261" s="8" t="s">
        <v>19</v>
      </c>
      <c r="M1261" s="34" t="s">
        <v>20</v>
      </c>
      <c r="N1261" s="36">
        <f>+IFERROR(VLOOKUP(Table_6[[#This Row],[ID_Municipio]],Table_4[[CodigoMuni]:[Long_2]],3,0),"")</f>
        <v>14.175800000000001</v>
      </c>
      <c r="O1261" s="36">
        <f>+IFERROR(VLOOKUP(Table_6[[#This Row],[ID_Municipio]],Table_4[[CodigoMuni]:[Long_2]],4,0),"")</f>
        <v>-87.251099999999994</v>
      </c>
      <c r="P1261" s="34" t="s">
        <v>21</v>
      </c>
    </row>
    <row r="1262" spans="1:16" ht="14.25" customHeight="1">
      <c r="A1262" s="31" t="str">
        <f t="shared" si="89"/>
        <v>Distrito Central439261251</v>
      </c>
      <c r="B1262" s="31" t="str">
        <f>+Table_6[[#This Row],[ID_Municipio]]&amp;Table_6[[#This Row],[Fecha]]</f>
        <v>080143926</v>
      </c>
      <c r="C1262" s="31" t="str">
        <f t="shared" si="90"/>
        <v>Francisco Morazan43926</v>
      </c>
      <c r="D1262" s="32">
        <f t="shared" si="91"/>
        <v>1251</v>
      </c>
      <c r="E1262" s="24">
        <v>43926</v>
      </c>
      <c r="F1262" s="32">
        <f>+VLOOKUP(Table_6[[#This Row],[Departamento]],Table_5[],2,0)</f>
        <v>8</v>
      </c>
      <c r="G1262" s="3" t="s">
        <v>31</v>
      </c>
      <c r="H1262" s="9" t="s">
        <v>32</v>
      </c>
      <c r="I1262" s="32" t="str">
        <f>+IFERROR(VLOOKUP(Table_6[[#This Row],[Municipio]],'LOCALIZA HN'!$B$9:$O$306,8,0),99999)</f>
        <v>0801</v>
      </c>
      <c r="J1262" s="5" t="s">
        <v>26</v>
      </c>
      <c r="K1262" s="5">
        <v>29</v>
      </c>
      <c r="L1262" s="8" t="s">
        <v>19</v>
      </c>
      <c r="M1262" s="34" t="s">
        <v>20</v>
      </c>
      <c r="N1262" s="36">
        <f>+IFERROR(VLOOKUP(Table_6[[#This Row],[ID_Municipio]],Table_4[[CodigoMuni]:[Long_2]],3,0),"")</f>
        <v>14.175800000000001</v>
      </c>
      <c r="O1262" s="36">
        <f>+IFERROR(VLOOKUP(Table_6[[#This Row],[ID_Municipio]],Table_4[[CodigoMuni]:[Long_2]],4,0),"")</f>
        <v>-87.251099999999994</v>
      </c>
      <c r="P1262" s="34" t="s">
        <v>21</v>
      </c>
    </row>
    <row r="1263" spans="1:16" ht="14.25" customHeight="1">
      <c r="A1263" s="31" t="str">
        <f t="shared" si="89"/>
        <v>Distrito Central439261252</v>
      </c>
      <c r="B1263" s="31" t="str">
        <f>+Table_6[[#This Row],[ID_Municipio]]&amp;Table_6[[#This Row],[Fecha]]</f>
        <v>080143926</v>
      </c>
      <c r="C1263" s="31" t="str">
        <f t="shared" si="90"/>
        <v>Francisco Morazan43926</v>
      </c>
      <c r="D1263" s="32">
        <f t="shared" si="91"/>
        <v>1252</v>
      </c>
      <c r="E1263" s="24">
        <v>43926</v>
      </c>
      <c r="F1263" s="32">
        <f>+VLOOKUP(Table_6[[#This Row],[Departamento]],Table_5[],2,0)</f>
        <v>8</v>
      </c>
      <c r="G1263" s="3" t="s">
        <v>31</v>
      </c>
      <c r="H1263" s="9" t="s">
        <v>32</v>
      </c>
      <c r="I1263" s="32" t="str">
        <f>+IFERROR(VLOOKUP(Table_6[[#This Row],[Municipio]],'LOCALIZA HN'!$B$9:$O$306,8,0),99999)</f>
        <v>0801</v>
      </c>
      <c r="J1263" s="5" t="s">
        <v>26</v>
      </c>
      <c r="K1263" s="5">
        <v>37</v>
      </c>
      <c r="L1263" s="8" t="s">
        <v>19</v>
      </c>
      <c r="M1263" s="34" t="s">
        <v>20</v>
      </c>
      <c r="N1263" s="36">
        <f>+IFERROR(VLOOKUP(Table_6[[#This Row],[ID_Municipio]],Table_4[[CodigoMuni]:[Long_2]],3,0),"")</f>
        <v>14.175800000000001</v>
      </c>
      <c r="O1263" s="36">
        <f>+IFERROR(VLOOKUP(Table_6[[#This Row],[ID_Municipio]],Table_4[[CodigoMuni]:[Long_2]],4,0),"")</f>
        <v>-87.251099999999994</v>
      </c>
      <c r="P1263" s="34" t="s">
        <v>21</v>
      </c>
    </row>
    <row r="1264" spans="1:16" ht="14.25" customHeight="1">
      <c r="A1264" s="31" t="str">
        <f t="shared" si="89"/>
        <v>Distrito Central439261253</v>
      </c>
      <c r="B1264" s="31" t="str">
        <f>+Table_6[[#This Row],[ID_Municipio]]&amp;Table_6[[#This Row],[Fecha]]</f>
        <v>080143926</v>
      </c>
      <c r="C1264" s="31" t="str">
        <f t="shared" si="90"/>
        <v>Francisco Morazan43926</v>
      </c>
      <c r="D1264" s="32">
        <f t="shared" si="91"/>
        <v>1253</v>
      </c>
      <c r="E1264" s="24">
        <v>43926</v>
      </c>
      <c r="F1264" s="32">
        <f>+VLOOKUP(Table_6[[#This Row],[Departamento]],Table_5[],2,0)</f>
        <v>8</v>
      </c>
      <c r="G1264" s="3" t="s">
        <v>31</v>
      </c>
      <c r="H1264" s="9" t="s">
        <v>32</v>
      </c>
      <c r="I1264" s="32" t="str">
        <f>+IFERROR(VLOOKUP(Table_6[[#This Row],[Municipio]],'LOCALIZA HN'!$B$9:$O$306,8,0),99999)</f>
        <v>0801</v>
      </c>
      <c r="J1264" s="5" t="s">
        <v>26</v>
      </c>
      <c r="K1264" s="5">
        <v>32</v>
      </c>
      <c r="L1264" s="8" t="s">
        <v>19</v>
      </c>
      <c r="M1264" s="34" t="s">
        <v>20</v>
      </c>
      <c r="N1264" s="36">
        <f>+IFERROR(VLOOKUP(Table_6[[#This Row],[ID_Municipio]],Table_4[[CodigoMuni]:[Long_2]],3,0),"")</f>
        <v>14.175800000000001</v>
      </c>
      <c r="O1264" s="36">
        <f>+IFERROR(VLOOKUP(Table_6[[#This Row],[ID_Municipio]],Table_4[[CodigoMuni]:[Long_2]],4,0),"")</f>
        <v>-87.251099999999994</v>
      </c>
      <c r="P1264" s="34" t="s">
        <v>21</v>
      </c>
    </row>
    <row r="1265" spans="1:16" ht="14.25" customHeight="1">
      <c r="A1265" s="31" t="str">
        <f t="shared" si="89"/>
        <v>Distrito Central439261254</v>
      </c>
      <c r="B1265" s="31" t="str">
        <f>+Table_6[[#This Row],[ID_Municipio]]&amp;Table_6[[#This Row],[Fecha]]</f>
        <v>080143926</v>
      </c>
      <c r="C1265" s="31" t="str">
        <f t="shared" si="90"/>
        <v>Francisco Morazan43926</v>
      </c>
      <c r="D1265" s="32">
        <f t="shared" si="91"/>
        <v>1254</v>
      </c>
      <c r="E1265" s="24">
        <v>43926</v>
      </c>
      <c r="F1265" s="32">
        <f>+VLOOKUP(Table_6[[#This Row],[Departamento]],Table_5[],2,0)</f>
        <v>8</v>
      </c>
      <c r="G1265" s="3" t="s">
        <v>31</v>
      </c>
      <c r="H1265" s="9" t="s">
        <v>32</v>
      </c>
      <c r="I1265" s="32" t="str">
        <f>+IFERROR(VLOOKUP(Table_6[[#This Row],[Municipio]],'LOCALIZA HN'!$B$9:$O$306,8,0),99999)</f>
        <v>0801</v>
      </c>
      <c r="J1265" s="5" t="s">
        <v>26</v>
      </c>
      <c r="K1265" s="5">
        <v>47</v>
      </c>
      <c r="L1265" s="8" t="s">
        <v>19</v>
      </c>
      <c r="M1265" s="34" t="s">
        <v>20</v>
      </c>
      <c r="N1265" s="36">
        <f>+IFERROR(VLOOKUP(Table_6[[#This Row],[ID_Municipio]],Table_4[[CodigoMuni]:[Long_2]],3,0),"")</f>
        <v>14.175800000000001</v>
      </c>
      <c r="O1265" s="36">
        <f>+IFERROR(VLOOKUP(Table_6[[#This Row],[ID_Municipio]],Table_4[[CodigoMuni]:[Long_2]],4,0),"")</f>
        <v>-87.251099999999994</v>
      </c>
      <c r="P1265" s="34" t="s">
        <v>21</v>
      </c>
    </row>
    <row r="1266" spans="1:16" ht="14.25" customHeight="1">
      <c r="A1266" s="31" t="str">
        <f t="shared" si="89"/>
        <v>Distrito Central439261255</v>
      </c>
      <c r="B1266" s="31" t="str">
        <f>+Table_6[[#This Row],[ID_Municipio]]&amp;Table_6[[#This Row],[Fecha]]</f>
        <v>080143926</v>
      </c>
      <c r="C1266" s="31" t="str">
        <f t="shared" si="90"/>
        <v>Francisco Morazan43926</v>
      </c>
      <c r="D1266" s="32">
        <f t="shared" si="91"/>
        <v>1255</v>
      </c>
      <c r="E1266" s="24">
        <v>43926</v>
      </c>
      <c r="F1266" s="32">
        <f>+VLOOKUP(Table_6[[#This Row],[Departamento]],Table_5[],2,0)</f>
        <v>8</v>
      </c>
      <c r="G1266" s="3" t="s">
        <v>31</v>
      </c>
      <c r="H1266" s="9" t="s">
        <v>32</v>
      </c>
      <c r="I1266" s="32" t="str">
        <f>+IFERROR(VLOOKUP(Table_6[[#This Row],[Municipio]],'LOCALIZA HN'!$B$9:$O$306,8,0),99999)</f>
        <v>0801</v>
      </c>
      <c r="J1266" s="5" t="s">
        <v>26</v>
      </c>
      <c r="K1266" s="5">
        <v>40</v>
      </c>
      <c r="L1266" s="8" t="s">
        <v>19</v>
      </c>
      <c r="M1266" s="34" t="s">
        <v>20</v>
      </c>
      <c r="N1266" s="36">
        <f>+IFERROR(VLOOKUP(Table_6[[#This Row],[ID_Municipio]],Table_4[[CodigoMuni]:[Long_2]],3,0),"")</f>
        <v>14.175800000000001</v>
      </c>
      <c r="O1266" s="36">
        <f>+IFERROR(VLOOKUP(Table_6[[#This Row],[ID_Municipio]],Table_4[[CodigoMuni]:[Long_2]],4,0),"")</f>
        <v>-87.251099999999994</v>
      </c>
      <c r="P1266" s="34" t="s">
        <v>21</v>
      </c>
    </row>
    <row r="1267" spans="1:16" ht="14.25" customHeight="1">
      <c r="A1267" s="31" t="str">
        <f t="shared" si="89"/>
        <v>Distrito Central439261256</v>
      </c>
      <c r="B1267" s="31" t="str">
        <f>+Table_6[[#This Row],[ID_Municipio]]&amp;Table_6[[#This Row],[Fecha]]</f>
        <v>080143926</v>
      </c>
      <c r="C1267" s="31" t="str">
        <f t="shared" si="90"/>
        <v>Francisco Morazan43926</v>
      </c>
      <c r="D1267" s="32">
        <f t="shared" si="91"/>
        <v>1256</v>
      </c>
      <c r="E1267" s="24">
        <v>43926</v>
      </c>
      <c r="F1267" s="32">
        <f>+VLOOKUP(Table_6[[#This Row],[Departamento]],Table_5[],2,0)</f>
        <v>8</v>
      </c>
      <c r="G1267" s="3" t="s">
        <v>31</v>
      </c>
      <c r="H1267" s="9" t="s">
        <v>32</v>
      </c>
      <c r="I1267" s="32" t="str">
        <f>+IFERROR(VLOOKUP(Table_6[[#This Row],[Municipio]],'LOCALIZA HN'!$B$9:$O$306,8,0),99999)</f>
        <v>0801</v>
      </c>
      <c r="J1267" s="5" t="s">
        <v>26</v>
      </c>
      <c r="K1267" s="5">
        <v>25</v>
      </c>
      <c r="L1267" s="8" t="s">
        <v>19</v>
      </c>
      <c r="M1267" s="34" t="s">
        <v>20</v>
      </c>
      <c r="N1267" s="36">
        <f>+IFERROR(VLOOKUP(Table_6[[#This Row],[ID_Municipio]],Table_4[[CodigoMuni]:[Long_2]],3,0),"")</f>
        <v>14.175800000000001</v>
      </c>
      <c r="O1267" s="36">
        <f>+IFERROR(VLOOKUP(Table_6[[#This Row],[ID_Municipio]],Table_4[[CodigoMuni]:[Long_2]],4,0),"")</f>
        <v>-87.251099999999994</v>
      </c>
      <c r="P1267" s="34" t="s">
        <v>21</v>
      </c>
    </row>
    <row r="1268" spans="1:16" ht="14.25" customHeight="1">
      <c r="A1268" s="31" t="str">
        <f t="shared" si="89"/>
        <v>Distrito Central439261257</v>
      </c>
      <c r="B1268" s="31" t="str">
        <f>+Table_6[[#This Row],[ID_Municipio]]&amp;Table_6[[#This Row],[Fecha]]</f>
        <v>080143926</v>
      </c>
      <c r="C1268" s="31" t="str">
        <f t="shared" si="90"/>
        <v>Francisco Morazan43926</v>
      </c>
      <c r="D1268" s="32">
        <f t="shared" si="91"/>
        <v>1257</v>
      </c>
      <c r="E1268" s="24">
        <v>43926</v>
      </c>
      <c r="F1268" s="32">
        <f>+VLOOKUP(Table_6[[#This Row],[Departamento]],Table_5[],2,0)</f>
        <v>8</v>
      </c>
      <c r="G1268" s="3" t="s">
        <v>31</v>
      </c>
      <c r="H1268" s="9" t="s">
        <v>32</v>
      </c>
      <c r="I1268" s="32" t="str">
        <f>+IFERROR(VLOOKUP(Table_6[[#This Row],[Municipio]],'LOCALIZA HN'!$B$9:$O$306,8,0),99999)</f>
        <v>0801</v>
      </c>
      <c r="J1268" s="5" t="s">
        <v>26</v>
      </c>
      <c r="K1268" s="5">
        <v>29</v>
      </c>
      <c r="L1268" s="8" t="s">
        <v>19</v>
      </c>
      <c r="M1268" s="34" t="s">
        <v>20</v>
      </c>
      <c r="N1268" s="36">
        <f>+IFERROR(VLOOKUP(Table_6[[#This Row],[ID_Municipio]],Table_4[[CodigoMuni]:[Long_2]],3,0),"")</f>
        <v>14.175800000000001</v>
      </c>
      <c r="O1268" s="36">
        <f>+IFERROR(VLOOKUP(Table_6[[#This Row],[ID_Municipio]],Table_4[[CodigoMuni]:[Long_2]],4,0),"")</f>
        <v>-87.251099999999994</v>
      </c>
      <c r="P1268" s="34" t="s">
        <v>21</v>
      </c>
    </row>
    <row r="1269" spans="1:16" ht="14.25" customHeight="1">
      <c r="A1269" s="31" t="str">
        <f t="shared" si="89"/>
        <v>Distrito Central439261258</v>
      </c>
      <c r="B1269" s="31" t="str">
        <f>+Table_6[[#This Row],[ID_Municipio]]&amp;Table_6[[#This Row],[Fecha]]</f>
        <v>080143926</v>
      </c>
      <c r="C1269" s="31" t="str">
        <f t="shared" si="90"/>
        <v>Francisco Morazan43926</v>
      </c>
      <c r="D1269" s="32">
        <f t="shared" si="91"/>
        <v>1258</v>
      </c>
      <c r="E1269" s="24">
        <v>43926</v>
      </c>
      <c r="F1269" s="32">
        <f>+VLOOKUP(Table_6[[#This Row],[Departamento]],Table_5[],2,0)</f>
        <v>8</v>
      </c>
      <c r="G1269" s="3" t="s">
        <v>31</v>
      </c>
      <c r="H1269" s="9" t="s">
        <v>32</v>
      </c>
      <c r="I1269" s="32" t="str">
        <f>+IFERROR(VLOOKUP(Table_6[[#This Row],[Municipio]],'LOCALIZA HN'!$B$9:$O$306,8,0),99999)</f>
        <v>0801</v>
      </c>
      <c r="J1269" s="5" t="s">
        <v>26</v>
      </c>
      <c r="K1269" s="5">
        <v>38</v>
      </c>
      <c r="L1269" s="8" t="s">
        <v>19</v>
      </c>
      <c r="M1269" s="34" t="s">
        <v>20</v>
      </c>
      <c r="N1269" s="36">
        <f>+IFERROR(VLOOKUP(Table_6[[#This Row],[ID_Municipio]],Table_4[[CodigoMuni]:[Long_2]],3,0),"")</f>
        <v>14.175800000000001</v>
      </c>
      <c r="O1269" s="36">
        <f>+IFERROR(VLOOKUP(Table_6[[#This Row],[ID_Municipio]],Table_4[[CodigoMuni]:[Long_2]],4,0),"")</f>
        <v>-87.251099999999994</v>
      </c>
      <c r="P1269" s="34" t="s">
        <v>21</v>
      </c>
    </row>
    <row r="1270" spans="1:16" ht="14.25" customHeight="1">
      <c r="A1270" s="31" t="str">
        <f t="shared" si="89"/>
        <v>Distrito Central439261259</v>
      </c>
      <c r="B1270" s="31" t="str">
        <f>+Table_6[[#This Row],[ID_Municipio]]&amp;Table_6[[#This Row],[Fecha]]</f>
        <v>080143926</v>
      </c>
      <c r="C1270" s="31" t="str">
        <f t="shared" si="90"/>
        <v>Francisco Morazan43926</v>
      </c>
      <c r="D1270" s="32">
        <f t="shared" si="91"/>
        <v>1259</v>
      </c>
      <c r="E1270" s="24">
        <v>43926</v>
      </c>
      <c r="F1270" s="32">
        <f>+VLOOKUP(Table_6[[#This Row],[Departamento]],Table_5[],2,0)</f>
        <v>8</v>
      </c>
      <c r="G1270" s="3" t="s">
        <v>31</v>
      </c>
      <c r="H1270" s="9" t="s">
        <v>32</v>
      </c>
      <c r="I1270" s="32" t="str">
        <f>+IFERROR(VLOOKUP(Table_6[[#This Row],[Municipio]],'LOCALIZA HN'!$B$9:$O$306,8,0),99999)</f>
        <v>0801</v>
      </c>
      <c r="J1270" s="5" t="s">
        <v>26</v>
      </c>
      <c r="K1270" s="5">
        <v>28</v>
      </c>
      <c r="L1270" s="8" t="s">
        <v>19</v>
      </c>
      <c r="M1270" s="34" t="s">
        <v>20</v>
      </c>
      <c r="N1270" s="36">
        <f>+IFERROR(VLOOKUP(Table_6[[#This Row],[ID_Municipio]],Table_4[[CodigoMuni]:[Long_2]],3,0),"")</f>
        <v>14.175800000000001</v>
      </c>
      <c r="O1270" s="36">
        <f>+IFERROR(VLOOKUP(Table_6[[#This Row],[ID_Municipio]],Table_4[[CodigoMuni]:[Long_2]],4,0),"")</f>
        <v>-87.251099999999994</v>
      </c>
      <c r="P1270" s="34" t="s">
        <v>21</v>
      </c>
    </row>
    <row r="1271" spans="1:16" ht="14.25" customHeight="1">
      <c r="A1271" s="31" t="str">
        <f t="shared" si="89"/>
        <v>Distrito Central439261260</v>
      </c>
      <c r="B1271" s="31" t="str">
        <f>+Table_6[[#This Row],[ID_Municipio]]&amp;Table_6[[#This Row],[Fecha]]</f>
        <v>080143926</v>
      </c>
      <c r="C1271" s="31" t="str">
        <f t="shared" si="90"/>
        <v>Francisco Morazan43926</v>
      </c>
      <c r="D1271" s="32">
        <f t="shared" si="91"/>
        <v>1260</v>
      </c>
      <c r="E1271" s="24">
        <v>43926</v>
      </c>
      <c r="F1271" s="32">
        <f>+VLOOKUP(Table_6[[#This Row],[Departamento]],Table_5[],2,0)</f>
        <v>8</v>
      </c>
      <c r="G1271" s="3" t="s">
        <v>31</v>
      </c>
      <c r="H1271" s="9" t="s">
        <v>32</v>
      </c>
      <c r="I1271" s="32" t="str">
        <f>+IFERROR(VLOOKUP(Table_6[[#This Row],[Municipio]],'LOCALIZA HN'!$B$9:$O$306,8,0),99999)</f>
        <v>0801</v>
      </c>
      <c r="J1271" s="5" t="s">
        <v>26</v>
      </c>
      <c r="K1271" s="5">
        <v>33</v>
      </c>
      <c r="L1271" s="8" t="s">
        <v>19</v>
      </c>
      <c r="M1271" s="34" t="s">
        <v>20</v>
      </c>
      <c r="N1271" s="36">
        <f>+IFERROR(VLOOKUP(Table_6[[#This Row],[ID_Municipio]],Table_4[[CodigoMuni]:[Long_2]],3,0),"")</f>
        <v>14.175800000000001</v>
      </c>
      <c r="O1271" s="36">
        <f>+IFERROR(VLOOKUP(Table_6[[#This Row],[ID_Municipio]],Table_4[[CodigoMuni]:[Long_2]],4,0),"")</f>
        <v>-87.251099999999994</v>
      </c>
      <c r="P1271" s="34" t="s">
        <v>21</v>
      </c>
    </row>
    <row r="1272" spans="1:16" ht="14.25" customHeight="1">
      <c r="A1272" s="31" t="str">
        <f t="shared" si="89"/>
        <v>Distrito Central439261261</v>
      </c>
      <c r="B1272" s="31" t="str">
        <f>+Table_6[[#This Row],[ID_Municipio]]&amp;Table_6[[#This Row],[Fecha]]</f>
        <v>080143926</v>
      </c>
      <c r="C1272" s="31" t="str">
        <f t="shared" si="90"/>
        <v>Francisco Morazan43926</v>
      </c>
      <c r="D1272" s="32">
        <f t="shared" si="91"/>
        <v>1261</v>
      </c>
      <c r="E1272" s="24">
        <v>43926</v>
      </c>
      <c r="F1272" s="32">
        <f>+VLOOKUP(Table_6[[#This Row],[Departamento]],Table_5[],2,0)</f>
        <v>8</v>
      </c>
      <c r="G1272" s="3" t="s">
        <v>31</v>
      </c>
      <c r="H1272" s="9" t="s">
        <v>32</v>
      </c>
      <c r="I1272" s="32" t="str">
        <f>+IFERROR(VLOOKUP(Table_6[[#This Row],[Municipio]],'LOCALIZA HN'!$B$9:$O$306,8,0),99999)</f>
        <v>0801</v>
      </c>
      <c r="J1272" s="5" t="s">
        <v>26</v>
      </c>
      <c r="K1272" s="5">
        <v>34</v>
      </c>
      <c r="L1272" s="8" t="s">
        <v>19</v>
      </c>
      <c r="M1272" s="34" t="s">
        <v>20</v>
      </c>
      <c r="N1272" s="36">
        <f>+IFERROR(VLOOKUP(Table_6[[#This Row],[ID_Municipio]],Table_4[[CodigoMuni]:[Long_2]],3,0),"")</f>
        <v>14.175800000000001</v>
      </c>
      <c r="O1272" s="36">
        <f>+IFERROR(VLOOKUP(Table_6[[#This Row],[ID_Municipio]],Table_4[[CodigoMuni]:[Long_2]],4,0),"")</f>
        <v>-87.251099999999994</v>
      </c>
      <c r="P1272" s="34" t="s">
        <v>21</v>
      </c>
    </row>
    <row r="1273" spans="1:16" ht="14.25" customHeight="1">
      <c r="A1273" s="31" t="str">
        <f t="shared" ref="A1273:A1281" si="92">+H1273&amp;E1273&amp;D1273</f>
        <v>Distrito Central439261262</v>
      </c>
      <c r="B1273" s="31" t="str">
        <f>+Table_6[[#This Row],[ID_Municipio]]&amp;Table_6[[#This Row],[Fecha]]</f>
        <v>080143926</v>
      </c>
      <c r="C1273" s="31" t="str">
        <f t="shared" ref="C1273:C1281" si="93">+G1273&amp;E1273</f>
        <v>Francisco Morazan43926</v>
      </c>
      <c r="D1273" s="32">
        <f t="shared" si="91"/>
        <v>1262</v>
      </c>
      <c r="E1273" s="24">
        <v>43926</v>
      </c>
      <c r="F1273" s="32">
        <f>+VLOOKUP(Table_6[[#This Row],[Departamento]],Table_5[],2,0)</f>
        <v>8</v>
      </c>
      <c r="G1273" s="3" t="s">
        <v>31</v>
      </c>
      <c r="H1273" s="9" t="s">
        <v>32</v>
      </c>
      <c r="I1273" s="32" t="str">
        <f>+IFERROR(VLOOKUP(Table_6[[#This Row],[Municipio]],'LOCALIZA HN'!$B$9:$O$306,8,0),99999)</f>
        <v>0801</v>
      </c>
      <c r="J1273" s="5" t="s">
        <v>26</v>
      </c>
      <c r="K1273" s="5">
        <v>28</v>
      </c>
      <c r="L1273" s="8" t="s">
        <v>19</v>
      </c>
      <c r="M1273" s="34" t="s">
        <v>20</v>
      </c>
      <c r="N1273" s="36">
        <f>+IFERROR(VLOOKUP(Table_6[[#This Row],[ID_Municipio]],Table_4[[CodigoMuni]:[Long_2]],3,0),"")</f>
        <v>14.175800000000001</v>
      </c>
      <c r="O1273" s="36">
        <f>+IFERROR(VLOOKUP(Table_6[[#This Row],[ID_Municipio]],Table_4[[CodigoMuni]:[Long_2]],4,0),"")</f>
        <v>-87.251099999999994</v>
      </c>
      <c r="P1273" s="34" t="s">
        <v>21</v>
      </c>
    </row>
    <row r="1274" spans="1:16" ht="14.25" customHeight="1">
      <c r="A1274" s="31" t="str">
        <f t="shared" si="92"/>
        <v>Distrito Central439261263</v>
      </c>
      <c r="B1274" s="31" t="str">
        <f>+Table_6[[#This Row],[ID_Municipio]]&amp;Table_6[[#This Row],[Fecha]]</f>
        <v>080143926</v>
      </c>
      <c r="C1274" s="31" t="str">
        <f t="shared" si="93"/>
        <v>Francisco Morazan43926</v>
      </c>
      <c r="D1274" s="32">
        <f t="shared" si="91"/>
        <v>1263</v>
      </c>
      <c r="E1274" s="24">
        <v>43926</v>
      </c>
      <c r="F1274" s="32">
        <f>+VLOOKUP(Table_6[[#This Row],[Departamento]],Table_5[],2,0)</f>
        <v>8</v>
      </c>
      <c r="G1274" s="3" t="s">
        <v>31</v>
      </c>
      <c r="H1274" s="9" t="s">
        <v>32</v>
      </c>
      <c r="I1274" s="32" t="str">
        <f>+IFERROR(VLOOKUP(Table_6[[#This Row],[Municipio]],'LOCALIZA HN'!$B$9:$O$306,8,0),99999)</f>
        <v>0801</v>
      </c>
      <c r="J1274" s="5" t="s">
        <v>26</v>
      </c>
      <c r="K1274" s="5"/>
      <c r="L1274" s="8" t="s">
        <v>19</v>
      </c>
      <c r="M1274" s="34" t="s">
        <v>20</v>
      </c>
      <c r="N1274" s="36">
        <f>+IFERROR(VLOOKUP(Table_6[[#This Row],[ID_Municipio]],Table_4[[CodigoMuni]:[Long_2]],3,0),"")</f>
        <v>14.175800000000001</v>
      </c>
      <c r="O1274" s="36">
        <f>+IFERROR(VLOOKUP(Table_6[[#This Row],[ID_Municipio]],Table_4[[CodigoMuni]:[Long_2]],4,0),"")</f>
        <v>-87.251099999999994</v>
      </c>
      <c r="P1274" s="34" t="s">
        <v>21</v>
      </c>
    </row>
    <row r="1275" spans="1:16" ht="14.25" customHeight="1">
      <c r="A1275" s="31" t="str">
        <f t="shared" si="92"/>
        <v>Distrito Central439261264</v>
      </c>
      <c r="B1275" s="31" t="str">
        <f>+Table_6[[#This Row],[ID_Municipio]]&amp;Table_6[[#This Row],[Fecha]]</f>
        <v>080143926</v>
      </c>
      <c r="C1275" s="31" t="str">
        <f t="shared" si="93"/>
        <v>Francisco Morazan43926</v>
      </c>
      <c r="D1275" s="32">
        <f t="shared" si="91"/>
        <v>1264</v>
      </c>
      <c r="E1275" s="24">
        <v>43926</v>
      </c>
      <c r="F1275" s="32">
        <f>+VLOOKUP(Table_6[[#This Row],[Departamento]],Table_5[],2,0)</f>
        <v>8</v>
      </c>
      <c r="G1275" s="3" t="s">
        <v>31</v>
      </c>
      <c r="H1275" s="9" t="s">
        <v>32</v>
      </c>
      <c r="I1275" s="32" t="str">
        <f>+IFERROR(VLOOKUP(Table_6[[#This Row],[Municipio]],'LOCALIZA HN'!$B$9:$O$306,8,0),99999)</f>
        <v>0801</v>
      </c>
      <c r="J1275" s="5" t="s">
        <v>26</v>
      </c>
      <c r="K1275" s="5"/>
      <c r="L1275" s="8" t="s">
        <v>19</v>
      </c>
      <c r="M1275" s="34" t="s">
        <v>20</v>
      </c>
      <c r="N1275" s="36">
        <f>+IFERROR(VLOOKUP(Table_6[[#This Row],[ID_Municipio]],Table_4[[CodigoMuni]:[Long_2]],3,0),"")</f>
        <v>14.175800000000001</v>
      </c>
      <c r="O1275" s="36">
        <f>+IFERROR(VLOOKUP(Table_6[[#This Row],[ID_Municipio]],Table_4[[CodigoMuni]:[Long_2]],4,0),"")</f>
        <v>-87.251099999999994</v>
      </c>
      <c r="P1275" s="34" t="s">
        <v>21</v>
      </c>
    </row>
    <row r="1276" spans="1:16" ht="14.25" hidden="1" customHeight="1">
      <c r="A1276" s="31" t="str">
        <f t="shared" si="92"/>
        <v>San Pedro Sula439261265</v>
      </c>
      <c r="B1276" s="31" t="str">
        <f>+Table_6[[#This Row],[ID_Municipio]]&amp;Table_6[[#This Row],[Fecha]]</f>
        <v>050143926</v>
      </c>
      <c r="C1276" s="31" t="str">
        <f t="shared" si="93"/>
        <v>Cortes43926</v>
      </c>
      <c r="D1276" s="32">
        <f t="shared" si="91"/>
        <v>1265</v>
      </c>
      <c r="E1276" s="24">
        <v>43926</v>
      </c>
      <c r="F1276" s="32">
        <f>+VLOOKUP(Table_6[[#This Row],[Departamento]],Table_5[],2,0)</f>
        <v>5</v>
      </c>
      <c r="G1276" s="3" t="s">
        <v>22</v>
      </c>
      <c r="H1276" s="9" t="s">
        <v>23</v>
      </c>
      <c r="I1276" s="32" t="str">
        <f>+IFERROR(VLOOKUP(Table_6[[#This Row],[Municipio]],'LOCALIZA HN'!$B$9:$O$306,8,0),99999)</f>
        <v>0501</v>
      </c>
      <c r="J1276" s="5" t="s">
        <v>18</v>
      </c>
      <c r="K1276" s="5">
        <v>22</v>
      </c>
      <c r="L1276" s="8" t="s">
        <v>19</v>
      </c>
      <c r="M1276" s="34" t="s">
        <v>20</v>
      </c>
      <c r="N1276" s="36">
        <f>+IFERROR(VLOOKUP(Table_6[[#This Row],[ID_Municipio]],Table_4[[CodigoMuni]:[Long_2]],3,0),"")</f>
        <v>15.5151</v>
      </c>
      <c r="O1276" s="36">
        <f>+IFERROR(VLOOKUP(Table_6[[#This Row],[ID_Municipio]],Table_4[[CodigoMuni]:[Long_2]],4,0),"")</f>
        <v>-88.114599999999996</v>
      </c>
      <c r="P1276" s="34" t="s">
        <v>21</v>
      </c>
    </row>
    <row r="1277" spans="1:16" ht="14.25" hidden="1" customHeight="1">
      <c r="A1277" s="31" t="str">
        <f t="shared" si="92"/>
        <v>San Pedro Sula439261266</v>
      </c>
      <c r="B1277" s="31" t="str">
        <f>+Table_6[[#This Row],[ID_Municipio]]&amp;Table_6[[#This Row],[Fecha]]</f>
        <v>050143926</v>
      </c>
      <c r="C1277" s="31" t="str">
        <f t="shared" si="93"/>
        <v>Cortes43926</v>
      </c>
      <c r="D1277" s="32">
        <f t="shared" si="91"/>
        <v>1266</v>
      </c>
      <c r="E1277" s="24">
        <v>43926</v>
      </c>
      <c r="F1277" s="32">
        <f>+VLOOKUP(Table_6[[#This Row],[Departamento]],Table_5[],2,0)</f>
        <v>5</v>
      </c>
      <c r="G1277" s="3" t="s">
        <v>22</v>
      </c>
      <c r="H1277" s="9" t="s">
        <v>23</v>
      </c>
      <c r="I1277" s="32" t="str">
        <f>+IFERROR(VLOOKUP(Table_6[[#This Row],[Municipio]],'LOCALIZA HN'!$B$9:$O$306,8,0),99999)</f>
        <v>0501</v>
      </c>
      <c r="J1277" s="5" t="s">
        <v>26</v>
      </c>
      <c r="K1277" s="5">
        <v>28</v>
      </c>
      <c r="L1277" s="8" t="s">
        <v>19</v>
      </c>
      <c r="M1277" s="34" t="s">
        <v>20</v>
      </c>
      <c r="N1277" s="36">
        <f>+IFERROR(VLOOKUP(Table_6[[#This Row],[ID_Municipio]],Table_4[[CodigoMuni]:[Long_2]],3,0),"")</f>
        <v>15.5151</v>
      </c>
      <c r="O1277" s="36">
        <f>+IFERROR(VLOOKUP(Table_6[[#This Row],[ID_Municipio]],Table_4[[CodigoMuni]:[Long_2]],4,0),"")</f>
        <v>-88.114599999999996</v>
      </c>
      <c r="P1277" s="34" t="s">
        <v>21</v>
      </c>
    </row>
    <row r="1278" spans="1:16" ht="14.25" hidden="1" customHeight="1">
      <c r="A1278" s="31" t="str">
        <f t="shared" si="92"/>
        <v>San Pedro Sula439261267</v>
      </c>
      <c r="B1278" s="31" t="str">
        <f>+Table_6[[#This Row],[ID_Municipio]]&amp;Table_6[[#This Row],[Fecha]]</f>
        <v>050143926</v>
      </c>
      <c r="C1278" s="31" t="str">
        <f t="shared" si="93"/>
        <v>Cortes43926</v>
      </c>
      <c r="D1278" s="32">
        <f t="shared" si="91"/>
        <v>1267</v>
      </c>
      <c r="E1278" s="24">
        <v>43926</v>
      </c>
      <c r="F1278" s="32">
        <f>+VLOOKUP(Table_6[[#This Row],[Departamento]],Table_5[],2,0)</f>
        <v>5</v>
      </c>
      <c r="G1278" s="3" t="s">
        <v>22</v>
      </c>
      <c r="H1278" s="9" t="s">
        <v>23</v>
      </c>
      <c r="I1278" s="32" t="str">
        <f>+IFERROR(VLOOKUP(Table_6[[#This Row],[Municipio]],'LOCALIZA HN'!$B$9:$O$306,8,0),99999)</f>
        <v>0501</v>
      </c>
      <c r="J1278" s="5" t="s">
        <v>18</v>
      </c>
      <c r="K1278" s="5">
        <v>37</v>
      </c>
      <c r="L1278" s="8" t="s">
        <v>19</v>
      </c>
      <c r="M1278" s="34" t="s">
        <v>20</v>
      </c>
      <c r="N1278" s="36">
        <f>+IFERROR(VLOOKUP(Table_6[[#This Row],[ID_Municipio]],Table_4[[CodigoMuni]:[Long_2]],3,0),"")</f>
        <v>15.5151</v>
      </c>
      <c r="O1278" s="36">
        <f>+IFERROR(VLOOKUP(Table_6[[#This Row],[ID_Municipio]],Table_4[[CodigoMuni]:[Long_2]],4,0),"")</f>
        <v>-88.114599999999996</v>
      </c>
      <c r="P1278" s="34" t="s">
        <v>21</v>
      </c>
    </row>
    <row r="1279" spans="1:16" ht="14.25" hidden="1" customHeight="1">
      <c r="A1279" s="31" t="str">
        <f t="shared" si="92"/>
        <v>San Pedro Sula439261268</v>
      </c>
      <c r="B1279" s="31" t="str">
        <f>+Table_6[[#This Row],[ID_Municipio]]&amp;Table_6[[#This Row],[Fecha]]</f>
        <v>050143926</v>
      </c>
      <c r="C1279" s="31" t="str">
        <f t="shared" si="93"/>
        <v>Cortes43926</v>
      </c>
      <c r="D1279" s="32">
        <f t="shared" si="91"/>
        <v>1268</v>
      </c>
      <c r="E1279" s="24">
        <v>43926</v>
      </c>
      <c r="F1279" s="32">
        <f>+VLOOKUP(Table_6[[#This Row],[Departamento]],Table_5[],2,0)</f>
        <v>5</v>
      </c>
      <c r="G1279" s="3" t="s">
        <v>22</v>
      </c>
      <c r="H1279" s="9" t="s">
        <v>23</v>
      </c>
      <c r="I1279" s="32" t="str">
        <f>+IFERROR(VLOOKUP(Table_6[[#This Row],[Municipio]],'LOCALIZA HN'!$B$9:$O$306,8,0),99999)</f>
        <v>0501</v>
      </c>
      <c r="J1279" s="5" t="s">
        <v>18</v>
      </c>
      <c r="K1279" s="5">
        <v>72</v>
      </c>
      <c r="L1279" s="8" t="s">
        <v>19</v>
      </c>
      <c r="M1279" s="34" t="s">
        <v>20</v>
      </c>
      <c r="N1279" s="36">
        <f>+IFERROR(VLOOKUP(Table_6[[#This Row],[ID_Municipio]],Table_4[[CodigoMuni]:[Long_2]],3,0),"")</f>
        <v>15.5151</v>
      </c>
      <c r="O1279" s="36">
        <f>+IFERROR(VLOOKUP(Table_6[[#This Row],[ID_Municipio]],Table_4[[CodigoMuni]:[Long_2]],4,0),"")</f>
        <v>-88.114599999999996</v>
      </c>
      <c r="P1279" s="34" t="s">
        <v>21</v>
      </c>
    </row>
    <row r="1280" spans="1:16" ht="14.25" hidden="1" customHeight="1">
      <c r="A1280" s="31" t="str">
        <f t="shared" si="92"/>
        <v>San Pedro Sula439261269</v>
      </c>
      <c r="B1280" s="31" t="str">
        <f>+Table_6[[#This Row],[ID_Municipio]]&amp;Table_6[[#This Row],[Fecha]]</f>
        <v>050143926</v>
      </c>
      <c r="C1280" s="31" t="str">
        <f t="shared" si="93"/>
        <v>Cortes43926</v>
      </c>
      <c r="D1280" s="32">
        <f t="shared" si="91"/>
        <v>1269</v>
      </c>
      <c r="E1280" s="24">
        <v>43926</v>
      </c>
      <c r="F1280" s="32">
        <f>+VLOOKUP(Table_6[[#This Row],[Departamento]],Table_5[],2,0)</f>
        <v>5</v>
      </c>
      <c r="G1280" s="3" t="s">
        <v>22</v>
      </c>
      <c r="H1280" s="9" t="s">
        <v>23</v>
      </c>
      <c r="I1280" s="32" t="str">
        <f>+IFERROR(VLOOKUP(Table_6[[#This Row],[Municipio]],'LOCALIZA HN'!$B$9:$O$306,8,0),99999)</f>
        <v>0501</v>
      </c>
      <c r="J1280" s="5" t="s">
        <v>18</v>
      </c>
      <c r="K1280" s="5">
        <v>44</v>
      </c>
      <c r="L1280" s="8" t="s">
        <v>19</v>
      </c>
      <c r="M1280" s="34" t="s">
        <v>20</v>
      </c>
      <c r="N1280" s="36">
        <f>+IFERROR(VLOOKUP(Table_6[[#This Row],[ID_Municipio]],Table_4[[CodigoMuni]:[Long_2]],3,0),"")</f>
        <v>15.5151</v>
      </c>
      <c r="O1280" s="36">
        <f>+IFERROR(VLOOKUP(Table_6[[#This Row],[ID_Municipio]],Table_4[[CodigoMuni]:[Long_2]],4,0),"")</f>
        <v>-88.114599999999996</v>
      </c>
      <c r="P1280" s="34" t="s">
        <v>21</v>
      </c>
    </row>
    <row r="1281" spans="1:16" ht="14.25" hidden="1" customHeight="1">
      <c r="A1281" s="31" t="str">
        <f t="shared" si="92"/>
        <v>San Pedro Sula439261270</v>
      </c>
      <c r="B1281" s="31" t="str">
        <f>+Table_6[[#This Row],[ID_Municipio]]&amp;Table_6[[#This Row],[Fecha]]</f>
        <v>050143926</v>
      </c>
      <c r="C1281" s="31" t="str">
        <f t="shared" si="93"/>
        <v>Cortes43926</v>
      </c>
      <c r="D1281" s="32">
        <f t="shared" si="91"/>
        <v>1270</v>
      </c>
      <c r="E1281" s="24">
        <v>43926</v>
      </c>
      <c r="F1281" s="32">
        <f>+VLOOKUP(Table_6[[#This Row],[Departamento]],Table_5[],2,0)</f>
        <v>5</v>
      </c>
      <c r="G1281" s="3" t="s">
        <v>22</v>
      </c>
      <c r="H1281" s="9" t="s">
        <v>23</v>
      </c>
      <c r="I1281" s="32" t="str">
        <f>+IFERROR(VLOOKUP(Table_6[[#This Row],[Municipio]],'LOCALIZA HN'!$B$9:$O$306,8,0),99999)</f>
        <v>0501</v>
      </c>
      <c r="J1281" s="5" t="s">
        <v>18</v>
      </c>
      <c r="K1281" s="5">
        <v>33</v>
      </c>
      <c r="L1281" s="8" t="s">
        <v>19</v>
      </c>
      <c r="M1281" s="34" t="s">
        <v>20</v>
      </c>
      <c r="N1281" s="36">
        <f>+IFERROR(VLOOKUP(Table_6[[#This Row],[ID_Municipio]],Table_4[[CodigoMuni]:[Long_2]],3,0),"")</f>
        <v>15.5151</v>
      </c>
      <c r="O1281" s="36">
        <f>+IFERROR(VLOOKUP(Table_6[[#This Row],[ID_Municipio]],Table_4[[CodigoMuni]:[Long_2]],4,0),"")</f>
        <v>-88.114599999999996</v>
      </c>
      <c r="P1281" s="34" t="s">
        <v>21</v>
      </c>
    </row>
    <row r="1282" spans="1:16" ht="14.25" customHeight="1">
      <c r="A1282" s="31"/>
      <c r="B1282" s="31"/>
      <c r="C1282" s="31"/>
      <c r="D1282" s="32"/>
      <c r="E1282" s="24"/>
      <c r="F1282" s="32"/>
      <c r="G1282" s="3"/>
      <c r="H1282" s="9"/>
      <c r="I1282" s="32"/>
      <c r="J1282" s="5"/>
      <c r="K1282" s="5"/>
      <c r="L1282" s="25"/>
      <c r="M1282" s="34"/>
      <c r="P1282" s="34"/>
    </row>
    <row r="1283" spans="1:16" ht="14.25" customHeight="1">
      <c r="A1283" s="31"/>
      <c r="B1283" s="31"/>
      <c r="C1283" s="31"/>
      <c r="D1283" s="32"/>
      <c r="E1283" s="24"/>
      <c r="F1283" s="32"/>
      <c r="G1283" s="3"/>
      <c r="H1283" s="9"/>
      <c r="I1283" s="32"/>
      <c r="J1283" s="5"/>
      <c r="K1283" s="5"/>
      <c r="L1283" s="25"/>
      <c r="M1283" s="34"/>
      <c r="P1283" s="34"/>
    </row>
    <row r="1284" spans="1:16" ht="14.25" customHeight="1">
      <c r="A1284" s="31"/>
      <c r="B1284" s="31"/>
      <c r="C1284" s="31"/>
      <c r="D1284" s="32"/>
      <c r="E1284" s="24"/>
      <c r="F1284" s="32"/>
      <c r="G1284" s="3"/>
      <c r="H1284" s="9"/>
      <c r="I1284" s="32"/>
      <c r="J1284" s="5"/>
      <c r="K1284" s="5"/>
      <c r="L1284" s="25"/>
      <c r="M1284" s="34"/>
      <c r="P1284" s="34"/>
    </row>
    <row r="1285" spans="1:16" ht="14.25" customHeight="1">
      <c r="A1285" s="31"/>
      <c r="B1285" s="31"/>
      <c r="C1285" s="31"/>
      <c r="D1285" s="32"/>
      <c r="E1285" s="24"/>
      <c r="F1285" s="32"/>
      <c r="G1285" s="3"/>
      <c r="H1285" s="9"/>
      <c r="I1285" s="32"/>
      <c r="J1285" s="5"/>
      <c r="K1285" s="5"/>
      <c r="L1285" s="25"/>
      <c r="M1285" s="34"/>
      <c r="P1285" s="34"/>
    </row>
    <row r="1286" spans="1:16" ht="14.25" customHeight="1">
      <c r="A1286" s="31"/>
      <c r="B1286" s="31"/>
      <c r="C1286" s="31"/>
      <c r="D1286" s="32"/>
      <c r="E1286" s="24"/>
      <c r="F1286" s="32"/>
      <c r="G1286" s="3"/>
      <c r="H1286" s="9"/>
      <c r="I1286" s="32"/>
      <c r="J1286" s="5"/>
      <c r="K1286" s="5"/>
      <c r="L1286" s="25"/>
      <c r="M1286" s="34"/>
      <c r="P1286" s="34"/>
    </row>
    <row r="1287" spans="1:16" ht="14.25" customHeight="1">
      <c r="A1287" s="31"/>
      <c r="B1287" s="31"/>
      <c r="C1287" s="31"/>
      <c r="D1287" s="32"/>
      <c r="E1287" s="24"/>
      <c r="F1287" s="32"/>
      <c r="G1287" s="3"/>
      <c r="H1287" s="9"/>
      <c r="I1287" s="32"/>
      <c r="J1287" s="5"/>
      <c r="K1287" s="5"/>
      <c r="L1287" s="25"/>
      <c r="M1287" s="34"/>
      <c r="P1287" s="34"/>
    </row>
    <row r="1288" spans="1:16" ht="14.25" customHeight="1">
      <c r="A1288" s="31"/>
      <c r="B1288" s="31"/>
      <c r="C1288" s="31"/>
      <c r="D1288" s="32"/>
      <c r="E1288" s="24"/>
      <c r="F1288" s="32"/>
      <c r="G1288" s="3"/>
      <c r="H1288" s="9"/>
      <c r="I1288" s="32"/>
      <c r="J1288" s="5"/>
      <c r="K1288" s="5"/>
      <c r="L1288" s="25"/>
      <c r="M1288" s="34"/>
      <c r="P1288" s="34"/>
    </row>
    <row r="1289" spans="1:16" ht="14.25" customHeight="1">
      <c r="A1289" s="31"/>
      <c r="B1289" s="31"/>
      <c r="C1289" s="31"/>
      <c r="D1289" s="32"/>
      <c r="E1289" s="24"/>
      <c r="F1289" s="32"/>
      <c r="G1289" s="3"/>
      <c r="H1289" s="9"/>
      <c r="I1289" s="32"/>
      <c r="J1289" s="5"/>
      <c r="K1289" s="5"/>
      <c r="L1289" s="25"/>
      <c r="M1289" s="34"/>
      <c r="P1289" s="34"/>
    </row>
    <row r="1290" spans="1:16" ht="14.25" customHeight="1">
      <c r="A1290" s="31"/>
      <c r="B1290" s="31"/>
      <c r="C1290" s="31"/>
      <c r="D1290" s="32"/>
      <c r="E1290" s="24"/>
      <c r="F1290" s="32"/>
      <c r="G1290" s="3"/>
      <c r="H1290" s="9"/>
      <c r="I1290" s="32"/>
      <c r="J1290" s="5"/>
      <c r="K1290" s="5"/>
      <c r="L1290" s="25"/>
      <c r="M1290" s="34"/>
      <c r="P1290" s="34"/>
    </row>
    <row r="1291" spans="1:16" ht="14.25" customHeight="1">
      <c r="A1291" s="31"/>
      <c r="B1291" s="31"/>
      <c r="C1291" s="31"/>
      <c r="D1291" s="32"/>
      <c r="E1291" s="24"/>
      <c r="F1291" s="32"/>
      <c r="G1291" s="3"/>
      <c r="H1291" s="9"/>
      <c r="I1291" s="32"/>
      <c r="J1291" s="5"/>
      <c r="K1291" s="5"/>
      <c r="L1291" s="25"/>
      <c r="M1291" s="34"/>
      <c r="P1291" s="34"/>
    </row>
    <row r="1292" spans="1:16" ht="14.25" customHeight="1">
      <c r="A1292" s="31"/>
      <c r="B1292" s="31"/>
      <c r="C1292" s="31"/>
      <c r="D1292" s="32"/>
      <c r="E1292" s="24"/>
      <c r="F1292" s="32"/>
      <c r="G1292" s="3"/>
      <c r="H1292" s="9"/>
      <c r="I1292" s="32"/>
      <c r="J1292" s="5"/>
      <c r="K1292" s="5"/>
      <c r="L1292" s="25"/>
      <c r="M1292" s="34"/>
      <c r="P1292" s="34"/>
    </row>
    <row r="1293" spans="1:16" ht="14.25" customHeight="1">
      <c r="A1293" s="31"/>
      <c r="B1293" s="31"/>
      <c r="C1293" s="31"/>
      <c r="D1293" s="32"/>
      <c r="E1293" s="24"/>
      <c r="F1293" s="32"/>
      <c r="G1293" s="3"/>
      <c r="H1293" s="9"/>
      <c r="I1293" s="32"/>
      <c r="J1293" s="5"/>
      <c r="K1293" s="5"/>
      <c r="L1293" s="25"/>
      <c r="M1293" s="34"/>
      <c r="P1293" s="34"/>
    </row>
    <row r="1294" spans="1:16" ht="14.25" customHeight="1">
      <c r="A1294" s="31"/>
      <c r="B1294" s="31"/>
      <c r="C1294" s="31"/>
      <c r="D1294" s="32"/>
      <c r="E1294" s="24"/>
      <c r="F1294" s="32"/>
      <c r="G1294" s="3"/>
      <c r="H1294" s="9"/>
      <c r="I1294" s="32"/>
      <c r="J1294" s="5"/>
      <c r="K1294" s="5"/>
      <c r="L1294" s="25"/>
      <c r="M1294" s="34"/>
      <c r="P1294" s="34"/>
    </row>
    <row r="1295" spans="1:16" ht="14.25" customHeight="1"/>
    <row r="1296" spans="1:1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94">
    <cfRule type="cellIs" dxfId="13" priority="1" operator="equal">
      <formula>"Error"</formula>
    </cfRule>
  </conditionalFormatting>
  <conditionalFormatting sqref="I12:I1294">
    <cfRule type="cellIs" dxfId="12" priority="2" operator="equal">
      <formula>99999</formula>
    </cfRule>
  </conditionalFormatting>
  <conditionalFormatting sqref="F12:F1294">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J12:J1294</xm:sqref>
        </x14:dataValidation>
        <x14:dataValidation type="list" allowBlank="1" showErrorMessage="1" xr:uid="{00000000-0002-0000-0000-000000000000}">
          <x14:formula1>
            <xm:f>'LOCALIZA HN'!$Q$9:$Q$26</xm:f>
          </x14:formula1>
          <xm:sqref>G12:G1294</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95" activePane="bottomLeft" state="frozen"/>
      <selection pane="bottomLeft" activeCell="H100" sqref="H100:H102"/>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91</v>
      </c>
      <c r="M12" s="40" t="s">
        <v>92</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91</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91</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91</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93</v>
      </c>
      <c r="M16" s="40" t="s">
        <v>92</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94</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95</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91</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96</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97</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97</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97</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97</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97</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97</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97</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97</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97</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97</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97</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97</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97</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97</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97</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97</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97</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97</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97</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97</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97</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97</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97</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97</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97</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97</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97</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97</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97</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97</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97</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97</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97</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97</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97</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97</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97</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97</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97</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97</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97</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97</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97</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97</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97</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97</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97</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97</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97</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97</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97</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97</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97</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97</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97</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104"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97</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97</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97</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97</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97</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97</v>
      </c>
      <c r="M81" s="40" t="str">
        <f t="shared" ref="M81:M104" si="11">+M80</f>
        <v>Muerte</v>
      </c>
      <c r="N81" s="40">
        <f>+IFERROR(VLOOKUP(Table_2[[#This Row],[ID_Municipio]],Table_4[[CodigoMuni]:[Long_2]],3,0),"")</f>
        <v>15.6435</v>
      </c>
      <c r="O81" s="40">
        <f>+IFERROR(VLOOKUP(Table_2[[#This Row],[ID_Municipio]],Table_4[[CodigoMuni]:[Long_2]],4,0),"")</f>
        <v>-87.933999999999997</v>
      </c>
      <c r="P81" s="40" t="str">
        <f t="shared" ref="P81:P104"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97</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97</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97</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97</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97</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97</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97</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97</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97</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97</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97</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97</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38" t="str">
        <f>+H94&amp;E94&amp;D94</f>
        <v>Villanueva4395583</v>
      </c>
      <c r="B94" s="38" t="str">
        <f>+Table_2[[#This Row],[ID_Municipio]]&amp;Table_2[[#This Row],[Fecha]]</f>
        <v>051143955</v>
      </c>
      <c r="C94" s="38" t="str">
        <f>+G94&amp;E94</f>
        <v>Cortes43955</v>
      </c>
      <c r="D94" s="64">
        <f t="shared" si="9"/>
        <v>83</v>
      </c>
      <c r="E94" s="19">
        <v>43955</v>
      </c>
      <c r="F94" s="64">
        <f>+IFERROR(VLOOKUP(COVID_CL_MUERTE!$G94,'LOCALIZA HN'!$Q$9:$R$26,2,0),99)</f>
        <v>5</v>
      </c>
      <c r="G94" s="3" t="s">
        <v>22</v>
      </c>
      <c r="H94" s="9" t="s">
        <v>83</v>
      </c>
      <c r="I94" s="39" t="str">
        <f>+IFERROR(VLOOKUP(Table_2[[#This Row],[Municipio]],'LOCALIZA HN'!$B$9:$J$306,8,0),99999)</f>
        <v>0511</v>
      </c>
      <c r="J94" s="5" t="s">
        <v>18</v>
      </c>
      <c r="K94" s="21">
        <v>37</v>
      </c>
      <c r="L94" s="22" t="s">
        <v>97</v>
      </c>
      <c r="M94" s="40" t="str">
        <f t="shared" si="11"/>
        <v>Muerte</v>
      </c>
      <c r="N94" s="40">
        <f>+IFERROR(VLOOKUP(Table_2[[#This Row],[ID_Municipio]],Table_4[[CodigoMuni]:[Long_2]],3,0),"")</f>
        <v>15.3307</v>
      </c>
      <c r="O94" s="40">
        <f>+IFERROR(VLOOKUP(Table_2[[#This Row],[ID_Municipio]],Table_4[[CodigoMuni]:[Long_2]],4,0),"")</f>
        <v>-88.047399999999996</v>
      </c>
      <c r="P94" s="40" t="str">
        <f t="shared" si="12"/>
        <v>HONDURAS</v>
      </c>
    </row>
    <row r="95" spans="1:16" ht="14.25" customHeight="1">
      <c r="A95" s="38" t="str">
        <f t="shared" ref="A95:A97" si="13">+H95&amp;E95&amp;D95</f>
        <v>San Pedro Sula4395684</v>
      </c>
      <c r="B95" s="38" t="str">
        <f>+Table_2[[#This Row],[ID_Municipio]]&amp;Table_2[[#This Row],[Fecha]]</f>
        <v>050143956</v>
      </c>
      <c r="C95" s="38" t="str">
        <f t="shared" ref="C95:C97" si="14">+G95&amp;E95</f>
        <v>Cortes43956</v>
      </c>
      <c r="D95" s="64">
        <f t="shared" si="9"/>
        <v>84</v>
      </c>
      <c r="E95" s="19">
        <v>43956</v>
      </c>
      <c r="F95" s="64">
        <f>+IFERROR(VLOOKUP(COVID_CL_MUERTE!$G95,'LOCALIZA HN'!$Q$9:$R$26,2,0),99)</f>
        <v>5</v>
      </c>
      <c r="G95" s="3" t="s">
        <v>22</v>
      </c>
      <c r="H95" s="9" t="s">
        <v>23</v>
      </c>
      <c r="I95" s="39" t="str">
        <f>+IFERROR(VLOOKUP(Table_2[[#This Row],[Municipio]],'LOCALIZA HN'!$B$9:$J$306,8,0),99999)</f>
        <v>0501</v>
      </c>
      <c r="J95" s="5" t="s">
        <v>18</v>
      </c>
      <c r="K95" s="21">
        <v>66</v>
      </c>
      <c r="L95" s="22" t="s">
        <v>97</v>
      </c>
      <c r="M95" s="40" t="str">
        <f t="shared" si="11"/>
        <v>Muerte</v>
      </c>
      <c r="N95" s="40">
        <f>+IFERROR(VLOOKUP(Table_2[[#This Row],[ID_Municipio]],Table_4[[CodigoMuni]:[Long_2]],3,0),"")</f>
        <v>15.5151</v>
      </c>
      <c r="O95" s="40">
        <f>+IFERROR(VLOOKUP(Table_2[[#This Row],[ID_Municipio]],Table_4[[CodigoMuni]:[Long_2]],4,0),"")</f>
        <v>-88.114599999999996</v>
      </c>
      <c r="P95" s="40" t="str">
        <f t="shared" si="12"/>
        <v>HONDURAS</v>
      </c>
    </row>
    <row r="96" spans="1:16" ht="14.25" customHeight="1">
      <c r="A96" s="38" t="str">
        <f t="shared" si="13"/>
        <v>San Pedro Sula4395685</v>
      </c>
      <c r="B96" s="38" t="str">
        <f>+Table_2[[#This Row],[ID_Municipio]]&amp;Table_2[[#This Row],[Fecha]]</f>
        <v>050143956</v>
      </c>
      <c r="C96" s="38" t="str">
        <f t="shared" si="14"/>
        <v>Cortes43956</v>
      </c>
      <c r="D96" s="64">
        <f t="shared" si="9"/>
        <v>85</v>
      </c>
      <c r="E96" s="19">
        <v>43956</v>
      </c>
      <c r="F96" s="64">
        <f>+IFERROR(VLOOKUP(COVID_CL_MUERTE!$G96,'LOCALIZA HN'!$Q$9:$R$26,2,0),99)</f>
        <v>5</v>
      </c>
      <c r="G96" s="3" t="s">
        <v>22</v>
      </c>
      <c r="H96" s="9" t="s">
        <v>23</v>
      </c>
      <c r="I96" s="39" t="str">
        <f>+IFERROR(VLOOKUP(Table_2[[#This Row],[Municipio]],'LOCALIZA HN'!$B$9:$J$306,8,0),99999)</f>
        <v>0501</v>
      </c>
      <c r="J96" s="5" t="s">
        <v>18</v>
      </c>
      <c r="K96" s="21">
        <v>74</v>
      </c>
      <c r="L96" s="22" t="s">
        <v>97</v>
      </c>
      <c r="M96" s="40" t="str">
        <f t="shared" si="11"/>
        <v>Muerte</v>
      </c>
      <c r="N96" s="40">
        <f>+IFERROR(VLOOKUP(Table_2[[#This Row],[ID_Municipio]],Table_4[[CodigoMuni]:[Long_2]],3,0),"")</f>
        <v>15.5151</v>
      </c>
      <c r="O96" s="40">
        <f>+IFERROR(VLOOKUP(Table_2[[#This Row],[ID_Municipio]],Table_4[[CodigoMuni]:[Long_2]],4,0),"")</f>
        <v>-88.114599999999996</v>
      </c>
      <c r="P96" s="40" t="str">
        <f t="shared" si="12"/>
        <v>HONDURAS</v>
      </c>
    </row>
    <row r="97" spans="1:16" ht="14.25" customHeight="1">
      <c r="A97" s="38" t="str">
        <f t="shared" si="13"/>
        <v>San Pedro Sula4395686</v>
      </c>
      <c r="B97" s="38" t="str">
        <f>+Table_2[[#This Row],[ID_Municipio]]&amp;Table_2[[#This Row],[Fecha]]</f>
        <v>050143956</v>
      </c>
      <c r="C97" s="38" t="str">
        <f t="shared" si="14"/>
        <v>Cortes43956</v>
      </c>
      <c r="D97" s="64">
        <f t="shared" si="9"/>
        <v>86</v>
      </c>
      <c r="E97" s="19">
        <v>43956</v>
      </c>
      <c r="F97" s="64">
        <f>+IFERROR(VLOOKUP(COVID_CL_MUERTE!$G97,'LOCALIZA HN'!$Q$9:$R$26,2,0),99)</f>
        <v>5</v>
      </c>
      <c r="G97" s="3" t="s">
        <v>22</v>
      </c>
      <c r="H97" s="9" t="s">
        <v>23</v>
      </c>
      <c r="I97" s="39" t="str">
        <f>+IFERROR(VLOOKUP(Table_2[[#This Row],[Municipio]],'LOCALIZA HN'!$B$9:$J$306,8,0),99999)</f>
        <v>0501</v>
      </c>
      <c r="J97" s="5" t="s">
        <v>26</v>
      </c>
      <c r="K97" s="21">
        <v>69</v>
      </c>
      <c r="L97" s="22" t="s">
        <v>97</v>
      </c>
      <c r="M97" s="40" t="str">
        <f t="shared" si="11"/>
        <v>Muerte</v>
      </c>
      <c r="N97" s="40">
        <f>+IFERROR(VLOOKUP(Table_2[[#This Row],[ID_Municipio]],Table_4[[CodigoMuni]:[Long_2]],3,0),"")</f>
        <v>15.5151</v>
      </c>
      <c r="O97" s="40">
        <f>+IFERROR(VLOOKUP(Table_2[[#This Row],[ID_Municipio]],Table_4[[CodigoMuni]:[Long_2]],4,0),"")</f>
        <v>-88.114599999999996</v>
      </c>
      <c r="P97" s="40" t="str">
        <f t="shared" si="12"/>
        <v>HONDURAS</v>
      </c>
    </row>
    <row r="98" spans="1:16" ht="14.25" customHeight="1">
      <c r="A98" s="38" t="str">
        <f t="shared" ref="A98:A101" si="15">+H98&amp;E98&amp;D98</f>
        <v>San Pedro Sula4395687</v>
      </c>
      <c r="B98" s="38" t="str">
        <f>+Table_2[[#This Row],[ID_Municipio]]&amp;Table_2[[#This Row],[Fecha]]</f>
        <v>050143956</v>
      </c>
      <c r="C98" s="38" t="str">
        <f t="shared" ref="C98:C101" si="16">+G98&amp;E98</f>
        <v>Cortes43956</v>
      </c>
      <c r="D98" s="64">
        <f t="shared" si="9"/>
        <v>87</v>
      </c>
      <c r="E98" s="19">
        <v>43956</v>
      </c>
      <c r="F98" s="64">
        <f>+IFERROR(VLOOKUP(COVID_CL_MUERTE!$G98,'LOCALIZA HN'!$Q$9:$R$26,2,0),99)</f>
        <v>5</v>
      </c>
      <c r="G98" s="3" t="s">
        <v>22</v>
      </c>
      <c r="H98" s="9" t="s">
        <v>23</v>
      </c>
      <c r="I98" s="39" t="str">
        <f>+IFERROR(VLOOKUP(Table_2[[#This Row],[Municipio]],'LOCALIZA HN'!$B$9:$J$306,8,0),99999)</f>
        <v>0501</v>
      </c>
      <c r="J98" s="5" t="s">
        <v>18</v>
      </c>
      <c r="K98" s="21">
        <v>71</v>
      </c>
      <c r="L98" s="22" t="s">
        <v>97</v>
      </c>
      <c r="M98" s="40" t="str">
        <f t="shared" si="11"/>
        <v>Muerte</v>
      </c>
      <c r="N98" s="40">
        <f>+IFERROR(VLOOKUP(Table_2[[#This Row],[ID_Municipio]],Table_4[[CodigoMuni]:[Long_2]],3,0),"")</f>
        <v>15.5151</v>
      </c>
      <c r="O98" s="40">
        <f>+IFERROR(VLOOKUP(Table_2[[#This Row],[ID_Municipio]],Table_4[[CodigoMuni]:[Long_2]],4,0),"")</f>
        <v>-88.114599999999996</v>
      </c>
      <c r="P98" s="40" t="str">
        <f t="shared" si="12"/>
        <v>HONDURAS</v>
      </c>
    </row>
    <row r="99" spans="1:16" ht="14.25" customHeight="1">
      <c r="A99" s="38" t="str">
        <f t="shared" si="15"/>
        <v>Siguatepeque4395688</v>
      </c>
      <c r="B99" s="38" t="str">
        <f>+Table_2[[#This Row],[ID_Municipio]]&amp;Table_2[[#This Row],[Fecha]]</f>
        <v>031843956</v>
      </c>
      <c r="C99" s="38" t="str">
        <f t="shared" si="16"/>
        <v>Comayagua43956</v>
      </c>
      <c r="D99" s="64">
        <f t="shared" si="9"/>
        <v>88</v>
      </c>
      <c r="E99" s="19">
        <v>43956</v>
      </c>
      <c r="F99" s="64">
        <f>+IFERROR(VLOOKUP(COVID_CL_MUERTE!$G99,'LOCALIZA HN'!$Q$9:$R$26,2,0),99)</f>
        <v>3</v>
      </c>
      <c r="G99" s="3" t="s">
        <v>28</v>
      </c>
      <c r="H99" s="9" t="s">
        <v>76</v>
      </c>
      <c r="I99" s="39" t="str">
        <f>+IFERROR(VLOOKUP(Table_2[[#This Row],[Municipio]],'LOCALIZA HN'!$B$9:$J$306,8,0),99999)</f>
        <v>0318</v>
      </c>
      <c r="J99" s="5" t="s">
        <v>26</v>
      </c>
      <c r="K99" s="21">
        <v>41</v>
      </c>
      <c r="L99" s="22" t="s">
        <v>97</v>
      </c>
      <c r="M99" s="40" t="str">
        <f t="shared" si="11"/>
        <v>Muerte</v>
      </c>
      <c r="N99" s="40">
        <f>+IFERROR(VLOOKUP(Table_2[[#This Row],[ID_Municipio]],Table_4[[CodigoMuni]:[Long_2]],3,0),"")</f>
        <v>14.6427</v>
      </c>
      <c r="O99" s="40">
        <f>+IFERROR(VLOOKUP(Table_2[[#This Row],[ID_Municipio]],Table_4[[CodigoMuni]:[Long_2]],4,0),"")</f>
        <v>-87.8767</v>
      </c>
      <c r="P99" s="40" t="str">
        <f t="shared" si="12"/>
        <v>HONDURAS</v>
      </c>
    </row>
    <row r="100" spans="1:16" ht="14.25" customHeight="1">
      <c r="A100" s="38" t="str">
        <f t="shared" si="15"/>
        <v>San Pedro Sula4395689</v>
      </c>
      <c r="B100" s="38" t="str">
        <f>+Table_2[[#This Row],[ID_Municipio]]&amp;Table_2[[#This Row],[Fecha]]</f>
        <v>050143956</v>
      </c>
      <c r="C100" s="38" t="str">
        <f t="shared" si="16"/>
        <v>Cortes43956</v>
      </c>
      <c r="D100" s="64">
        <f t="shared" si="9"/>
        <v>89</v>
      </c>
      <c r="E100" s="19">
        <v>43956</v>
      </c>
      <c r="F100" s="64">
        <f>+IFERROR(VLOOKUP(COVID_CL_MUERTE!$G100,'LOCALIZA HN'!$Q$9:$R$26,2,0),99)</f>
        <v>5</v>
      </c>
      <c r="G100" s="3" t="s">
        <v>22</v>
      </c>
      <c r="H100" s="9" t="s">
        <v>23</v>
      </c>
      <c r="I100" s="39" t="str">
        <f>+IFERROR(VLOOKUP(Table_2[[#This Row],[Municipio]],'LOCALIZA HN'!$B$9:$J$306,8,0),99999)</f>
        <v>0501</v>
      </c>
      <c r="J100" s="5" t="s">
        <v>18</v>
      </c>
      <c r="K100" s="21">
        <v>72</v>
      </c>
      <c r="L100" s="22" t="s">
        <v>97</v>
      </c>
      <c r="M100" s="40" t="str">
        <f t="shared" si="11"/>
        <v>Muerte</v>
      </c>
      <c r="N100" s="40">
        <f>+IFERROR(VLOOKUP(Table_2[[#This Row],[ID_Municipio]],Table_4[[CodigoMuni]:[Long_2]],3,0),"")</f>
        <v>15.5151</v>
      </c>
      <c r="O100" s="40">
        <f>+IFERROR(VLOOKUP(Table_2[[#This Row],[ID_Municipio]],Table_4[[CodigoMuni]:[Long_2]],4,0),"")</f>
        <v>-88.114599999999996</v>
      </c>
      <c r="P100" s="40" t="str">
        <f t="shared" si="12"/>
        <v>HONDURAS</v>
      </c>
    </row>
    <row r="101" spans="1:16" ht="14.25" customHeight="1">
      <c r="A101" s="38" t="str">
        <f t="shared" si="15"/>
        <v>San Pedro Sula4395690</v>
      </c>
      <c r="B101" s="38" t="str">
        <f>+Table_2[[#This Row],[ID_Municipio]]&amp;Table_2[[#This Row],[Fecha]]</f>
        <v>050143956</v>
      </c>
      <c r="C101" s="38" t="str">
        <f t="shared" si="16"/>
        <v>Cortes43956</v>
      </c>
      <c r="D101" s="64">
        <f t="shared" si="9"/>
        <v>90</v>
      </c>
      <c r="E101" s="19">
        <v>43956</v>
      </c>
      <c r="F101" s="64">
        <f>+IFERROR(VLOOKUP(COVID_CL_MUERTE!$G101,'LOCALIZA HN'!$Q$9:$R$26,2,0),99)</f>
        <v>5</v>
      </c>
      <c r="G101" s="3" t="s">
        <v>22</v>
      </c>
      <c r="H101" s="9" t="s">
        <v>23</v>
      </c>
      <c r="I101" s="39" t="str">
        <f>+IFERROR(VLOOKUP(Table_2[[#This Row],[Municipio]],'LOCALIZA HN'!$B$9:$J$306,8,0),99999)</f>
        <v>0501</v>
      </c>
      <c r="J101" s="5" t="s">
        <v>18</v>
      </c>
      <c r="K101" s="21">
        <v>58</v>
      </c>
      <c r="L101" s="22" t="s">
        <v>97</v>
      </c>
      <c r="M101" s="40" t="str">
        <f t="shared" si="11"/>
        <v>Muerte</v>
      </c>
      <c r="N101" s="40">
        <f>+IFERROR(VLOOKUP(Table_2[[#This Row],[ID_Municipio]],Table_4[[CodigoMuni]:[Long_2]],3,0),"")</f>
        <v>15.5151</v>
      </c>
      <c r="O101" s="40">
        <f>+IFERROR(VLOOKUP(Table_2[[#This Row],[ID_Municipio]],Table_4[[CodigoMuni]:[Long_2]],4,0),"")</f>
        <v>-88.114599999999996</v>
      </c>
      <c r="P101" s="40" t="str">
        <f t="shared" si="12"/>
        <v>HONDURAS</v>
      </c>
    </row>
    <row r="102" spans="1:16" ht="14.25" customHeight="1">
      <c r="A102" s="38" t="str">
        <f t="shared" ref="A102:A104" si="17">+H102&amp;E102&amp;D102</f>
        <v>San Pedro Sula4395691</v>
      </c>
      <c r="B102" s="38" t="str">
        <f>+Table_2[[#This Row],[ID_Municipio]]&amp;Table_2[[#This Row],[Fecha]]</f>
        <v>050143956</v>
      </c>
      <c r="C102" s="38" t="str">
        <f t="shared" ref="C102:C104" si="18">+G102&amp;E102</f>
        <v>Cortes43956</v>
      </c>
      <c r="D102" s="64">
        <f t="shared" si="9"/>
        <v>91</v>
      </c>
      <c r="E102" s="19">
        <v>43956</v>
      </c>
      <c r="F102" s="64">
        <f>+IFERROR(VLOOKUP(COVID_CL_MUERTE!$G102,'LOCALIZA HN'!$Q$9:$R$26,2,0),99)</f>
        <v>5</v>
      </c>
      <c r="G102" s="3" t="s">
        <v>22</v>
      </c>
      <c r="H102" s="9" t="s">
        <v>23</v>
      </c>
      <c r="I102" s="39" t="str">
        <f>+IFERROR(VLOOKUP(Table_2[[#This Row],[Municipio]],'LOCALIZA HN'!$B$9:$J$306,8,0),99999)</f>
        <v>0501</v>
      </c>
      <c r="J102" s="5" t="s">
        <v>18</v>
      </c>
      <c r="K102" s="21">
        <v>29</v>
      </c>
      <c r="L102" s="22" t="s">
        <v>97</v>
      </c>
      <c r="M102" s="40" t="str">
        <f t="shared" si="11"/>
        <v>Muerte</v>
      </c>
      <c r="N102" s="40">
        <f>+IFERROR(VLOOKUP(Table_2[[#This Row],[ID_Municipio]],Table_4[[CodigoMuni]:[Long_2]],3,0),"")</f>
        <v>15.5151</v>
      </c>
      <c r="O102" s="40">
        <f>+IFERROR(VLOOKUP(Table_2[[#This Row],[ID_Municipio]],Table_4[[CodigoMuni]:[Long_2]],4,0),"")</f>
        <v>-88.114599999999996</v>
      </c>
      <c r="P102" s="40" t="str">
        <f t="shared" si="12"/>
        <v>HONDURAS</v>
      </c>
    </row>
    <row r="103" spans="1:16" ht="14.25" customHeight="1">
      <c r="A103" s="38" t="str">
        <f t="shared" si="17"/>
        <v>Villanueva4395692</v>
      </c>
      <c r="B103" s="38" t="str">
        <f>+Table_2[[#This Row],[ID_Municipio]]&amp;Table_2[[#This Row],[Fecha]]</f>
        <v>051143956</v>
      </c>
      <c r="C103" s="38" t="str">
        <f t="shared" si="18"/>
        <v>Cortes43956</v>
      </c>
      <c r="D103" s="64">
        <f t="shared" si="9"/>
        <v>92</v>
      </c>
      <c r="E103" s="19">
        <v>43956</v>
      </c>
      <c r="F103" s="64">
        <f>+IFERROR(VLOOKUP(COVID_CL_MUERTE!$G103,'LOCALIZA HN'!$Q$9:$R$26,2,0),99)</f>
        <v>5</v>
      </c>
      <c r="G103" s="3" t="s">
        <v>22</v>
      </c>
      <c r="H103" s="9" t="s">
        <v>83</v>
      </c>
      <c r="I103" s="39" t="str">
        <f>+IFERROR(VLOOKUP(Table_2[[#This Row],[Municipio]],'LOCALIZA HN'!$B$9:$J$306,8,0),99999)</f>
        <v>0511</v>
      </c>
      <c r="J103" s="5" t="s">
        <v>18</v>
      </c>
      <c r="K103" s="21">
        <v>48</v>
      </c>
      <c r="L103" s="22" t="s">
        <v>97</v>
      </c>
      <c r="M103" s="40" t="str">
        <f t="shared" si="11"/>
        <v>Muerte</v>
      </c>
      <c r="N103" s="40">
        <f>+IFERROR(VLOOKUP(Table_2[[#This Row],[ID_Municipio]],Table_4[[CodigoMuni]:[Long_2]],3,0),"")</f>
        <v>15.3307</v>
      </c>
      <c r="O103" s="40">
        <f>+IFERROR(VLOOKUP(Table_2[[#This Row],[ID_Municipio]],Table_4[[CodigoMuni]:[Long_2]],4,0),"")</f>
        <v>-88.047399999999996</v>
      </c>
      <c r="P103" s="40" t="str">
        <f t="shared" si="12"/>
        <v>HONDURAS</v>
      </c>
    </row>
    <row r="104" spans="1:16" ht="14.25" customHeight="1">
      <c r="A104" s="38" t="str">
        <f t="shared" si="17"/>
        <v>San Pedro Sula4395693</v>
      </c>
      <c r="B104" s="38" t="str">
        <f>+Table_2[[#This Row],[ID_Municipio]]&amp;Table_2[[#This Row],[Fecha]]</f>
        <v>050143956</v>
      </c>
      <c r="C104" s="38" t="str">
        <f t="shared" si="18"/>
        <v>Cortes43956</v>
      </c>
      <c r="D104" s="64">
        <f t="shared" si="9"/>
        <v>93</v>
      </c>
      <c r="E104" s="19">
        <v>43956</v>
      </c>
      <c r="F104" s="64">
        <f>+IFERROR(VLOOKUP(COVID_CL_MUERTE!$G104,'LOCALIZA HN'!$Q$9:$R$26,2,0),99)</f>
        <v>5</v>
      </c>
      <c r="G104" s="3" t="s">
        <v>22</v>
      </c>
      <c r="H104" s="9" t="s">
        <v>23</v>
      </c>
      <c r="I104" s="39" t="str">
        <f>+IFERROR(VLOOKUP(Table_2[[#This Row],[Municipio]],'LOCALIZA HN'!$B$9:$J$306,8,0),99999)</f>
        <v>0501</v>
      </c>
      <c r="J104" s="5" t="s">
        <v>26</v>
      </c>
      <c r="K104" s="21">
        <v>65</v>
      </c>
      <c r="L104" s="22" t="s">
        <v>97</v>
      </c>
      <c r="M104" s="40" t="str">
        <f t="shared" si="11"/>
        <v>Muerte</v>
      </c>
      <c r="N104" s="40">
        <f>+IFERROR(VLOOKUP(Table_2[[#This Row],[ID_Municipio]],Table_4[[CodigoMuni]:[Long_2]],3,0),"")</f>
        <v>15.5151</v>
      </c>
      <c r="O104" s="40">
        <f>+IFERROR(VLOOKUP(Table_2[[#This Row],[ID_Municipio]],Table_4[[CodigoMuni]:[Long_2]],4,0),"")</f>
        <v>-88.114599999999996</v>
      </c>
      <c r="P104" s="40" t="str">
        <f t="shared" si="12"/>
        <v>HONDURAS</v>
      </c>
    </row>
    <row r="105" spans="1:16" ht="14.25" customHeight="1">
      <c r="A105" s="52"/>
      <c r="B105" s="52"/>
      <c r="C105" s="52"/>
      <c r="D105" s="51"/>
      <c r="E105" s="19"/>
      <c r="F105" s="51"/>
      <c r="G105" s="3"/>
      <c r="H105" s="9"/>
      <c r="I105" s="53"/>
      <c r="J105" s="5"/>
      <c r="K105" s="21"/>
      <c r="L105" s="22"/>
      <c r="M105" s="10"/>
      <c r="N105" s="10"/>
      <c r="O105" s="10"/>
      <c r="P105" s="10"/>
    </row>
    <row r="106" spans="1:16" ht="14.25" customHeight="1">
      <c r="A106" s="52"/>
      <c r="B106" s="52"/>
      <c r="C106" s="52"/>
      <c r="D106" s="51"/>
      <c r="E106" s="19"/>
      <c r="F106" s="51"/>
      <c r="G106" s="3"/>
      <c r="H106" s="9"/>
      <c r="I106" s="53"/>
      <c r="J106" s="5"/>
      <c r="K106" s="21"/>
      <c r="L106" s="22"/>
      <c r="M106" s="10"/>
      <c r="N106" s="10"/>
      <c r="O106" s="10"/>
      <c r="P106" s="10"/>
    </row>
    <row r="107" spans="1:16" ht="14.25" customHeight="1">
      <c r="A107" s="52"/>
      <c r="B107" s="52"/>
      <c r="C107" s="52"/>
      <c r="D107" s="51"/>
      <c r="E107" s="19"/>
      <c r="F107" s="51"/>
      <c r="G107" s="3"/>
      <c r="H107" s="9"/>
      <c r="I107" s="53"/>
      <c r="J107" s="5"/>
      <c r="K107" s="21"/>
      <c r="L107" s="22"/>
      <c r="M107" s="10"/>
      <c r="N107" s="10"/>
      <c r="O107" s="10"/>
      <c r="P107" s="10"/>
    </row>
    <row r="108" spans="1:16" ht="14.25" customHeight="1">
      <c r="A108" s="52"/>
      <c r="B108" s="52"/>
      <c r="C108" s="52"/>
      <c r="D108" s="51"/>
      <c r="E108" s="19"/>
      <c r="F108" s="51"/>
      <c r="G108" s="3"/>
      <c r="H108" s="9"/>
      <c r="I108" s="53"/>
      <c r="J108" s="5"/>
      <c r="K108" s="21"/>
      <c r="L108" s="22"/>
      <c r="M108" s="10"/>
      <c r="N108" s="10"/>
      <c r="O108" s="10"/>
      <c r="P108" s="10"/>
    </row>
    <row r="109" spans="1:16" ht="14.25" customHeight="1">
      <c r="A109" s="52"/>
      <c r="B109" s="52"/>
      <c r="C109" s="52"/>
      <c r="D109" s="51"/>
      <c r="E109" s="19"/>
      <c r="F109" s="51"/>
      <c r="G109" s="3"/>
      <c r="H109" s="9"/>
      <c r="I109" s="53"/>
      <c r="J109" s="5"/>
      <c r="K109" s="21"/>
      <c r="L109" s="22"/>
      <c r="M109" s="10"/>
      <c r="N109" s="10"/>
      <c r="O109" s="10"/>
      <c r="P109" s="10"/>
    </row>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109">
    <cfRule type="cellIs" dxfId="9" priority="1" operator="equal">
      <formula>"No Informado"</formula>
    </cfRule>
  </conditionalFormatting>
  <conditionalFormatting sqref="I12:I109">
    <cfRule type="cellIs" dxfId="8" priority="2" operator="equal">
      <formula>"Error"</formula>
    </cfRule>
  </conditionalFormatting>
  <conditionalFormatting sqref="I12:I109">
    <cfRule type="cellIs" dxfId="7" priority="3" operator="equal">
      <formula>99999</formula>
    </cfRule>
  </conditionalFormatting>
  <conditionalFormatting sqref="F12:F109">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G12:G109</xm:sqref>
        </x14:dataValidation>
        <x14:dataValidation type="list" allowBlank="1" showErrorMessage="1" xr:uid="{00000000-0002-0000-0100-000001000000}">
          <x14:formula1>
            <xm:f>'LOCALIZA HN'!$T$9:$T$11</xm:f>
          </x14:formula1>
          <xm:sqref>J12:J109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27" activePane="bottomLeft" state="frozen"/>
      <selection pane="bottomLeft" activeCell="K132" sqref="K13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98</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99</v>
      </c>
      <c r="I16" s="65" t="str">
        <f>+IFERROR(VLOOKUP(Table_1[[#This Row],[Municipio]],'LOCALIZA HN'!$B$9:$I$306,8,0),99999)</f>
        <v>0102</v>
      </c>
      <c r="J16" s="7" t="s">
        <v>19</v>
      </c>
      <c r="K16" s="7" t="s">
        <v>19</v>
      </c>
      <c r="L16" s="8" t="s">
        <v>19</v>
      </c>
      <c r="M16" s="30" t="s">
        <v>98</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31"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98</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27" t="str">
        <f t="shared" ref="A128:A130" si="12">+H128&amp;E128&amp;D128</f>
        <v>San Pedro Sula43955119</v>
      </c>
      <c r="B128" s="27" t="str">
        <f>+Table_1[[#This Row],[ID_Municipio]]&amp;Table_1[[#This Row],[Fecha]]</f>
        <v>050143955</v>
      </c>
      <c r="C128" s="27" t="str">
        <f t="shared" ref="C128:C130" si="13">+G128&amp;E128</f>
        <v>Cortes43955</v>
      </c>
      <c r="D128" s="65">
        <v>119</v>
      </c>
      <c r="E128" s="28">
        <v>43955</v>
      </c>
      <c r="F128" s="65">
        <f>+IFERROR(VLOOKUP(COVID_CL_RECUPERA!$G128,'LOCALIZA HN'!$Q$9:$R$26,2,0),99)</f>
        <v>5</v>
      </c>
      <c r="G128" s="4" t="s">
        <v>22</v>
      </c>
      <c r="H128" s="29" t="s">
        <v>23</v>
      </c>
      <c r="I128" s="65" t="str">
        <f>+IFERROR(VLOOKUP(Table_1[[#This Row],[Municipio]],'LOCALIZA HN'!$B$9:$I$306,8,0),99999)</f>
        <v>0501</v>
      </c>
      <c r="J128" s="7" t="s">
        <v>26</v>
      </c>
      <c r="K128" s="7">
        <v>28</v>
      </c>
      <c r="L128" s="8" t="s">
        <v>19</v>
      </c>
      <c r="M128" s="30" t="str">
        <f t="shared" ref="M128:M131" si="14">+M126</f>
        <v>Recuperado</v>
      </c>
      <c r="N128" s="30">
        <f>+IFERROR(VLOOKUP(Table_1[[#This Row],[ID_Municipio]],Table_4[[CodigoMuni]:[Long_2]],3,0),"")</f>
        <v>15.5151</v>
      </c>
      <c r="O128" s="30">
        <f>+IFERROR(VLOOKUP(Table_1[[#This Row],[ID_Municipio]],Table_4[[CodigoMuni]:[Long_2]],4,0),"")</f>
        <v>-88.114599999999996</v>
      </c>
      <c r="P128" s="30" t="str">
        <f t="shared" si="10"/>
        <v>HONDURAS</v>
      </c>
    </row>
    <row r="129" spans="1:16" ht="14.25" customHeight="1">
      <c r="A129" s="27" t="str">
        <f t="shared" si="12"/>
        <v>San Pedro Sula43955120</v>
      </c>
      <c r="B129" s="27" t="str">
        <f>+Table_1[[#This Row],[ID_Municipio]]&amp;Table_1[[#This Row],[Fecha]]</f>
        <v>050143955</v>
      </c>
      <c r="C129" s="27" t="str">
        <f t="shared" si="13"/>
        <v>Cortes43955</v>
      </c>
      <c r="D129" s="65">
        <v>120</v>
      </c>
      <c r="E129" s="28">
        <v>43955</v>
      </c>
      <c r="F129" s="65">
        <f>+IFERROR(VLOOKUP(COVID_CL_RECUPERA!$G129,'LOCALIZA HN'!$Q$9:$R$26,2,0),99)</f>
        <v>5</v>
      </c>
      <c r="G129" s="4" t="s">
        <v>22</v>
      </c>
      <c r="H129" s="29" t="s">
        <v>23</v>
      </c>
      <c r="I129" s="65" t="str">
        <f>+IFERROR(VLOOKUP(Table_1[[#This Row],[Municipio]],'LOCALIZA HN'!$B$9:$I$306,8,0),99999)</f>
        <v>0501</v>
      </c>
      <c r="J129" s="7" t="s">
        <v>18</v>
      </c>
      <c r="K129" s="7">
        <v>41</v>
      </c>
      <c r="L129" s="8" t="s">
        <v>19</v>
      </c>
      <c r="M129" s="30" t="str">
        <f t="shared" si="14"/>
        <v>Recuperado</v>
      </c>
      <c r="N129" s="30">
        <f>+IFERROR(VLOOKUP(Table_1[[#This Row],[ID_Municipio]],Table_4[[CodigoMuni]:[Long_2]],3,0),"")</f>
        <v>15.5151</v>
      </c>
      <c r="O129" s="30">
        <f>+IFERROR(VLOOKUP(Table_1[[#This Row],[ID_Municipio]],Table_4[[CodigoMuni]:[Long_2]],4,0),"")</f>
        <v>-88.114599999999996</v>
      </c>
      <c r="P129" s="30" t="str">
        <f t="shared" si="10"/>
        <v>HONDURAS</v>
      </c>
    </row>
    <row r="130" spans="1:16" ht="14.25" customHeight="1">
      <c r="A130" s="27" t="str">
        <f t="shared" si="12"/>
        <v>San Pedro Sula43955121</v>
      </c>
      <c r="B130" s="27" t="str">
        <f>+Table_1[[#This Row],[ID_Municipio]]&amp;Table_1[[#This Row],[Fecha]]</f>
        <v>050143955</v>
      </c>
      <c r="C130" s="27" t="str">
        <f t="shared" si="13"/>
        <v>Cortes43955</v>
      </c>
      <c r="D130" s="65">
        <v>121</v>
      </c>
      <c r="E130" s="28">
        <v>43955</v>
      </c>
      <c r="F130" s="65">
        <f>+IFERROR(VLOOKUP(COVID_CL_RECUPERA!$G130,'LOCALIZA HN'!$Q$9:$R$26,2,0),99)</f>
        <v>5</v>
      </c>
      <c r="G130" s="4" t="s">
        <v>22</v>
      </c>
      <c r="H130" s="29" t="s">
        <v>23</v>
      </c>
      <c r="I130" s="65" t="str">
        <f>+IFERROR(VLOOKUP(Table_1[[#This Row],[Municipio]],'LOCALIZA HN'!$B$9:$I$306,8,0),99999)</f>
        <v>0501</v>
      </c>
      <c r="J130" s="7" t="s">
        <v>26</v>
      </c>
      <c r="K130" s="7">
        <v>5</v>
      </c>
      <c r="L130" s="8" t="s">
        <v>19</v>
      </c>
      <c r="M130" s="30" t="str">
        <f t="shared" si="14"/>
        <v>Recuperado</v>
      </c>
      <c r="N130" s="30">
        <f>+IFERROR(VLOOKUP(Table_1[[#This Row],[ID_Municipio]],Table_4[[CodigoMuni]:[Long_2]],3,0),"")</f>
        <v>15.5151</v>
      </c>
      <c r="O130" s="30">
        <f>+IFERROR(VLOOKUP(Table_1[[#This Row],[ID_Municipio]],Table_4[[CodigoMuni]:[Long_2]],4,0),"")</f>
        <v>-88.114599999999996</v>
      </c>
      <c r="P130" s="30" t="str">
        <f t="shared" si="10"/>
        <v>HONDURAS</v>
      </c>
    </row>
    <row r="131" spans="1:16" ht="14.25" customHeight="1">
      <c r="A131" s="27" t="str">
        <f>+H131&amp;E131&amp;D131</f>
        <v>San Pedro Sula43955122</v>
      </c>
      <c r="B131" s="27" t="str">
        <f>+Table_1[[#This Row],[ID_Municipio]]&amp;Table_1[[#This Row],[Fecha]]</f>
        <v>050143955</v>
      </c>
      <c r="C131" s="27" t="str">
        <f>+G131&amp;E131</f>
        <v>Cortes43955</v>
      </c>
      <c r="D131" s="65">
        <v>122</v>
      </c>
      <c r="E131" s="28">
        <v>43955</v>
      </c>
      <c r="F131" s="65">
        <f>+IFERROR(VLOOKUP(COVID_CL_RECUPERA!$G131,'LOCALIZA HN'!$Q$9:$R$26,2,0),99)</f>
        <v>5</v>
      </c>
      <c r="G131" s="4" t="s">
        <v>22</v>
      </c>
      <c r="H131" s="29" t="s">
        <v>23</v>
      </c>
      <c r="I131" s="65" t="str">
        <f>+IFERROR(VLOOKUP(Table_1[[#This Row],[Municipio]],'LOCALIZA HN'!$B$9:$I$306,8,0),99999)</f>
        <v>0501</v>
      </c>
      <c r="J131" s="7" t="s">
        <v>18</v>
      </c>
      <c r="K131" s="7">
        <v>46</v>
      </c>
      <c r="L131" s="8" t="s">
        <v>19</v>
      </c>
      <c r="M131" s="30" t="str">
        <f t="shared" si="14"/>
        <v>Recuperado</v>
      </c>
      <c r="N131" s="30">
        <f>+IFERROR(VLOOKUP(Table_1[[#This Row],[ID_Municipio]],Table_4[[CodigoMuni]:[Long_2]],3,0),"")</f>
        <v>15.5151</v>
      </c>
      <c r="O131" s="30">
        <f>+IFERROR(VLOOKUP(Table_1[[#This Row],[ID_Municipio]],Table_4[[CodigoMuni]:[Long_2]],4,0),"")</f>
        <v>-88.114599999999996</v>
      </c>
      <c r="P131" s="30" t="str">
        <f t="shared" si="10"/>
        <v>HONDURAS</v>
      </c>
    </row>
    <row r="132" spans="1:16" ht="14.25" customHeight="1">
      <c r="A132" s="49"/>
      <c r="B132" s="49"/>
      <c r="C132" s="49"/>
      <c r="D132" s="47"/>
      <c r="E132" s="48"/>
      <c r="F132" s="47"/>
      <c r="G132" s="4"/>
      <c r="H132" s="12"/>
      <c r="I132" s="47"/>
      <c r="J132" s="7"/>
      <c r="K132" s="7"/>
      <c r="L132" s="8"/>
      <c r="M132" s="50"/>
      <c r="P132" s="50"/>
    </row>
    <row r="133" spans="1:16" ht="14.25" customHeight="1">
      <c r="A133" s="49"/>
      <c r="B133" s="49"/>
      <c r="C133" s="49"/>
      <c r="D133" s="47"/>
      <c r="E133" s="48"/>
      <c r="F133" s="47"/>
      <c r="G133" s="4"/>
      <c r="H133" s="12"/>
      <c r="I133" s="47"/>
      <c r="J133" s="7"/>
      <c r="K133" s="7"/>
      <c r="L133" s="8"/>
      <c r="M133" s="50"/>
      <c r="P133" s="50"/>
    </row>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33">
    <cfRule type="cellIs" dxfId="5" priority="1" operator="equal">
      <formula>"Error"</formula>
    </cfRule>
  </conditionalFormatting>
  <conditionalFormatting sqref="I10:I133">
    <cfRule type="cellIs" dxfId="4" priority="2" operator="equal">
      <formula>99999</formula>
    </cfRule>
  </conditionalFormatting>
  <conditionalFormatting sqref="H11:H133">
    <cfRule type="cellIs" dxfId="3" priority="3" operator="equal">
      <formula>"No Informado"</formula>
    </cfRule>
  </conditionalFormatting>
  <conditionalFormatting sqref="F10:F133">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G10:G133</xm:sqref>
        </x14:dataValidation>
        <x14:dataValidation type="list" allowBlank="1" showErrorMessage="1" xr:uid="{00000000-0002-0000-0200-000001000000}">
          <x14:formula1>
            <xm:f>'LOCALIZA HN'!$T$9:$T$11</xm:f>
          </x14:formula1>
          <xm:sqref>J10:J133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100</v>
      </c>
      <c r="B9" s="67"/>
      <c r="F9" s="68" t="s">
        <v>101</v>
      </c>
      <c r="G9" s="67"/>
      <c r="K9" s="69" t="s">
        <v>102</v>
      </c>
      <c r="L9" s="67"/>
    </row>
    <row r="10" spans="1:12" ht="14.25" customHeight="1">
      <c r="A10" s="56" t="s">
        <v>103</v>
      </c>
      <c r="B10" s="57" t="s">
        <v>104</v>
      </c>
      <c r="F10" s="56" t="s">
        <v>103</v>
      </c>
      <c r="G10" s="57" t="s">
        <v>104</v>
      </c>
      <c r="K10" s="56" t="s">
        <v>103</v>
      </c>
      <c r="L10" s="57" t="s">
        <v>104</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105</v>
      </c>
      <c r="L18" s="61">
        <v>63</v>
      </c>
    </row>
    <row r="19" spans="1:12" ht="14.25" customHeight="1">
      <c r="A19" s="60" t="s">
        <v>45</v>
      </c>
      <c r="B19" s="61">
        <v>7</v>
      </c>
      <c r="F19" s="62" t="s">
        <v>106</v>
      </c>
      <c r="G19" s="63">
        <v>82</v>
      </c>
      <c r="K19" s="62" t="s">
        <v>106</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106</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J272" activePane="bottomLeft" state="frozen"/>
      <selection pane="bottomLeft" activeCell="J302" sqref="J302"/>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107</v>
      </c>
      <c r="D8" s="11" t="s">
        <v>108</v>
      </c>
      <c r="E8" s="11" t="s">
        <v>109</v>
      </c>
      <c r="F8" s="11" t="s">
        <v>110</v>
      </c>
      <c r="G8" s="11" t="s">
        <v>6</v>
      </c>
      <c r="H8" s="11" t="s">
        <v>111</v>
      </c>
      <c r="I8" s="11" t="s">
        <v>112</v>
      </c>
      <c r="J8" s="11" t="s">
        <v>7</v>
      </c>
      <c r="K8" s="11" t="s">
        <v>113</v>
      </c>
      <c r="L8" s="11" t="s">
        <v>114</v>
      </c>
      <c r="M8" s="11" t="s">
        <v>115</v>
      </c>
      <c r="N8" s="11" t="s">
        <v>116</v>
      </c>
      <c r="O8" s="11" t="s">
        <v>117</v>
      </c>
      <c r="Q8" s="11" t="s">
        <v>6</v>
      </c>
      <c r="R8" s="11" t="s">
        <v>118</v>
      </c>
      <c r="T8" s="13" t="s">
        <v>119</v>
      </c>
    </row>
    <row r="9" spans="2:20" ht="14.25" customHeight="1">
      <c r="B9" s="14" t="str">
        <f>+'LOCALIZA HN'!$J9</f>
        <v>La Ceiba</v>
      </c>
      <c r="C9" s="15" t="s">
        <v>120</v>
      </c>
      <c r="D9" s="15" t="s">
        <v>121</v>
      </c>
      <c r="E9" s="15">
        <v>1</v>
      </c>
      <c r="F9" s="15" t="s">
        <v>122</v>
      </c>
      <c r="G9" s="15" t="s">
        <v>123</v>
      </c>
      <c r="H9" s="15">
        <v>1</v>
      </c>
      <c r="I9" s="42" t="s">
        <v>124</v>
      </c>
      <c r="J9" s="43" t="s">
        <v>46</v>
      </c>
      <c r="K9" s="15">
        <v>15.6782</v>
      </c>
      <c r="L9" s="15">
        <v>-86.742800000000003</v>
      </c>
      <c r="M9" s="15" t="s">
        <v>125</v>
      </c>
      <c r="N9" s="16" t="s">
        <v>126</v>
      </c>
      <c r="O9" s="16" t="s">
        <v>127</v>
      </c>
      <c r="Q9" s="15" t="s">
        <v>38</v>
      </c>
      <c r="R9" s="17">
        <v>1</v>
      </c>
      <c r="T9" s="18" t="s">
        <v>26</v>
      </c>
    </row>
    <row r="10" spans="2:20" ht="14.25" customHeight="1">
      <c r="B10" s="14" t="str">
        <f>+'LOCALIZA HN'!$J10</f>
        <v>El Porvenir</v>
      </c>
      <c r="C10" s="15" t="s">
        <v>120</v>
      </c>
      <c r="D10" s="15" t="s">
        <v>121</v>
      </c>
      <c r="E10" s="15">
        <v>1</v>
      </c>
      <c r="F10" s="15" t="s">
        <v>122</v>
      </c>
      <c r="G10" s="15" t="s">
        <v>123</v>
      </c>
      <c r="H10" s="15">
        <v>2</v>
      </c>
      <c r="I10" s="42" t="s">
        <v>128</v>
      </c>
      <c r="J10" s="43" t="s">
        <v>99</v>
      </c>
      <c r="K10" s="15">
        <v>15.6676</v>
      </c>
      <c r="L10" s="15">
        <v>-86.925200000000004</v>
      </c>
      <c r="M10" s="15" t="s">
        <v>129</v>
      </c>
      <c r="N10" s="16" t="s">
        <v>130</v>
      </c>
      <c r="O10" s="16" t="s">
        <v>131</v>
      </c>
      <c r="Q10" s="15" t="s">
        <v>27</v>
      </c>
      <c r="R10" s="17">
        <v>6</v>
      </c>
      <c r="T10" s="18" t="s">
        <v>18</v>
      </c>
    </row>
    <row r="11" spans="2:20" ht="14.25" customHeight="1">
      <c r="B11" s="14" t="str">
        <f>+'LOCALIZA HN'!$J11</f>
        <v>Esparta</v>
      </c>
      <c r="C11" s="15" t="s">
        <v>120</v>
      </c>
      <c r="D11" s="15" t="s">
        <v>121</v>
      </c>
      <c r="E11" s="15">
        <v>1</v>
      </c>
      <c r="F11" s="15" t="s">
        <v>122</v>
      </c>
      <c r="G11" s="15" t="s">
        <v>123</v>
      </c>
      <c r="H11" s="15">
        <v>3</v>
      </c>
      <c r="I11" s="42" t="s">
        <v>132</v>
      </c>
      <c r="J11" s="43" t="s">
        <v>39</v>
      </c>
      <c r="K11" s="15">
        <v>15.731</v>
      </c>
      <c r="L11" s="15">
        <v>-87.176699999999997</v>
      </c>
      <c r="M11" s="15" t="s">
        <v>133</v>
      </c>
      <c r="N11" s="16" t="s">
        <v>134</v>
      </c>
      <c r="O11" s="16" t="s">
        <v>135</v>
      </c>
      <c r="Q11" s="15" t="s">
        <v>73</v>
      </c>
      <c r="R11" s="17">
        <v>2</v>
      </c>
      <c r="T11" s="18" t="s">
        <v>19</v>
      </c>
    </row>
    <row r="12" spans="2:20" ht="14.25" customHeight="1">
      <c r="B12" s="14" t="str">
        <f>+'LOCALIZA HN'!$J12</f>
        <v>Jutiapa</v>
      </c>
      <c r="C12" s="15" t="s">
        <v>120</v>
      </c>
      <c r="D12" s="15" t="s">
        <v>121</v>
      </c>
      <c r="E12" s="15">
        <v>1</v>
      </c>
      <c r="F12" s="15" t="s">
        <v>122</v>
      </c>
      <c r="G12" s="15" t="s">
        <v>123</v>
      </c>
      <c r="H12" s="15">
        <v>4</v>
      </c>
      <c r="I12" s="42" t="s">
        <v>136</v>
      </c>
      <c r="J12" s="43" t="s">
        <v>137</v>
      </c>
      <c r="K12" s="15">
        <v>15.685700000000001</v>
      </c>
      <c r="L12" s="15">
        <v>-86.504199999999997</v>
      </c>
      <c r="M12" s="15" t="s">
        <v>138</v>
      </c>
      <c r="N12" s="16" t="s">
        <v>139</v>
      </c>
      <c r="O12" s="16" t="s">
        <v>140</v>
      </c>
      <c r="Q12" s="15" t="s">
        <v>28</v>
      </c>
      <c r="R12" s="17">
        <v>3</v>
      </c>
    </row>
    <row r="13" spans="2:20" ht="14.25" customHeight="1">
      <c r="B13" s="14" t="str">
        <f>+'LOCALIZA HN'!$J13</f>
        <v>La Masica</v>
      </c>
      <c r="C13" s="15" t="s">
        <v>120</v>
      </c>
      <c r="D13" s="15" t="s">
        <v>121</v>
      </c>
      <c r="E13" s="15">
        <v>1</v>
      </c>
      <c r="F13" s="15" t="s">
        <v>122</v>
      </c>
      <c r="G13" s="15" t="s">
        <v>123</v>
      </c>
      <c r="H13" s="15">
        <v>5</v>
      </c>
      <c r="I13" s="42" t="s">
        <v>141</v>
      </c>
      <c r="J13" s="43" t="s">
        <v>142</v>
      </c>
      <c r="K13" s="15">
        <v>15.575699999999999</v>
      </c>
      <c r="L13" s="15">
        <v>-87.137699999999995</v>
      </c>
      <c r="M13" s="15" t="s">
        <v>143</v>
      </c>
      <c r="N13" s="16" t="s">
        <v>144</v>
      </c>
      <c r="O13" s="16" t="s">
        <v>145</v>
      </c>
      <c r="Q13" s="15" t="s">
        <v>55</v>
      </c>
      <c r="R13" s="17">
        <v>4</v>
      </c>
    </row>
    <row r="14" spans="2:20" ht="14.25" customHeight="1">
      <c r="B14" s="14" t="str">
        <f>+'LOCALIZA HN'!$J14</f>
        <v>San Francisco</v>
      </c>
      <c r="C14" s="15" t="s">
        <v>120</v>
      </c>
      <c r="D14" s="15" t="s">
        <v>121</v>
      </c>
      <c r="E14" s="15">
        <v>1</v>
      </c>
      <c r="F14" s="15" t="s">
        <v>122</v>
      </c>
      <c r="G14" s="15" t="s">
        <v>123</v>
      </c>
      <c r="H14" s="15">
        <v>6</v>
      </c>
      <c r="I14" s="42" t="s">
        <v>146</v>
      </c>
      <c r="J14" s="43" t="s">
        <v>64</v>
      </c>
      <c r="K14" s="15">
        <v>15.6538</v>
      </c>
      <c r="L14" s="15">
        <v>-87.028199999999998</v>
      </c>
      <c r="M14" s="15" t="s">
        <v>147</v>
      </c>
      <c r="N14" s="16" t="s">
        <v>148</v>
      </c>
      <c r="O14" s="16" t="s">
        <v>149</v>
      </c>
      <c r="Q14" s="15" t="s">
        <v>22</v>
      </c>
      <c r="R14" s="17">
        <v>5</v>
      </c>
    </row>
    <row r="15" spans="2:20" ht="14.25" customHeight="1">
      <c r="B15" s="14" t="str">
        <f>+'LOCALIZA HN'!$J15</f>
        <v>Tela</v>
      </c>
      <c r="C15" s="15" t="s">
        <v>120</v>
      </c>
      <c r="D15" s="15" t="s">
        <v>121</v>
      </c>
      <c r="E15" s="15">
        <v>1</v>
      </c>
      <c r="F15" s="15" t="s">
        <v>122</v>
      </c>
      <c r="G15" s="15" t="s">
        <v>123</v>
      </c>
      <c r="H15" s="15">
        <v>7</v>
      </c>
      <c r="I15" s="42" t="s">
        <v>150</v>
      </c>
      <c r="J15" s="43" t="s">
        <v>80</v>
      </c>
      <c r="K15" s="15">
        <v>15.640499999999999</v>
      </c>
      <c r="L15" s="15">
        <v>-87.584500000000006</v>
      </c>
      <c r="M15" s="15" t="s">
        <v>151</v>
      </c>
      <c r="N15" s="16" t="s">
        <v>152</v>
      </c>
      <c r="O15" s="16" t="s">
        <v>153</v>
      </c>
      <c r="Q15" s="15" t="s">
        <v>29</v>
      </c>
      <c r="R15" s="17">
        <v>7</v>
      </c>
    </row>
    <row r="16" spans="2:20" ht="14.25" customHeight="1">
      <c r="B16" s="14" t="str">
        <f>+'LOCALIZA HN'!$J16</f>
        <v>Arizona</v>
      </c>
      <c r="C16" s="15" t="s">
        <v>120</v>
      </c>
      <c r="D16" s="15" t="s">
        <v>121</v>
      </c>
      <c r="E16" s="15">
        <v>1</v>
      </c>
      <c r="F16" s="15" t="s">
        <v>122</v>
      </c>
      <c r="G16" s="15" t="s">
        <v>123</v>
      </c>
      <c r="H16" s="15">
        <v>8</v>
      </c>
      <c r="I16" s="42" t="s">
        <v>154</v>
      </c>
      <c r="J16" s="43" t="s">
        <v>155</v>
      </c>
      <c r="K16" s="15">
        <v>15.6195</v>
      </c>
      <c r="L16" s="15">
        <v>-87.352699999999999</v>
      </c>
      <c r="M16" s="15" t="s">
        <v>156</v>
      </c>
      <c r="N16" s="16" t="s">
        <v>157</v>
      </c>
      <c r="O16" s="16" t="s">
        <v>158</v>
      </c>
      <c r="Q16" s="15" t="s">
        <v>31</v>
      </c>
      <c r="R16" s="17">
        <v>8</v>
      </c>
    </row>
    <row r="17" spans="2:18" ht="14.25" customHeight="1">
      <c r="B17" s="14" t="str">
        <f>+'LOCALIZA HN'!$J17</f>
        <v>Trujillo</v>
      </c>
      <c r="C17" s="15" t="s">
        <v>120</v>
      </c>
      <c r="D17" s="15" t="s">
        <v>121</v>
      </c>
      <c r="E17" s="15">
        <v>2</v>
      </c>
      <c r="F17" s="15" t="s">
        <v>159</v>
      </c>
      <c r="G17" s="15" t="s">
        <v>160</v>
      </c>
      <c r="H17" s="15">
        <v>1</v>
      </c>
      <c r="I17" s="42" t="s">
        <v>161</v>
      </c>
      <c r="J17" s="43" t="s">
        <v>82</v>
      </c>
      <c r="K17" s="15">
        <v>15.830500000000001</v>
      </c>
      <c r="L17" s="15">
        <v>-85.939800000000005</v>
      </c>
      <c r="M17" s="15" t="s">
        <v>162</v>
      </c>
      <c r="N17" s="16" t="s">
        <v>163</v>
      </c>
      <c r="O17" s="16" t="s">
        <v>164</v>
      </c>
      <c r="Q17" s="15" t="s">
        <v>165</v>
      </c>
      <c r="R17" s="17">
        <v>9</v>
      </c>
    </row>
    <row r="18" spans="2:18" ht="14.25" customHeight="1">
      <c r="B18" s="14" t="str">
        <f>+'LOCALIZA HN'!$J18</f>
        <v>Balfate</v>
      </c>
      <c r="C18" s="15" t="s">
        <v>120</v>
      </c>
      <c r="D18" s="15" t="s">
        <v>121</v>
      </c>
      <c r="E18" s="15">
        <v>2</v>
      </c>
      <c r="F18" s="15" t="s">
        <v>159</v>
      </c>
      <c r="G18" s="15" t="s">
        <v>160</v>
      </c>
      <c r="H18" s="15">
        <v>2</v>
      </c>
      <c r="I18" s="42" t="s">
        <v>166</v>
      </c>
      <c r="J18" s="43" t="s">
        <v>167</v>
      </c>
      <c r="K18" s="15">
        <v>15.7607</v>
      </c>
      <c r="L18" s="15">
        <v>-86.302000000000007</v>
      </c>
      <c r="M18" s="15" t="s">
        <v>168</v>
      </c>
      <c r="N18" s="16" t="s">
        <v>169</v>
      </c>
      <c r="O18" s="16" t="s">
        <v>170</v>
      </c>
      <c r="Q18" s="15" t="s">
        <v>45</v>
      </c>
      <c r="R18" s="17">
        <v>10</v>
      </c>
    </row>
    <row r="19" spans="2:18" ht="14.25" customHeight="1">
      <c r="B19" s="14" t="str">
        <f>+'LOCALIZA HN'!$J19</f>
        <v>Iriona</v>
      </c>
      <c r="C19" s="15" t="s">
        <v>120</v>
      </c>
      <c r="D19" s="15" t="s">
        <v>121</v>
      </c>
      <c r="E19" s="15">
        <v>2</v>
      </c>
      <c r="F19" s="15" t="s">
        <v>159</v>
      </c>
      <c r="G19" s="15" t="s">
        <v>160</v>
      </c>
      <c r="H19" s="15">
        <v>3</v>
      </c>
      <c r="I19" s="42" t="s">
        <v>171</v>
      </c>
      <c r="J19" s="43" t="s">
        <v>172</v>
      </c>
      <c r="K19" s="15">
        <v>15.5663</v>
      </c>
      <c r="L19" s="15">
        <v>-85.230800000000002</v>
      </c>
      <c r="M19" s="15" t="s">
        <v>173</v>
      </c>
      <c r="N19" s="16" t="s">
        <v>174</v>
      </c>
      <c r="O19" s="16" t="s">
        <v>175</v>
      </c>
      <c r="Q19" s="15" t="s">
        <v>176</v>
      </c>
      <c r="R19" s="17">
        <v>11</v>
      </c>
    </row>
    <row r="20" spans="2:18" ht="14.25" customHeight="1">
      <c r="B20" s="14" t="str">
        <f>+'LOCALIZA HN'!$J20</f>
        <v>Limon</v>
      </c>
      <c r="C20" s="15" t="s">
        <v>120</v>
      </c>
      <c r="D20" s="15" t="s">
        <v>121</v>
      </c>
      <c r="E20" s="15">
        <v>2</v>
      </c>
      <c r="F20" s="15" t="s">
        <v>159</v>
      </c>
      <c r="G20" s="15" t="s">
        <v>160</v>
      </c>
      <c r="H20" s="15">
        <v>4</v>
      </c>
      <c r="I20" s="42" t="s">
        <v>177</v>
      </c>
      <c r="J20" s="43" t="s">
        <v>178</v>
      </c>
      <c r="K20" s="15">
        <v>15.795999999999999</v>
      </c>
      <c r="L20" s="15">
        <v>-85.514099999999999</v>
      </c>
      <c r="M20" s="15" t="s">
        <v>179</v>
      </c>
      <c r="N20" s="16" t="s">
        <v>180</v>
      </c>
      <c r="O20" s="16" t="s">
        <v>181</v>
      </c>
      <c r="Q20" s="15" t="s">
        <v>48</v>
      </c>
      <c r="R20" s="17">
        <v>12</v>
      </c>
    </row>
    <row r="21" spans="2:18" ht="14.25" customHeight="1">
      <c r="B21" s="14" t="str">
        <f>+'LOCALIZA HN'!$J21</f>
        <v>Saba</v>
      </c>
      <c r="C21" s="15" t="s">
        <v>120</v>
      </c>
      <c r="D21" s="15" t="s">
        <v>121</v>
      </c>
      <c r="E21" s="15">
        <v>2</v>
      </c>
      <c r="F21" s="15" t="s">
        <v>159</v>
      </c>
      <c r="G21" s="15" t="s">
        <v>160</v>
      </c>
      <c r="H21" s="15">
        <v>5</v>
      </c>
      <c r="I21" s="42" t="s">
        <v>182</v>
      </c>
      <c r="J21" s="43" t="s">
        <v>183</v>
      </c>
      <c r="K21" s="15">
        <v>15.478899999999999</v>
      </c>
      <c r="L21" s="15">
        <v>-86.170199999999994</v>
      </c>
      <c r="M21" s="15" t="s">
        <v>184</v>
      </c>
      <c r="N21" s="16" t="s">
        <v>185</v>
      </c>
      <c r="O21" s="16" t="s">
        <v>186</v>
      </c>
      <c r="Q21" s="15" t="s">
        <v>41</v>
      </c>
      <c r="R21" s="17">
        <v>13</v>
      </c>
    </row>
    <row r="22" spans="2:18" ht="14.25" customHeight="1">
      <c r="B22" s="14" t="str">
        <f>+'LOCALIZA HN'!$J22</f>
        <v>Santa Fe</v>
      </c>
      <c r="C22" s="15" t="s">
        <v>120</v>
      </c>
      <c r="D22" s="15" t="s">
        <v>121</v>
      </c>
      <c r="E22" s="15">
        <v>2</v>
      </c>
      <c r="F22" s="15" t="s">
        <v>159</v>
      </c>
      <c r="G22" s="15" t="s">
        <v>160</v>
      </c>
      <c r="H22" s="15">
        <v>6</v>
      </c>
      <c r="I22" s="42" t="s">
        <v>187</v>
      </c>
      <c r="J22" s="43" t="s">
        <v>74</v>
      </c>
      <c r="K22" s="15">
        <v>15.8467</v>
      </c>
      <c r="L22" s="15">
        <v>-86.115600000000001</v>
      </c>
      <c r="M22" s="15" t="s">
        <v>188</v>
      </c>
      <c r="N22" s="16" t="s">
        <v>189</v>
      </c>
      <c r="O22" s="16" t="s">
        <v>190</v>
      </c>
      <c r="Q22" s="15" t="s">
        <v>90</v>
      </c>
      <c r="R22" s="17">
        <v>14</v>
      </c>
    </row>
    <row r="23" spans="2:18" ht="14.25" customHeight="1">
      <c r="B23" s="14" t="str">
        <f>+'LOCALIZA HN'!$J23</f>
        <v>Santa Rosa de Aguan</v>
      </c>
      <c r="C23" s="15" t="s">
        <v>120</v>
      </c>
      <c r="D23" s="15" t="s">
        <v>121</v>
      </c>
      <c r="E23" s="15">
        <v>2</v>
      </c>
      <c r="F23" s="15" t="s">
        <v>159</v>
      </c>
      <c r="G23" s="15" t="s">
        <v>160</v>
      </c>
      <c r="H23" s="15">
        <v>7</v>
      </c>
      <c r="I23" s="42" t="s">
        <v>191</v>
      </c>
      <c r="J23" s="43" t="s">
        <v>192</v>
      </c>
      <c r="K23" s="15">
        <v>15.902900000000001</v>
      </c>
      <c r="L23" s="15">
        <v>-85.689499999999995</v>
      </c>
      <c r="M23" s="15" t="s">
        <v>193</v>
      </c>
      <c r="N23" s="16" t="s">
        <v>194</v>
      </c>
      <c r="O23" s="16" t="s">
        <v>195</v>
      </c>
      <c r="Q23" s="15" t="s">
        <v>88</v>
      </c>
      <c r="R23" s="17">
        <v>15</v>
      </c>
    </row>
    <row r="24" spans="2:18" ht="14.25" customHeight="1">
      <c r="B24" s="14" t="str">
        <f>+'LOCALIZA HN'!$J24</f>
        <v>Sonaguera</v>
      </c>
      <c r="C24" s="15" t="s">
        <v>120</v>
      </c>
      <c r="D24" s="15" t="s">
        <v>121</v>
      </c>
      <c r="E24" s="15">
        <v>2</v>
      </c>
      <c r="F24" s="15" t="s">
        <v>159</v>
      </c>
      <c r="G24" s="15" t="s">
        <v>160</v>
      </c>
      <c r="H24" s="15">
        <v>8</v>
      </c>
      <c r="I24" s="42" t="s">
        <v>196</v>
      </c>
      <c r="J24" s="43" t="s">
        <v>77</v>
      </c>
      <c r="K24" s="15">
        <v>15.6304</v>
      </c>
      <c r="L24" s="15">
        <v>-86.256699999999995</v>
      </c>
      <c r="M24" s="15" t="s">
        <v>197</v>
      </c>
      <c r="N24" s="16" t="s">
        <v>198</v>
      </c>
      <c r="O24" s="16" t="s">
        <v>199</v>
      </c>
      <c r="Q24" s="15" t="s">
        <v>43</v>
      </c>
      <c r="R24" s="17">
        <v>16</v>
      </c>
    </row>
    <row r="25" spans="2:18" ht="14.25" customHeight="1">
      <c r="B25" s="14" t="str">
        <f>+'LOCALIZA HN'!$J25</f>
        <v>Tocoa</v>
      </c>
      <c r="C25" s="15" t="s">
        <v>120</v>
      </c>
      <c r="D25" s="15" t="s">
        <v>121</v>
      </c>
      <c r="E25" s="15">
        <v>2</v>
      </c>
      <c r="F25" s="15" t="s">
        <v>159</v>
      </c>
      <c r="G25" s="15" t="s">
        <v>160</v>
      </c>
      <c r="H25" s="15">
        <v>9</v>
      </c>
      <c r="I25" s="42" t="s">
        <v>200</v>
      </c>
      <c r="J25" s="43" t="s">
        <v>81</v>
      </c>
      <c r="K25" s="15">
        <v>15.5839</v>
      </c>
      <c r="L25" s="15">
        <v>-85.963200000000001</v>
      </c>
      <c r="M25" s="15" t="s">
        <v>201</v>
      </c>
      <c r="N25" s="16" t="s">
        <v>202</v>
      </c>
      <c r="O25" s="16" t="s">
        <v>203</v>
      </c>
      <c r="Q25" s="15" t="s">
        <v>16</v>
      </c>
      <c r="R25" s="17">
        <v>17</v>
      </c>
    </row>
    <row r="26" spans="2:18" ht="14.25" customHeight="1">
      <c r="B26" s="14" t="str">
        <f>+'LOCALIZA HN'!$J26</f>
        <v>Bonito Oriental</v>
      </c>
      <c r="C26" s="15" t="s">
        <v>120</v>
      </c>
      <c r="D26" s="15" t="s">
        <v>121</v>
      </c>
      <c r="E26" s="15">
        <v>2</v>
      </c>
      <c r="F26" s="15" t="s">
        <v>159</v>
      </c>
      <c r="G26" s="15" t="s">
        <v>160</v>
      </c>
      <c r="H26" s="15">
        <v>10</v>
      </c>
      <c r="I26" s="42" t="s">
        <v>204</v>
      </c>
      <c r="J26" s="43" t="s">
        <v>205</v>
      </c>
      <c r="K26" s="15">
        <v>15.706899999999999</v>
      </c>
      <c r="L26" s="15">
        <v>-85.737799999999993</v>
      </c>
      <c r="M26" s="15" t="s">
        <v>206</v>
      </c>
      <c r="N26" s="16" t="s">
        <v>207</v>
      </c>
      <c r="O26" s="16" t="s">
        <v>208</v>
      </c>
      <c r="Q26" s="15" t="s">
        <v>35</v>
      </c>
      <c r="R26" s="17">
        <v>18</v>
      </c>
    </row>
    <row r="27" spans="2:18" ht="14.25" customHeight="1">
      <c r="B27" s="14" t="str">
        <f>+'LOCALIZA HN'!$J27</f>
        <v>Comayagua</v>
      </c>
      <c r="C27" s="15" t="s">
        <v>120</v>
      </c>
      <c r="D27" s="15" t="s">
        <v>121</v>
      </c>
      <c r="E27" s="15">
        <v>3</v>
      </c>
      <c r="F27" s="15" t="s">
        <v>209</v>
      </c>
      <c r="G27" s="15" t="s">
        <v>28</v>
      </c>
      <c r="H27" s="15">
        <v>1</v>
      </c>
      <c r="I27" s="42" t="s">
        <v>210</v>
      </c>
      <c r="J27" s="43" t="s">
        <v>28</v>
      </c>
      <c r="K27" s="15">
        <v>14.470800000000001</v>
      </c>
      <c r="L27" s="15">
        <v>-87.624200000000002</v>
      </c>
      <c r="M27" s="15" t="s">
        <v>211</v>
      </c>
      <c r="N27" s="16" t="s">
        <v>212</v>
      </c>
      <c r="O27" s="16" t="s">
        <v>213</v>
      </c>
    </row>
    <row r="28" spans="2:18" ht="14.25" customHeight="1">
      <c r="B28" s="14" t="str">
        <f>+'LOCALIZA HN'!$J28</f>
        <v>Ajuterique</v>
      </c>
      <c r="C28" s="15" t="s">
        <v>120</v>
      </c>
      <c r="D28" s="15" t="s">
        <v>121</v>
      </c>
      <c r="E28" s="15">
        <v>3</v>
      </c>
      <c r="F28" s="15" t="s">
        <v>209</v>
      </c>
      <c r="G28" s="15" t="s">
        <v>28</v>
      </c>
      <c r="H28" s="15">
        <v>2</v>
      </c>
      <c r="I28" s="42" t="s">
        <v>214</v>
      </c>
      <c r="J28" s="43" t="s">
        <v>215</v>
      </c>
      <c r="K28" s="15">
        <v>14.396800000000001</v>
      </c>
      <c r="L28" s="15">
        <v>-87.722300000000004</v>
      </c>
      <c r="M28" s="15" t="s">
        <v>216</v>
      </c>
      <c r="N28" s="16" t="s">
        <v>217</v>
      </c>
      <c r="O28" s="16" t="s">
        <v>218</v>
      </c>
    </row>
    <row r="29" spans="2:18" ht="14.25" customHeight="1">
      <c r="B29" s="14" t="str">
        <f>+'LOCALIZA HN'!$J29</f>
        <v>El Rosario</v>
      </c>
      <c r="C29" s="15" t="s">
        <v>120</v>
      </c>
      <c r="D29" s="15" t="s">
        <v>121</v>
      </c>
      <c r="E29" s="15">
        <v>3</v>
      </c>
      <c r="F29" s="15" t="s">
        <v>209</v>
      </c>
      <c r="G29" s="15" t="s">
        <v>28</v>
      </c>
      <c r="H29" s="15">
        <v>3</v>
      </c>
      <c r="I29" s="42" t="s">
        <v>219</v>
      </c>
      <c r="J29" s="43" t="s">
        <v>220</v>
      </c>
      <c r="K29" s="15">
        <v>14.6073</v>
      </c>
      <c r="L29" s="15">
        <v>-87.7423</v>
      </c>
      <c r="M29" s="15" t="s">
        <v>221</v>
      </c>
      <c r="N29" s="16" t="s">
        <v>222</v>
      </c>
      <c r="O29" s="16" t="s">
        <v>223</v>
      </c>
    </row>
    <row r="30" spans="2:18" ht="14.25" customHeight="1">
      <c r="B30" s="14" t="str">
        <f>+'LOCALIZA HN'!$J30</f>
        <v>Esquias</v>
      </c>
      <c r="C30" s="15" t="s">
        <v>120</v>
      </c>
      <c r="D30" s="15" t="s">
        <v>121</v>
      </c>
      <c r="E30" s="15">
        <v>3</v>
      </c>
      <c r="F30" s="15" t="s">
        <v>209</v>
      </c>
      <c r="G30" s="15" t="s">
        <v>28</v>
      </c>
      <c r="H30" s="15">
        <v>4</v>
      </c>
      <c r="I30" s="42" t="s">
        <v>224</v>
      </c>
      <c r="J30" s="43" t="s">
        <v>225</v>
      </c>
      <c r="K30" s="15">
        <v>14.6701</v>
      </c>
      <c r="L30" s="15">
        <v>-87.405699999999996</v>
      </c>
      <c r="M30" s="15" t="s">
        <v>226</v>
      </c>
      <c r="N30" s="16" t="s">
        <v>227</v>
      </c>
      <c r="O30" s="16" t="s">
        <v>228</v>
      </c>
    </row>
    <row r="31" spans="2:18" ht="14.25" customHeight="1">
      <c r="B31" s="14" t="str">
        <f>+'LOCALIZA HN'!$J31</f>
        <v>Humuya</v>
      </c>
      <c r="C31" s="15" t="s">
        <v>120</v>
      </c>
      <c r="D31" s="15" t="s">
        <v>121</v>
      </c>
      <c r="E31" s="15">
        <v>3</v>
      </c>
      <c r="F31" s="15" t="s">
        <v>209</v>
      </c>
      <c r="G31" s="15" t="s">
        <v>28</v>
      </c>
      <c r="H31" s="15">
        <v>5</v>
      </c>
      <c r="I31" s="42" t="s">
        <v>229</v>
      </c>
      <c r="J31" s="43" t="s">
        <v>230</v>
      </c>
      <c r="K31" s="15">
        <v>14.2241</v>
      </c>
      <c r="L31" s="15">
        <v>-87.707400000000007</v>
      </c>
      <c r="M31" s="15" t="s">
        <v>231</v>
      </c>
      <c r="N31" s="16" t="s">
        <v>232</v>
      </c>
      <c r="O31" s="16" t="s">
        <v>233</v>
      </c>
    </row>
    <row r="32" spans="2:18" ht="14.25" customHeight="1">
      <c r="B32" s="14" t="str">
        <f>+'LOCALIZA HN'!$J32</f>
        <v>La Libertad</v>
      </c>
      <c r="C32" s="15" t="s">
        <v>120</v>
      </c>
      <c r="D32" s="15" t="s">
        <v>121</v>
      </c>
      <c r="E32" s="15">
        <v>3</v>
      </c>
      <c r="F32" s="15" t="s">
        <v>209</v>
      </c>
      <c r="G32" s="15" t="s">
        <v>28</v>
      </c>
      <c r="H32" s="15">
        <v>6</v>
      </c>
      <c r="I32" s="42" t="s">
        <v>234</v>
      </c>
      <c r="J32" s="43" t="s">
        <v>235</v>
      </c>
      <c r="K32" s="15">
        <v>14.7775</v>
      </c>
      <c r="L32" s="15">
        <v>-87.556700000000006</v>
      </c>
      <c r="M32" s="15" t="s">
        <v>236</v>
      </c>
      <c r="N32" s="16" t="s">
        <v>237</v>
      </c>
      <c r="O32" s="16" t="s">
        <v>238</v>
      </c>
    </row>
    <row r="33" spans="2:15" ht="14.25" customHeight="1">
      <c r="B33" s="14" t="str">
        <f>+'LOCALIZA HN'!$J33</f>
        <v>Lamani</v>
      </c>
      <c r="C33" s="15" t="s">
        <v>120</v>
      </c>
      <c r="D33" s="15" t="s">
        <v>121</v>
      </c>
      <c r="E33" s="15">
        <v>3</v>
      </c>
      <c r="F33" s="15" t="s">
        <v>209</v>
      </c>
      <c r="G33" s="15" t="s">
        <v>28</v>
      </c>
      <c r="H33" s="15">
        <v>7</v>
      </c>
      <c r="I33" s="42" t="s">
        <v>239</v>
      </c>
      <c r="J33" s="43" t="s">
        <v>240</v>
      </c>
      <c r="K33" s="15">
        <v>14.1592</v>
      </c>
      <c r="L33" s="15">
        <v>-87.633200000000002</v>
      </c>
      <c r="M33" s="15" t="s">
        <v>241</v>
      </c>
      <c r="N33" s="16" t="s">
        <v>242</v>
      </c>
      <c r="O33" s="16" t="s">
        <v>243</v>
      </c>
    </row>
    <row r="34" spans="2:15" ht="14.25" customHeight="1">
      <c r="B34" s="14" t="str">
        <f>+'LOCALIZA HN'!$J34</f>
        <v>La Trinidad</v>
      </c>
      <c r="C34" s="15" t="s">
        <v>120</v>
      </c>
      <c r="D34" s="15" t="s">
        <v>121</v>
      </c>
      <c r="E34" s="15">
        <v>3</v>
      </c>
      <c r="F34" s="15" t="s">
        <v>209</v>
      </c>
      <c r="G34" s="15" t="s">
        <v>28</v>
      </c>
      <c r="H34" s="15">
        <v>8</v>
      </c>
      <c r="I34" s="42" t="s">
        <v>244</v>
      </c>
      <c r="J34" s="43" t="s">
        <v>245</v>
      </c>
      <c r="K34" s="15">
        <v>14.707599999999999</v>
      </c>
      <c r="L34" s="15">
        <v>-87.671300000000002</v>
      </c>
      <c r="M34" s="15" t="s">
        <v>246</v>
      </c>
      <c r="N34" s="16" t="s">
        <v>247</v>
      </c>
      <c r="O34" s="16" t="s">
        <v>248</v>
      </c>
    </row>
    <row r="35" spans="2:15" ht="14.25" customHeight="1">
      <c r="B35" s="14" t="str">
        <f>+'LOCALIZA HN'!$J35</f>
        <v>Lejamani</v>
      </c>
      <c r="C35" s="15" t="s">
        <v>120</v>
      </c>
      <c r="D35" s="15" t="s">
        <v>121</v>
      </c>
      <c r="E35" s="15">
        <v>3</v>
      </c>
      <c r="F35" s="15" t="s">
        <v>209</v>
      </c>
      <c r="G35" s="15" t="s">
        <v>28</v>
      </c>
      <c r="H35" s="15">
        <v>9</v>
      </c>
      <c r="I35" s="42" t="s">
        <v>249</v>
      </c>
      <c r="J35" s="43" t="s">
        <v>250</v>
      </c>
      <c r="K35" s="15">
        <v>14.369400000000001</v>
      </c>
      <c r="L35" s="15">
        <v>-87.693100000000001</v>
      </c>
      <c r="M35" s="15" t="s">
        <v>251</v>
      </c>
      <c r="N35" s="16" t="s">
        <v>252</v>
      </c>
      <c r="O35" s="16" t="s">
        <v>253</v>
      </c>
    </row>
    <row r="36" spans="2:15" ht="14.25" customHeight="1">
      <c r="B36" s="14" t="str">
        <f>+'LOCALIZA HN'!$J36</f>
        <v>Meambar</v>
      </c>
      <c r="C36" s="15" t="s">
        <v>120</v>
      </c>
      <c r="D36" s="15" t="s">
        <v>121</v>
      </c>
      <c r="E36" s="15">
        <v>3</v>
      </c>
      <c r="F36" s="15" t="s">
        <v>209</v>
      </c>
      <c r="G36" s="15" t="s">
        <v>28</v>
      </c>
      <c r="H36" s="15">
        <v>10</v>
      </c>
      <c r="I36" s="42" t="s">
        <v>254</v>
      </c>
      <c r="J36" s="43" t="s">
        <v>255</v>
      </c>
      <c r="K36" s="15">
        <v>14.825799999999999</v>
      </c>
      <c r="L36" s="15">
        <v>-87.792100000000005</v>
      </c>
      <c r="M36" s="15" t="s">
        <v>256</v>
      </c>
      <c r="N36" s="16" t="s">
        <v>257</v>
      </c>
      <c r="O36" s="16" t="s">
        <v>258</v>
      </c>
    </row>
    <row r="37" spans="2:15" ht="14.25" customHeight="1">
      <c r="B37" s="14" t="str">
        <f>+'LOCALIZA HN'!$J37</f>
        <v>Minas de Oro</v>
      </c>
      <c r="C37" s="15" t="s">
        <v>120</v>
      </c>
      <c r="D37" s="15" t="s">
        <v>121</v>
      </c>
      <c r="E37" s="15">
        <v>3</v>
      </c>
      <c r="F37" s="15" t="s">
        <v>209</v>
      </c>
      <c r="G37" s="15" t="s">
        <v>28</v>
      </c>
      <c r="H37" s="15">
        <v>11</v>
      </c>
      <c r="I37" s="42" t="s">
        <v>259</v>
      </c>
      <c r="J37" s="43" t="s">
        <v>260</v>
      </c>
      <c r="K37" s="15">
        <v>14.8515</v>
      </c>
      <c r="L37" s="15">
        <v>-87.423199999999994</v>
      </c>
      <c r="M37" s="15" t="s">
        <v>261</v>
      </c>
      <c r="N37" s="16" t="s">
        <v>262</v>
      </c>
      <c r="O37" s="16" t="s">
        <v>263</v>
      </c>
    </row>
    <row r="38" spans="2:15" ht="14.25" customHeight="1">
      <c r="B38" s="14" t="str">
        <f>+'LOCALIZA HN'!$J38</f>
        <v>Ojos de Agua</v>
      </c>
      <c r="C38" s="15" t="s">
        <v>120</v>
      </c>
      <c r="D38" s="15" t="s">
        <v>121</v>
      </c>
      <c r="E38" s="15">
        <v>3</v>
      </c>
      <c r="F38" s="15" t="s">
        <v>209</v>
      </c>
      <c r="G38" s="15" t="s">
        <v>28</v>
      </c>
      <c r="H38" s="15">
        <v>12</v>
      </c>
      <c r="I38" s="42" t="s">
        <v>264</v>
      </c>
      <c r="J38" s="43" t="s">
        <v>265</v>
      </c>
      <c r="K38" s="15">
        <v>14.805</v>
      </c>
      <c r="L38" s="15">
        <v>-87.653300000000002</v>
      </c>
      <c r="M38" s="15" t="s">
        <v>266</v>
      </c>
      <c r="N38" s="16" t="s">
        <v>267</v>
      </c>
      <c r="O38" s="16" t="s">
        <v>268</v>
      </c>
    </row>
    <row r="39" spans="2:15" ht="14.25" customHeight="1">
      <c r="B39" s="14" t="str">
        <f>+'LOCALIZA HN'!$J39</f>
        <v>San Jerónimo</v>
      </c>
      <c r="C39" s="15" t="s">
        <v>120</v>
      </c>
      <c r="D39" s="15" t="s">
        <v>121</v>
      </c>
      <c r="E39" s="15">
        <v>3</v>
      </c>
      <c r="F39" s="15" t="s">
        <v>209</v>
      </c>
      <c r="G39" s="15" t="s">
        <v>28</v>
      </c>
      <c r="H39" s="15">
        <v>13</v>
      </c>
      <c r="I39" s="42" t="s">
        <v>269</v>
      </c>
      <c r="J39" s="43" t="s">
        <v>270</v>
      </c>
      <c r="K39" s="15">
        <v>14.6404</v>
      </c>
      <c r="L39" s="15">
        <v>-87.558000000000007</v>
      </c>
      <c r="M39" s="15" t="s">
        <v>271</v>
      </c>
      <c r="N39" s="16" t="s">
        <v>272</v>
      </c>
      <c r="O39" s="16" t="s">
        <v>273</v>
      </c>
    </row>
    <row r="40" spans="2:15" ht="14.25" customHeight="1">
      <c r="B40" s="14" t="str">
        <f>+'LOCALIZA HN'!$J40</f>
        <v>San Jose de Comayagua</v>
      </c>
      <c r="C40" s="15" t="s">
        <v>120</v>
      </c>
      <c r="D40" s="15" t="s">
        <v>121</v>
      </c>
      <c r="E40" s="15">
        <v>3</v>
      </c>
      <c r="F40" s="15" t="s">
        <v>209</v>
      </c>
      <c r="G40" s="15" t="s">
        <v>28</v>
      </c>
      <c r="H40" s="15">
        <v>14</v>
      </c>
      <c r="I40" s="42" t="s">
        <v>274</v>
      </c>
      <c r="J40" s="43" t="s">
        <v>275</v>
      </c>
      <c r="K40" s="15">
        <v>14.737399999999999</v>
      </c>
      <c r="L40" s="15">
        <v>-88.018900000000002</v>
      </c>
      <c r="M40" s="15" t="s">
        <v>276</v>
      </c>
      <c r="N40" s="16" t="s">
        <v>277</v>
      </c>
      <c r="O40" s="16" t="s">
        <v>278</v>
      </c>
    </row>
    <row r="41" spans="2:15" ht="14.25" customHeight="1">
      <c r="B41" s="14" t="str">
        <f>+'LOCALIZA HN'!$J41</f>
        <v>San Jose del Potrero</v>
      </c>
      <c r="C41" s="15" t="s">
        <v>120</v>
      </c>
      <c r="D41" s="15" t="s">
        <v>121</v>
      </c>
      <c r="E41" s="15">
        <v>3</v>
      </c>
      <c r="F41" s="15" t="s">
        <v>209</v>
      </c>
      <c r="G41" s="15" t="s">
        <v>28</v>
      </c>
      <c r="H41" s="15">
        <v>15</v>
      </c>
      <c r="I41" s="42" t="s">
        <v>279</v>
      </c>
      <c r="J41" s="43" t="s">
        <v>280</v>
      </c>
      <c r="K41" s="15">
        <v>14.8621</v>
      </c>
      <c r="L41" s="15">
        <v>-87.300600000000003</v>
      </c>
      <c r="M41" s="15" t="s">
        <v>281</v>
      </c>
      <c r="N41" s="16" t="s">
        <v>282</v>
      </c>
      <c r="O41" s="16" t="s">
        <v>283</v>
      </c>
    </row>
    <row r="42" spans="2:15" ht="14.25" customHeight="1">
      <c r="B42" s="14" t="str">
        <f>+'LOCALIZA HN'!$J42</f>
        <v>San Luis</v>
      </c>
      <c r="C42" s="15" t="s">
        <v>120</v>
      </c>
      <c r="D42" s="15" t="s">
        <v>121</v>
      </c>
      <c r="E42" s="15">
        <v>3</v>
      </c>
      <c r="F42" s="15" t="s">
        <v>209</v>
      </c>
      <c r="G42" s="15" t="s">
        <v>28</v>
      </c>
      <c r="H42" s="15">
        <v>16</v>
      </c>
      <c r="I42" s="42" t="s">
        <v>284</v>
      </c>
      <c r="J42" s="43" t="s">
        <v>285</v>
      </c>
      <c r="K42" s="15">
        <v>14.771000000000001</v>
      </c>
      <c r="L42" s="15">
        <v>-87.453599999999994</v>
      </c>
      <c r="M42" s="15" t="s">
        <v>286</v>
      </c>
      <c r="N42" s="16" t="s">
        <v>287</v>
      </c>
      <c r="O42" s="16" t="s">
        <v>288</v>
      </c>
    </row>
    <row r="43" spans="2:15" ht="14.25" customHeight="1">
      <c r="B43" s="14" t="str">
        <f>+'LOCALIZA HN'!$J43</f>
        <v>San Sebastian</v>
      </c>
      <c r="C43" s="15" t="s">
        <v>120</v>
      </c>
      <c r="D43" s="15" t="s">
        <v>121</v>
      </c>
      <c r="E43" s="15">
        <v>3</v>
      </c>
      <c r="F43" s="15" t="s">
        <v>209</v>
      </c>
      <c r="G43" s="15" t="s">
        <v>28</v>
      </c>
      <c r="H43" s="15">
        <v>17</v>
      </c>
      <c r="I43" s="42" t="s">
        <v>289</v>
      </c>
      <c r="J43" s="43" t="s">
        <v>69</v>
      </c>
      <c r="K43" s="15">
        <v>14.2075</v>
      </c>
      <c r="L43" s="15">
        <v>-87.779200000000003</v>
      </c>
      <c r="M43" s="15" t="s">
        <v>290</v>
      </c>
      <c r="N43" s="16" t="s">
        <v>291</v>
      </c>
      <c r="O43" s="16" t="s">
        <v>292</v>
      </c>
    </row>
    <row r="44" spans="2:15" ht="14.25" customHeight="1">
      <c r="B44" s="14" t="str">
        <f>+'LOCALIZA HN'!$J44</f>
        <v>Siguatepeque</v>
      </c>
      <c r="C44" s="15" t="s">
        <v>120</v>
      </c>
      <c r="D44" s="15" t="s">
        <v>121</v>
      </c>
      <c r="E44" s="15">
        <v>3</v>
      </c>
      <c r="F44" s="15" t="s">
        <v>209</v>
      </c>
      <c r="G44" s="15" t="s">
        <v>28</v>
      </c>
      <c r="H44" s="15">
        <v>18</v>
      </c>
      <c r="I44" s="42" t="s">
        <v>293</v>
      </c>
      <c r="J44" s="43" t="s">
        <v>76</v>
      </c>
      <c r="K44" s="15">
        <v>14.6427</v>
      </c>
      <c r="L44" s="15">
        <v>-87.8767</v>
      </c>
      <c r="M44" s="15" t="s">
        <v>294</v>
      </c>
      <c r="N44" s="16" t="s">
        <v>295</v>
      </c>
      <c r="O44" s="16" t="s">
        <v>296</v>
      </c>
    </row>
    <row r="45" spans="2:15" ht="14.25" customHeight="1">
      <c r="B45" s="14" t="str">
        <f>+'LOCALIZA HN'!$J45</f>
        <v>Villa de San Antonio</v>
      </c>
      <c r="C45" s="15" t="s">
        <v>120</v>
      </c>
      <c r="D45" s="15" t="s">
        <v>121</v>
      </c>
      <c r="E45" s="15">
        <v>3</v>
      </c>
      <c r="F45" s="15" t="s">
        <v>209</v>
      </c>
      <c r="G45" s="15" t="s">
        <v>28</v>
      </c>
      <c r="H45" s="15">
        <v>19</v>
      </c>
      <c r="I45" s="42" t="s">
        <v>297</v>
      </c>
      <c r="J45" s="43" t="s">
        <v>298</v>
      </c>
      <c r="K45" s="15">
        <v>14.302899999999999</v>
      </c>
      <c r="L45" s="15">
        <v>-87.529200000000003</v>
      </c>
      <c r="M45" s="15" t="s">
        <v>299</v>
      </c>
      <c r="N45" s="16" t="s">
        <v>300</v>
      </c>
      <c r="O45" s="16" t="s">
        <v>301</v>
      </c>
    </row>
    <row r="46" spans="2:15" ht="14.25" customHeight="1">
      <c r="B46" s="14" t="str">
        <f>+'LOCALIZA HN'!$J46</f>
        <v>Las Lajas</v>
      </c>
      <c r="C46" s="15" t="s">
        <v>120</v>
      </c>
      <c r="D46" s="15" t="s">
        <v>121</v>
      </c>
      <c r="E46" s="15">
        <v>3</v>
      </c>
      <c r="F46" s="15" t="s">
        <v>209</v>
      </c>
      <c r="G46" s="15" t="s">
        <v>28</v>
      </c>
      <c r="H46" s="15">
        <v>20</v>
      </c>
      <c r="I46" s="42" t="s">
        <v>302</v>
      </c>
      <c r="J46" s="43" t="s">
        <v>303</v>
      </c>
      <c r="K46" s="15">
        <v>14.894399999999999</v>
      </c>
      <c r="L46" s="15">
        <v>-87.632900000000006</v>
      </c>
      <c r="M46" s="15" t="s">
        <v>304</v>
      </c>
      <c r="N46" s="16" t="s">
        <v>305</v>
      </c>
      <c r="O46" s="16" t="s">
        <v>306</v>
      </c>
    </row>
    <row r="47" spans="2:15" ht="14.25" customHeight="1">
      <c r="B47" s="14" t="str">
        <f>+'LOCALIZA HN'!$J47</f>
        <v>Taulabe</v>
      </c>
      <c r="C47" s="15" t="s">
        <v>120</v>
      </c>
      <c r="D47" s="15" t="s">
        <v>121</v>
      </c>
      <c r="E47" s="15">
        <v>3</v>
      </c>
      <c r="F47" s="15" t="s">
        <v>209</v>
      </c>
      <c r="G47" s="15" t="s">
        <v>28</v>
      </c>
      <c r="H47" s="15">
        <v>21</v>
      </c>
      <c r="I47" s="42" t="s">
        <v>307</v>
      </c>
      <c r="J47" s="43" t="s">
        <v>79</v>
      </c>
      <c r="K47" s="15">
        <v>14.7369</v>
      </c>
      <c r="L47" s="15">
        <v>-87.953299999999999</v>
      </c>
      <c r="M47" s="15" t="s">
        <v>308</v>
      </c>
      <c r="N47" s="16" t="s">
        <v>309</v>
      </c>
      <c r="O47" s="16" t="s">
        <v>310</v>
      </c>
    </row>
    <row r="48" spans="2:15" ht="14.25" customHeight="1">
      <c r="B48" s="14" t="str">
        <f>+'LOCALIZA HN'!$J48</f>
        <v>Santa Rosa de Copan</v>
      </c>
      <c r="C48" s="15" t="s">
        <v>120</v>
      </c>
      <c r="D48" s="15" t="s">
        <v>121</v>
      </c>
      <c r="E48" s="15">
        <v>4</v>
      </c>
      <c r="F48" s="15" t="s">
        <v>311</v>
      </c>
      <c r="G48" s="15" t="s">
        <v>312</v>
      </c>
      <c r="H48" s="15">
        <v>1</v>
      </c>
      <c r="I48" s="42" t="s">
        <v>313</v>
      </c>
      <c r="J48" s="43" t="s">
        <v>314</v>
      </c>
      <c r="K48" s="15">
        <v>14.787000000000001</v>
      </c>
      <c r="L48" s="15">
        <v>-88.790099999999995</v>
      </c>
      <c r="M48" s="15" t="s">
        <v>315</v>
      </c>
      <c r="N48" s="16" t="s">
        <v>316</v>
      </c>
      <c r="O48" s="16" t="s">
        <v>317</v>
      </c>
    </row>
    <row r="49" spans="2:15" ht="14.25" customHeight="1">
      <c r="B49" s="14" t="str">
        <f>+'LOCALIZA HN'!$J49</f>
        <v>Cabana</v>
      </c>
      <c r="C49" s="15" t="s">
        <v>120</v>
      </c>
      <c r="D49" s="15" t="s">
        <v>121</v>
      </c>
      <c r="E49" s="15">
        <v>4</v>
      </c>
      <c r="F49" s="15" t="s">
        <v>311</v>
      </c>
      <c r="G49" s="15" t="s">
        <v>312</v>
      </c>
      <c r="H49" s="15">
        <v>2</v>
      </c>
      <c r="I49" s="42" t="s">
        <v>318</v>
      </c>
      <c r="J49" s="43" t="s">
        <v>319</v>
      </c>
      <c r="K49" s="15">
        <v>14.7767</v>
      </c>
      <c r="L49" s="15">
        <v>-89.071799999999996</v>
      </c>
      <c r="M49" s="15" t="s">
        <v>320</v>
      </c>
      <c r="N49" s="16" t="s">
        <v>321</v>
      </c>
      <c r="O49" s="16" t="s">
        <v>322</v>
      </c>
    </row>
    <row r="50" spans="2:15" ht="14.25" customHeight="1">
      <c r="B50" s="14" t="str">
        <f>+'LOCALIZA HN'!$J50</f>
        <v>Concepción</v>
      </c>
      <c r="C50" s="15" t="s">
        <v>120</v>
      </c>
      <c r="D50" s="15" t="s">
        <v>121</v>
      </c>
      <c r="E50" s="15">
        <v>4</v>
      </c>
      <c r="F50" s="15" t="s">
        <v>311</v>
      </c>
      <c r="G50" s="15" t="s">
        <v>312</v>
      </c>
      <c r="H50" s="15">
        <v>3</v>
      </c>
      <c r="I50" s="42" t="s">
        <v>323</v>
      </c>
      <c r="J50" s="43" t="s">
        <v>324</v>
      </c>
      <c r="K50" s="15">
        <v>14.882400000000001</v>
      </c>
      <c r="L50" s="15">
        <v>-88.884399999999999</v>
      </c>
      <c r="M50" s="15" t="s">
        <v>325</v>
      </c>
      <c r="N50" s="16" t="s">
        <v>326</v>
      </c>
      <c r="O50" s="16" t="s">
        <v>327</v>
      </c>
    </row>
    <row r="51" spans="2:15" ht="14.25" customHeight="1">
      <c r="B51" s="14" t="str">
        <f>+'LOCALIZA HN'!$J51</f>
        <v>Copan Ruinas</v>
      </c>
      <c r="C51" s="15" t="s">
        <v>120</v>
      </c>
      <c r="D51" s="15" t="s">
        <v>121</v>
      </c>
      <c r="E51" s="15">
        <v>4</v>
      </c>
      <c r="F51" s="15" t="s">
        <v>311</v>
      </c>
      <c r="G51" s="15" t="s">
        <v>312</v>
      </c>
      <c r="H51" s="15">
        <v>4</v>
      </c>
      <c r="I51" s="42" t="s">
        <v>328</v>
      </c>
      <c r="J51" s="43" t="s">
        <v>329</v>
      </c>
      <c r="K51" s="15">
        <v>14.850300000000001</v>
      </c>
      <c r="L51" s="15">
        <v>-89.178899999999999</v>
      </c>
      <c r="M51" s="15" t="s">
        <v>330</v>
      </c>
      <c r="N51" s="16" t="s">
        <v>331</v>
      </c>
      <c r="O51" s="16" t="s">
        <v>332</v>
      </c>
    </row>
    <row r="52" spans="2:15" ht="14.25" customHeight="1">
      <c r="B52" s="14" t="str">
        <f>+'LOCALIZA HN'!$J52</f>
        <v>Corquin</v>
      </c>
      <c r="C52" s="15" t="s">
        <v>120</v>
      </c>
      <c r="D52" s="15" t="s">
        <v>121</v>
      </c>
      <c r="E52" s="15">
        <v>4</v>
      </c>
      <c r="F52" s="15" t="s">
        <v>311</v>
      </c>
      <c r="G52" s="15" t="s">
        <v>312</v>
      </c>
      <c r="H52" s="15">
        <v>5</v>
      </c>
      <c r="I52" s="42" t="s">
        <v>333</v>
      </c>
      <c r="J52" s="43" t="s">
        <v>334</v>
      </c>
      <c r="K52" s="15">
        <v>14.5632</v>
      </c>
      <c r="L52" s="15">
        <v>-88.881100000000004</v>
      </c>
      <c r="M52" s="15" t="s">
        <v>335</v>
      </c>
      <c r="N52" s="16" t="s">
        <v>336</v>
      </c>
      <c r="O52" s="16" t="s">
        <v>337</v>
      </c>
    </row>
    <row r="53" spans="2:15" ht="14.25" customHeight="1">
      <c r="B53" s="14" t="str">
        <f>+'LOCALIZA HN'!$J53</f>
        <v>Cucuyagua</v>
      </c>
      <c r="C53" s="15" t="s">
        <v>120</v>
      </c>
      <c r="D53" s="15" t="s">
        <v>121</v>
      </c>
      <c r="E53" s="15">
        <v>4</v>
      </c>
      <c r="F53" s="15" t="s">
        <v>311</v>
      </c>
      <c r="G53" s="15" t="s">
        <v>312</v>
      </c>
      <c r="H53" s="15">
        <v>6</v>
      </c>
      <c r="I53" s="42" t="s">
        <v>338</v>
      </c>
      <c r="J53" s="43" t="s">
        <v>339</v>
      </c>
      <c r="K53" s="15">
        <v>14.69</v>
      </c>
      <c r="L53" s="15">
        <v>-88.843599999999995</v>
      </c>
      <c r="M53" s="15" t="s">
        <v>340</v>
      </c>
      <c r="N53" s="16" t="s">
        <v>341</v>
      </c>
      <c r="O53" s="16" t="s">
        <v>342</v>
      </c>
    </row>
    <row r="54" spans="2:15" ht="14.25" customHeight="1">
      <c r="B54" s="14" t="str">
        <f>+'LOCALIZA HN'!$J54</f>
        <v>Dolores</v>
      </c>
      <c r="C54" s="15" t="s">
        <v>120</v>
      </c>
      <c r="D54" s="15" t="s">
        <v>121</v>
      </c>
      <c r="E54" s="15">
        <v>4</v>
      </c>
      <c r="F54" s="15" t="s">
        <v>311</v>
      </c>
      <c r="G54" s="15" t="s">
        <v>312</v>
      </c>
      <c r="H54" s="15">
        <v>7</v>
      </c>
      <c r="I54" s="42" t="s">
        <v>343</v>
      </c>
      <c r="J54" s="43" t="s">
        <v>344</v>
      </c>
      <c r="K54" s="15">
        <v>14.8855</v>
      </c>
      <c r="L54" s="15">
        <v>-88.823099999999997</v>
      </c>
      <c r="M54" s="15" t="s">
        <v>345</v>
      </c>
      <c r="N54" s="16" t="s">
        <v>346</v>
      </c>
      <c r="O54" s="16" t="s">
        <v>347</v>
      </c>
    </row>
    <row r="55" spans="2:15" ht="14.25" customHeight="1">
      <c r="B55" s="14" t="str">
        <f>+'LOCALIZA HN'!$J55</f>
        <v>Dulce Nombre</v>
      </c>
      <c r="C55" s="15" t="s">
        <v>120</v>
      </c>
      <c r="D55" s="15" t="s">
        <v>121</v>
      </c>
      <c r="E55" s="15">
        <v>4</v>
      </c>
      <c r="F55" s="15" t="s">
        <v>311</v>
      </c>
      <c r="G55" s="15" t="s">
        <v>312</v>
      </c>
      <c r="H55" s="15">
        <v>8</v>
      </c>
      <c r="I55" s="42" t="s">
        <v>348</v>
      </c>
      <c r="J55" s="43" t="s">
        <v>349</v>
      </c>
      <c r="K55" s="15">
        <v>14.862</v>
      </c>
      <c r="L55" s="15">
        <v>-88.838499999999996</v>
      </c>
      <c r="M55" s="15" t="s">
        <v>350</v>
      </c>
      <c r="N55" s="16" t="s">
        <v>351</v>
      </c>
      <c r="O55" s="16" t="s">
        <v>352</v>
      </c>
    </row>
    <row r="56" spans="2:15" ht="14.25" customHeight="1">
      <c r="B56" s="14" t="str">
        <f>+'LOCALIZA HN'!$J56</f>
        <v>El Paraiso</v>
      </c>
      <c r="C56" s="15" t="s">
        <v>120</v>
      </c>
      <c r="D56" s="15" t="s">
        <v>121</v>
      </c>
      <c r="E56" s="15">
        <v>4</v>
      </c>
      <c r="F56" s="15" t="s">
        <v>311</v>
      </c>
      <c r="G56" s="15" t="s">
        <v>312</v>
      </c>
      <c r="H56" s="15">
        <v>9</v>
      </c>
      <c r="I56" s="42" t="s">
        <v>353</v>
      </c>
      <c r="J56" s="43" t="s">
        <v>29</v>
      </c>
      <c r="K56" s="15">
        <v>15.054399999999999</v>
      </c>
      <c r="L56" s="15">
        <v>-88.987099999999998</v>
      </c>
      <c r="M56" s="15" t="s">
        <v>354</v>
      </c>
      <c r="N56" s="16" t="s">
        <v>355</v>
      </c>
      <c r="O56" s="16" t="s">
        <v>356</v>
      </c>
    </row>
    <row r="57" spans="2:15" ht="14.25" customHeight="1">
      <c r="B57" s="14" t="str">
        <f>+'LOCALIZA HN'!$J57</f>
        <v>Florida</v>
      </c>
      <c r="C57" s="15" t="s">
        <v>120</v>
      </c>
      <c r="D57" s="15" t="s">
        <v>121</v>
      </c>
      <c r="E57" s="15">
        <v>4</v>
      </c>
      <c r="F57" s="15" t="s">
        <v>311</v>
      </c>
      <c r="G57" s="15" t="s">
        <v>312</v>
      </c>
      <c r="H57" s="15">
        <v>10</v>
      </c>
      <c r="I57" s="42" t="s">
        <v>357</v>
      </c>
      <c r="J57" s="43" t="s">
        <v>358</v>
      </c>
      <c r="K57" s="15">
        <v>15.167299999999999</v>
      </c>
      <c r="L57" s="15">
        <v>-88.816699999999997</v>
      </c>
      <c r="M57" s="15" t="s">
        <v>359</v>
      </c>
      <c r="N57" s="16" t="s">
        <v>360</v>
      </c>
      <c r="O57" s="16" t="s">
        <v>361</v>
      </c>
    </row>
    <row r="58" spans="2:15" ht="14.25" customHeight="1">
      <c r="B58" s="14" t="str">
        <f>+'LOCALIZA HN'!$J58</f>
        <v>La Jigua</v>
      </c>
      <c r="C58" s="15" t="s">
        <v>120</v>
      </c>
      <c r="D58" s="15" t="s">
        <v>121</v>
      </c>
      <c r="E58" s="15">
        <v>4</v>
      </c>
      <c r="F58" s="15" t="s">
        <v>311</v>
      </c>
      <c r="G58" s="15" t="s">
        <v>312</v>
      </c>
      <c r="H58" s="15">
        <v>11</v>
      </c>
      <c r="I58" s="42" t="s">
        <v>362</v>
      </c>
      <c r="J58" s="43" t="s">
        <v>363</v>
      </c>
      <c r="K58" s="15">
        <v>15.1104</v>
      </c>
      <c r="L58" s="15">
        <v>-88.764399999999995</v>
      </c>
      <c r="M58" s="15" t="s">
        <v>364</v>
      </c>
      <c r="N58" s="16" t="s">
        <v>365</v>
      </c>
      <c r="O58" s="16" t="s">
        <v>366</v>
      </c>
    </row>
    <row r="59" spans="2:15" ht="14.25" customHeight="1">
      <c r="B59" s="14" t="str">
        <f>+'LOCALIZA HN'!$J59</f>
        <v>La Union</v>
      </c>
      <c r="C59" s="15" t="s">
        <v>120</v>
      </c>
      <c r="D59" s="15" t="s">
        <v>121</v>
      </c>
      <c r="E59" s="15">
        <v>4</v>
      </c>
      <c r="F59" s="15" t="s">
        <v>311</v>
      </c>
      <c r="G59" s="15" t="s">
        <v>312</v>
      </c>
      <c r="H59" s="15">
        <v>12</v>
      </c>
      <c r="I59" s="42" t="s">
        <v>367</v>
      </c>
      <c r="J59" s="43" t="s">
        <v>49</v>
      </c>
      <c r="K59" s="15">
        <v>14.698700000000001</v>
      </c>
      <c r="L59" s="15">
        <v>-88.948499999999996</v>
      </c>
      <c r="M59" s="15" t="s">
        <v>368</v>
      </c>
      <c r="N59" s="16" t="s">
        <v>369</v>
      </c>
      <c r="O59" s="16" t="s">
        <v>370</v>
      </c>
    </row>
    <row r="60" spans="2:15" ht="14.25" customHeight="1">
      <c r="B60" s="14" t="str">
        <f>+'LOCALIZA HN'!$J60</f>
        <v>Nueva Arcadia</v>
      </c>
      <c r="C60" s="15" t="s">
        <v>120</v>
      </c>
      <c r="D60" s="15" t="s">
        <v>121</v>
      </c>
      <c r="E60" s="15">
        <v>4</v>
      </c>
      <c r="F60" s="15" t="s">
        <v>311</v>
      </c>
      <c r="G60" s="15" t="s">
        <v>312</v>
      </c>
      <c r="H60" s="15">
        <v>13</v>
      </c>
      <c r="I60" s="42" t="s">
        <v>371</v>
      </c>
      <c r="J60" s="43" t="s">
        <v>56</v>
      </c>
      <c r="K60" s="15">
        <v>15.090299999999999</v>
      </c>
      <c r="L60" s="15">
        <v>-88.705200000000005</v>
      </c>
      <c r="M60" s="15" t="s">
        <v>372</v>
      </c>
      <c r="N60" s="16" t="s">
        <v>373</v>
      </c>
      <c r="O60" s="16" t="s">
        <v>374</v>
      </c>
    </row>
    <row r="61" spans="2:15" ht="14.25" customHeight="1">
      <c r="B61" s="14" t="str">
        <f>+'LOCALIZA HN'!$J61</f>
        <v>San Agustin</v>
      </c>
      <c r="C61" s="15" t="s">
        <v>120</v>
      </c>
      <c r="D61" s="15" t="s">
        <v>121</v>
      </c>
      <c r="E61" s="15">
        <v>4</v>
      </c>
      <c r="F61" s="15" t="s">
        <v>311</v>
      </c>
      <c r="G61" s="15" t="s">
        <v>312</v>
      </c>
      <c r="H61" s="15">
        <v>14</v>
      </c>
      <c r="I61" s="42" t="s">
        <v>375</v>
      </c>
      <c r="J61" s="43" t="s">
        <v>376</v>
      </c>
      <c r="K61" s="15">
        <v>14.815200000000001</v>
      </c>
      <c r="L61" s="15">
        <v>-88.930499999999995</v>
      </c>
      <c r="M61" s="15" t="s">
        <v>377</v>
      </c>
      <c r="N61" s="16" t="s">
        <v>378</v>
      </c>
      <c r="O61" s="16" t="s">
        <v>379</v>
      </c>
    </row>
    <row r="62" spans="2:15" ht="14.25" customHeight="1">
      <c r="B62" s="14" t="str">
        <f>+'LOCALIZA HN'!$J62</f>
        <v>San Antonio</v>
      </c>
      <c r="C62" s="15" t="s">
        <v>120</v>
      </c>
      <c r="D62" s="15" t="s">
        <v>121</v>
      </c>
      <c r="E62" s="15">
        <v>4</v>
      </c>
      <c r="F62" s="15" t="s">
        <v>311</v>
      </c>
      <c r="G62" s="15" t="s">
        <v>312</v>
      </c>
      <c r="H62" s="15">
        <v>15</v>
      </c>
      <c r="I62" s="42" t="s">
        <v>380</v>
      </c>
      <c r="J62" s="43" t="s">
        <v>86</v>
      </c>
      <c r="K62" s="15">
        <v>15.0525</v>
      </c>
      <c r="L62" s="15">
        <v>-88.888099999999994</v>
      </c>
      <c r="M62" s="15" t="s">
        <v>381</v>
      </c>
      <c r="N62" s="16" t="s">
        <v>382</v>
      </c>
      <c r="O62" s="16" t="s">
        <v>383</v>
      </c>
    </row>
    <row r="63" spans="2:15" ht="14.25" customHeight="1">
      <c r="B63" s="14" t="str">
        <f>+'LOCALIZA HN'!$J63</f>
        <v>San Jeronimo</v>
      </c>
      <c r="C63" s="15" t="s">
        <v>120</v>
      </c>
      <c r="D63" s="15" t="s">
        <v>121</v>
      </c>
      <c r="E63" s="15">
        <v>4</v>
      </c>
      <c r="F63" s="15" t="s">
        <v>311</v>
      </c>
      <c r="G63" s="15" t="s">
        <v>312</v>
      </c>
      <c r="H63" s="15">
        <v>16</v>
      </c>
      <c r="I63" s="42" t="s">
        <v>384</v>
      </c>
      <c r="J63" s="43" t="s">
        <v>385</v>
      </c>
      <c r="K63" s="15">
        <v>14.960699999999999</v>
      </c>
      <c r="L63" s="15">
        <v>-88.899600000000007</v>
      </c>
      <c r="M63" s="15" t="s">
        <v>386</v>
      </c>
      <c r="N63" s="16" t="s">
        <v>387</v>
      </c>
      <c r="O63" s="16" t="s">
        <v>388</v>
      </c>
    </row>
    <row r="64" spans="2:15" ht="14.25" customHeight="1">
      <c r="B64" s="14" t="str">
        <f>+'LOCALIZA HN'!$J64</f>
        <v>San Jose</v>
      </c>
      <c r="C64" s="15" t="s">
        <v>120</v>
      </c>
      <c r="D64" s="15" t="s">
        <v>121</v>
      </c>
      <c r="E64" s="15">
        <v>4</v>
      </c>
      <c r="F64" s="15" t="s">
        <v>311</v>
      </c>
      <c r="G64" s="15" t="s">
        <v>312</v>
      </c>
      <c r="H64" s="15">
        <v>17</v>
      </c>
      <c r="I64" s="42" t="s">
        <v>389</v>
      </c>
      <c r="J64" s="43" t="s">
        <v>390</v>
      </c>
      <c r="K64" s="15">
        <v>14.9137</v>
      </c>
      <c r="L64" s="15">
        <v>-88.714500000000001</v>
      </c>
      <c r="M64" s="15" t="s">
        <v>391</v>
      </c>
      <c r="N64" s="16" t="s">
        <v>392</v>
      </c>
      <c r="O64" s="16" t="s">
        <v>393</v>
      </c>
    </row>
    <row r="65" spans="2:15" ht="14.25" customHeight="1">
      <c r="B65" s="14" t="str">
        <f>+'LOCALIZA HN'!$J65</f>
        <v>San Juan de Opoa</v>
      </c>
      <c r="C65" s="15" t="s">
        <v>120</v>
      </c>
      <c r="D65" s="15" t="s">
        <v>121</v>
      </c>
      <c r="E65" s="15">
        <v>4</v>
      </c>
      <c r="F65" s="15" t="s">
        <v>311</v>
      </c>
      <c r="G65" s="15" t="s">
        <v>312</v>
      </c>
      <c r="H65" s="15">
        <v>18</v>
      </c>
      <c r="I65" s="42" t="s">
        <v>394</v>
      </c>
      <c r="J65" s="43" t="s">
        <v>395</v>
      </c>
      <c r="K65" s="15">
        <v>14.8124</v>
      </c>
      <c r="L65" s="15">
        <v>-88.708100000000002</v>
      </c>
      <c r="M65" s="15" t="s">
        <v>396</v>
      </c>
      <c r="N65" s="16" t="s">
        <v>397</v>
      </c>
      <c r="O65" s="16" t="s">
        <v>398</v>
      </c>
    </row>
    <row r="66" spans="2:15" ht="14.25" customHeight="1">
      <c r="B66" s="14" t="str">
        <f>+'LOCALIZA HN'!$J66</f>
        <v>San Nicolas</v>
      </c>
      <c r="C66" s="15" t="s">
        <v>120</v>
      </c>
      <c r="D66" s="15" t="s">
        <v>121</v>
      </c>
      <c r="E66" s="15">
        <v>4</v>
      </c>
      <c r="F66" s="15" t="s">
        <v>311</v>
      </c>
      <c r="G66" s="15" t="s">
        <v>312</v>
      </c>
      <c r="H66" s="15">
        <v>19</v>
      </c>
      <c r="I66" s="42" t="s">
        <v>399</v>
      </c>
      <c r="J66" s="43" t="s">
        <v>400</v>
      </c>
      <c r="K66" s="15">
        <v>14.9945</v>
      </c>
      <c r="L66" s="15">
        <v>-88.753500000000003</v>
      </c>
      <c r="M66" s="15" t="s">
        <v>401</v>
      </c>
      <c r="N66" s="16" t="s">
        <v>402</v>
      </c>
      <c r="O66" s="16" t="s">
        <v>403</v>
      </c>
    </row>
    <row r="67" spans="2:15" ht="14.25" customHeight="1">
      <c r="B67" s="14" t="str">
        <f>+'LOCALIZA HN'!$J67</f>
        <v>San Pedro</v>
      </c>
      <c r="C67" s="15" t="s">
        <v>120</v>
      </c>
      <c r="D67" s="15" t="s">
        <v>121</v>
      </c>
      <c r="E67" s="15">
        <v>4</v>
      </c>
      <c r="F67" s="15" t="s">
        <v>311</v>
      </c>
      <c r="G67" s="15" t="s">
        <v>312</v>
      </c>
      <c r="H67" s="15">
        <v>20</v>
      </c>
      <c r="I67" s="42" t="s">
        <v>404</v>
      </c>
      <c r="J67" s="43" t="s">
        <v>405</v>
      </c>
      <c r="K67" s="15">
        <v>14.617599999999999</v>
      </c>
      <c r="L67" s="15">
        <v>-88.809100000000001</v>
      </c>
      <c r="M67" s="15" t="s">
        <v>406</v>
      </c>
      <c r="N67" s="16" t="s">
        <v>407</v>
      </c>
      <c r="O67" s="16" t="s">
        <v>408</v>
      </c>
    </row>
    <row r="68" spans="2:15" ht="14.25" customHeight="1">
      <c r="B68" s="14" t="str">
        <f>+'LOCALIZA HN'!$J68</f>
        <v>Santa Rita</v>
      </c>
      <c r="C68" s="15" t="s">
        <v>120</v>
      </c>
      <c r="D68" s="15" t="s">
        <v>121</v>
      </c>
      <c r="E68" s="15">
        <v>4</v>
      </c>
      <c r="F68" s="15" t="s">
        <v>311</v>
      </c>
      <c r="G68" s="15" t="s">
        <v>312</v>
      </c>
      <c r="H68" s="15">
        <v>21</v>
      </c>
      <c r="I68" s="42" t="s">
        <v>409</v>
      </c>
      <c r="J68" s="43" t="s">
        <v>75</v>
      </c>
      <c r="K68" s="15">
        <v>14.886799999999999</v>
      </c>
      <c r="L68" s="15">
        <v>-89.036000000000001</v>
      </c>
      <c r="M68" s="15" t="s">
        <v>410</v>
      </c>
      <c r="N68" s="16" t="s">
        <v>411</v>
      </c>
      <c r="O68" s="16" t="s">
        <v>412</v>
      </c>
    </row>
    <row r="69" spans="2:15" ht="14.25" customHeight="1">
      <c r="B69" s="14" t="str">
        <f>+'LOCALIZA HN'!$J69</f>
        <v>Trinidad de Copan</v>
      </c>
      <c r="C69" s="15" t="s">
        <v>120</v>
      </c>
      <c r="D69" s="15" t="s">
        <v>121</v>
      </c>
      <c r="E69" s="15">
        <v>4</v>
      </c>
      <c r="F69" s="15" t="s">
        <v>311</v>
      </c>
      <c r="G69" s="15" t="s">
        <v>312</v>
      </c>
      <c r="H69" s="15">
        <v>22</v>
      </c>
      <c r="I69" s="42" t="s">
        <v>413</v>
      </c>
      <c r="J69" s="43" t="s">
        <v>414</v>
      </c>
      <c r="K69" s="15">
        <v>14.9497</v>
      </c>
      <c r="L69" s="15">
        <v>-88.775199999999998</v>
      </c>
      <c r="M69" s="15" t="s">
        <v>415</v>
      </c>
      <c r="N69" s="16" t="s">
        <v>416</v>
      </c>
      <c r="O69" s="16" t="s">
        <v>417</v>
      </c>
    </row>
    <row r="70" spans="2:15" ht="14.25" customHeight="1">
      <c r="B70" s="14" t="str">
        <f>+'LOCALIZA HN'!$J70</f>
        <v>Veracruz</v>
      </c>
      <c r="C70" s="15" t="s">
        <v>120</v>
      </c>
      <c r="D70" s="15" t="s">
        <v>121</v>
      </c>
      <c r="E70" s="15">
        <v>4</v>
      </c>
      <c r="F70" s="15" t="s">
        <v>311</v>
      </c>
      <c r="G70" s="15" t="s">
        <v>312</v>
      </c>
      <c r="H70" s="15">
        <v>23</v>
      </c>
      <c r="I70" s="42" t="s">
        <v>418</v>
      </c>
      <c r="J70" s="43" t="s">
        <v>419</v>
      </c>
      <c r="K70" s="15">
        <v>14.8874</v>
      </c>
      <c r="L70" s="15">
        <v>-88.787999999999997</v>
      </c>
      <c r="M70" s="15" t="s">
        <v>420</v>
      </c>
      <c r="N70" s="16" t="s">
        <v>421</v>
      </c>
      <c r="O70" s="16" t="s">
        <v>422</v>
      </c>
    </row>
    <row r="71" spans="2:15" ht="14.25" customHeight="1">
      <c r="B71" s="14" t="str">
        <f>+'LOCALIZA HN'!$J71</f>
        <v>San Pedro Sula</v>
      </c>
      <c r="C71" s="15" t="s">
        <v>120</v>
      </c>
      <c r="D71" s="15" t="s">
        <v>121</v>
      </c>
      <c r="E71" s="15">
        <v>5</v>
      </c>
      <c r="F71" s="15" t="s">
        <v>423</v>
      </c>
      <c r="G71" s="15" t="s">
        <v>424</v>
      </c>
      <c r="H71" s="15">
        <v>1</v>
      </c>
      <c r="I71" s="42" t="s">
        <v>425</v>
      </c>
      <c r="J71" s="43" t="s">
        <v>23</v>
      </c>
      <c r="K71" s="15">
        <v>15.5151</v>
      </c>
      <c r="L71" s="15">
        <v>-88.114599999999996</v>
      </c>
      <c r="M71" s="15" t="s">
        <v>426</v>
      </c>
      <c r="N71" s="16" t="s">
        <v>427</v>
      </c>
      <c r="O71" s="16" t="s">
        <v>428</v>
      </c>
    </row>
    <row r="72" spans="2:15" ht="14.25" customHeight="1">
      <c r="B72" s="14" t="str">
        <f>+'LOCALIZA HN'!$J72</f>
        <v>Choloma</v>
      </c>
      <c r="C72" s="15" t="s">
        <v>120</v>
      </c>
      <c r="D72" s="15" t="s">
        <v>121</v>
      </c>
      <c r="E72" s="15">
        <v>5</v>
      </c>
      <c r="F72" s="15" t="s">
        <v>423</v>
      </c>
      <c r="G72" s="15" t="s">
        <v>424</v>
      </c>
      <c r="H72" s="15">
        <v>2</v>
      </c>
      <c r="I72" s="42" t="s">
        <v>429</v>
      </c>
      <c r="J72" s="43" t="s">
        <v>25</v>
      </c>
      <c r="K72" s="15">
        <v>15.6435</v>
      </c>
      <c r="L72" s="15">
        <v>-87.933999999999997</v>
      </c>
      <c r="M72" s="15" t="s">
        <v>430</v>
      </c>
      <c r="N72" s="16" t="s">
        <v>431</v>
      </c>
      <c r="O72" s="16" t="s">
        <v>432</v>
      </c>
    </row>
    <row r="73" spans="2:15" ht="14.25" customHeight="1">
      <c r="B73" s="14" t="str">
        <f>+'LOCALIZA HN'!$J73</f>
        <v>Omoa</v>
      </c>
      <c r="C73" s="15" t="s">
        <v>120</v>
      </c>
      <c r="D73" s="15" t="s">
        <v>121</v>
      </c>
      <c r="E73" s="15">
        <v>5</v>
      </c>
      <c r="F73" s="15" t="s">
        <v>423</v>
      </c>
      <c r="G73" s="15" t="s">
        <v>424</v>
      </c>
      <c r="H73" s="15">
        <v>3</v>
      </c>
      <c r="I73" s="42" t="s">
        <v>433</v>
      </c>
      <c r="J73" s="43" t="s">
        <v>57</v>
      </c>
      <c r="K73" s="15">
        <v>15.6675</v>
      </c>
      <c r="L73" s="15">
        <v>-88.214399999999998</v>
      </c>
      <c r="M73" s="15" t="s">
        <v>434</v>
      </c>
      <c r="N73" s="16" t="s">
        <v>435</v>
      </c>
      <c r="O73" s="16" t="s">
        <v>436</v>
      </c>
    </row>
    <row r="74" spans="2:15" ht="14.25" customHeight="1">
      <c r="B74" s="14" t="str">
        <f>+'LOCALIZA HN'!$J74</f>
        <v>Pimienta</v>
      </c>
      <c r="C74" s="15" t="s">
        <v>120</v>
      </c>
      <c r="D74" s="15" t="s">
        <v>121</v>
      </c>
      <c r="E74" s="15">
        <v>5</v>
      </c>
      <c r="F74" s="15" t="s">
        <v>423</v>
      </c>
      <c r="G74" s="15" t="s">
        <v>424</v>
      </c>
      <c r="H74" s="15">
        <v>4</v>
      </c>
      <c r="I74" s="42" t="s">
        <v>437</v>
      </c>
      <c r="J74" s="43" t="s">
        <v>60</v>
      </c>
      <c r="K74" s="15">
        <v>15.2746</v>
      </c>
      <c r="L74" s="15">
        <v>-87.970200000000006</v>
      </c>
      <c r="M74" s="15" t="s">
        <v>438</v>
      </c>
      <c r="N74" s="16" t="s">
        <v>439</v>
      </c>
      <c r="O74" s="16" t="s">
        <v>440</v>
      </c>
    </row>
    <row r="75" spans="2:15" ht="14.25" customHeight="1">
      <c r="B75" s="14" t="str">
        <f>+'LOCALIZA HN'!$J75</f>
        <v>Potrerillos</v>
      </c>
      <c r="C75" s="15" t="s">
        <v>120</v>
      </c>
      <c r="D75" s="15" t="s">
        <v>121</v>
      </c>
      <c r="E75" s="15">
        <v>5</v>
      </c>
      <c r="F75" s="15" t="s">
        <v>423</v>
      </c>
      <c r="G75" s="15" t="s">
        <v>424</v>
      </c>
      <c r="H75" s="15">
        <v>5</v>
      </c>
      <c r="I75" s="42" t="s">
        <v>441</v>
      </c>
      <c r="J75" s="43" t="s">
        <v>61</v>
      </c>
      <c r="K75" s="15">
        <v>15.197699999999999</v>
      </c>
      <c r="L75" s="15">
        <v>-87.960099999999997</v>
      </c>
      <c r="M75" s="15" t="s">
        <v>442</v>
      </c>
      <c r="N75" s="16" t="s">
        <v>443</v>
      </c>
      <c r="O75" s="16" t="s">
        <v>444</v>
      </c>
    </row>
    <row r="76" spans="2:15" ht="14.25" customHeight="1">
      <c r="B76" s="14" t="str">
        <f>+'LOCALIZA HN'!$J76</f>
        <v>Puerto Cortes</v>
      </c>
      <c r="C76" s="15" t="s">
        <v>120</v>
      </c>
      <c r="D76" s="15" t="s">
        <v>121</v>
      </c>
      <c r="E76" s="15">
        <v>5</v>
      </c>
      <c r="F76" s="15" t="s">
        <v>423</v>
      </c>
      <c r="G76" s="15" t="s">
        <v>424</v>
      </c>
      <c r="H76" s="15">
        <v>6</v>
      </c>
      <c r="I76" s="42" t="s">
        <v>445</v>
      </c>
      <c r="J76" s="43" t="s">
        <v>62</v>
      </c>
      <c r="K76" s="15">
        <v>15.7897</v>
      </c>
      <c r="L76" s="15">
        <v>-87.846000000000004</v>
      </c>
      <c r="M76" s="15" t="s">
        <v>446</v>
      </c>
      <c r="N76" s="16" t="s">
        <v>447</v>
      </c>
      <c r="O76" s="16" t="s">
        <v>448</v>
      </c>
    </row>
    <row r="77" spans="2:15" ht="14.25" customHeight="1">
      <c r="B77" s="14" t="str">
        <f>+'LOCALIZA HN'!$J77</f>
        <v>San Antonio de Cortes</v>
      </c>
      <c r="C77" s="15" t="s">
        <v>120</v>
      </c>
      <c r="D77" s="15" t="s">
        <v>121</v>
      </c>
      <c r="E77" s="15">
        <v>5</v>
      </c>
      <c r="F77" s="15" t="s">
        <v>423</v>
      </c>
      <c r="G77" s="15" t="s">
        <v>424</v>
      </c>
      <c r="H77" s="15">
        <v>7</v>
      </c>
      <c r="I77" s="42" t="s">
        <v>449</v>
      </c>
      <c r="J77" s="43" t="s">
        <v>63</v>
      </c>
      <c r="K77" s="15">
        <v>15.1311</v>
      </c>
      <c r="L77" s="15">
        <v>-88.027600000000007</v>
      </c>
      <c r="M77" s="15" t="s">
        <v>450</v>
      </c>
      <c r="N77" s="16" t="s">
        <v>451</v>
      </c>
      <c r="O77" s="16" t="s">
        <v>452</v>
      </c>
    </row>
    <row r="78" spans="2:15" ht="14.25" customHeight="1">
      <c r="B78" s="14" t="str">
        <f>+'LOCALIZA HN'!$J78</f>
        <v>San Francisco de Yojoa</v>
      </c>
      <c r="C78" s="15" t="s">
        <v>120</v>
      </c>
      <c r="D78" s="15" t="s">
        <v>121</v>
      </c>
      <c r="E78" s="15">
        <v>5</v>
      </c>
      <c r="F78" s="15" t="s">
        <v>423</v>
      </c>
      <c r="G78" s="15" t="s">
        <v>424</v>
      </c>
      <c r="H78" s="15">
        <v>8</v>
      </c>
      <c r="I78" s="42" t="s">
        <v>453</v>
      </c>
      <c r="J78" s="43" t="s">
        <v>65</v>
      </c>
      <c r="K78" s="15">
        <v>15.0252</v>
      </c>
      <c r="L78" s="15">
        <v>-87.9863</v>
      </c>
      <c r="M78" s="15" t="s">
        <v>454</v>
      </c>
      <c r="N78" s="16" t="s">
        <v>455</v>
      </c>
      <c r="O78" s="16" t="s">
        <v>456</v>
      </c>
    </row>
    <row r="79" spans="2:15" ht="14.25" customHeight="1">
      <c r="B79" s="14" t="str">
        <f>+'LOCALIZA HN'!$J79</f>
        <v>San Manuel</v>
      </c>
      <c r="C79" s="15" t="s">
        <v>120</v>
      </c>
      <c r="D79" s="15" t="s">
        <v>121</v>
      </c>
      <c r="E79" s="15">
        <v>5</v>
      </c>
      <c r="F79" s="15" t="s">
        <v>423</v>
      </c>
      <c r="G79" s="15" t="s">
        <v>424</v>
      </c>
      <c r="H79" s="15">
        <v>9</v>
      </c>
      <c r="I79" s="42" t="s">
        <v>457</v>
      </c>
      <c r="J79" s="43" t="s">
        <v>66</v>
      </c>
      <c r="K79" s="15">
        <v>15.3802</v>
      </c>
      <c r="L79" s="15">
        <v>-87.899699999999996</v>
      </c>
      <c r="M79" s="15" t="s">
        <v>458</v>
      </c>
      <c r="N79" s="16" t="s">
        <v>459</v>
      </c>
      <c r="O79" s="16" t="s">
        <v>460</v>
      </c>
    </row>
    <row r="80" spans="2:15" ht="14.25" customHeight="1">
      <c r="B80" s="14" t="str">
        <f>+'LOCALIZA HN'!$J80</f>
        <v>Santa Cruz de Yojoa</v>
      </c>
      <c r="C80" s="15" t="s">
        <v>120</v>
      </c>
      <c r="D80" s="15" t="s">
        <v>121</v>
      </c>
      <c r="E80" s="15">
        <v>5</v>
      </c>
      <c r="F80" s="15" t="s">
        <v>423</v>
      </c>
      <c r="G80" s="15" t="s">
        <v>424</v>
      </c>
      <c r="H80" s="15">
        <v>10</v>
      </c>
      <c r="I80" s="42" t="s">
        <v>461</v>
      </c>
      <c r="J80" s="43" t="s">
        <v>72</v>
      </c>
      <c r="K80" s="15">
        <v>15.012700000000001</v>
      </c>
      <c r="L80" s="15">
        <v>-87.871499999999997</v>
      </c>
      <c r="M80" s="15" t="s">
        <v>462</v>
      </c>
      <c r="N80" s="16" t="s">
        <v>463</v>
      </c>
      <c r="O80" s="16" t="s">
        <v>464</v>
      </c>
    </row>
    <row r="81" spans="2:15" ht="14.25" customHeight="1">
      <c r="B81" s="14" t="str">
        <f>+'LOCALIZA HN'!$J81</f>
        <v>Villanueva</v>
      </c>
      <c r="C81" s="15" t="s">
        <v>120</v>
      </c>
      <c r="D81" s="15" t="s">
        <v>121</v>
      </c>
      <c r="E81" s="15">
        <v>5</v>
      </c>
      <c r="F81" s="15" t="s">
        <v>423</v>
      </c>
      <c r="G81" s="15" t="s">
        <v>424</v>
      </c>
      <c r="H81" s="15">
        <v>11</v>
      </c>
      <c r="I81" s="42" t="s">
        <v>465</v>
      </c>
      <c r="J81" s="43" t="s">
        <v>83</v>
      </c>
      <c r="K81" s="15">
        <v>15.3307</v>
      </c>
      <c r="L81" s="15">
        <v>-88.047399999999996</v>
      </c>
      <c r="M81" s="15" t="s">
        <v>466</v>
      </c>
      <c r="N81" s="16" t="s">
        <v>467</v>
      </c>
      <c r="O81" s="16" t="s">
        <v>468</v>
      </c>
    </row>
    <row r="82" spans="2:15" ht="14.25" customHeight="1">
      <c r="B82" s="14" t="str">
        <f>+'LOCALIZA HN'!$J82</f>
        <v>La Lima</v>
      </c>
      <c r="C82" s="15" t="s">
        <v>120</v>
      </c>
      <c r="D82" s="15" t="s">
        <v>121</v>
      </c>
      <c r="E82" s="15">
        <v>5</v>
      </c>
      <c r="F82" s="15" t="s">
        <v>423</v>
      </c>
      <c r="G82" s="15" t="s">
        <v>424</v>
      </c>
      <c r="H82" s="15">
        <v>12</v>
      </c>
      <c r="I82" s="42" t="s">
        <v>469</v>
      </c>
      <c r="J82" s="43" t="s">
        <v>47</v>
      </c>
      <c r="K82" s="15">
        <v>15.484500000000001</v>
      </c>
      <c r="L82" s="15">
        <v>-87.869299999999996</v>
      </c>
      <c r="M82" s="15" t="s">
        <v>470</v>
      </c>
      <c r="N82" s="16" t="s">
        <v>471</v>
      </c>
      <c r="O82" s="16" t="s">
        <v>472</v>
      </c>
    </row>
    <row r="83" spans="2:15" ht="14.25" customHeight="1">
      <c r="B83" s="14" t="str">
        <f>+'LOCALIZA HN'!$J83</f>
        <v>Choluteca</v>
      </c>
      <c r="C83" s="15" t="s">
        <v>120</v>
      </c>
      <c r="D83" s="15" t="s">
        <v>121</v>
      </c>
      <c r="E83" s="15">
        <v>6</v>
      </c>
      <c r="F83" s="15" t="s">
        <v>473</v>
      </c>
      <c r="G83" s="15" t="s">
        <v>27</v>
      </c>
      <c r="H83" s="15">
        <v>1</v>
      </c>
      <c r="I83" s="42" t="s">
        <v>474</v>
      </c>
      <c r="J83" s="43" t="s">
        <v>27</v>
      </c>
      <c r="K83" s="15">
        <v>13.260899999999999</v>
      </c>
      <c r="L83" s="15">
        <v>-87.231700000000004</v>
      </c>
      <c r="M83" s="15" t="s">
        <v>475</v>
      </c>
      <c r="N83" s="16" t="s">
        <v>476</v>
      </c>
      <c r="O83" s="16" t="s">
        <v>477</v>
      </c>
    </row>
    <row r="84" spans="2:15" ht="14.25" customHeight="1">
      <c r="B84" s="14" t="str">
        <f>+'LOCALIZA HN'!$J84</f>
        <v>Apacilagua</v>
      </c>
      <c r="C84" s="15" t="s">
        <v>120</v>
      </c>
      <c r="D84" s="15" t="s">
        <v>121</v>
      </c>
      <c r="E84" s="15">
        <v>6</v>
      </c>
      <c r="F84" s="15" t="s">
        <v>473</v>
      </c>
      <c r="G84" s="15" t="s">
        <v>27</v>
      </c>
      <c r="H84" s="15">
        <v>2</v>
      </c>
      <c r="I84" s="42" t="s">
        <v>478</v>
      </c>
      <c r="J84" s="43" t="s">
        <v>479</v>
      </c>
      <c r="K84" s="15">
        <v>13.455299999999999</v>
      </c>
      <c r="L84" s="15">
        <v>-87.015699999999995</v>
      </c>
      <c r="M84" s="15" t="s">
        <v>480</v>
      </c>
      <c r="N84" s="16" t="s">
        <v>481</v>
      </c>
      <c r="O84" s="16" t="s">
        <v>482</v>
      </c>
    </row>
    <row r="85" spans="2:15" ht="14.25" customHeight="1">
      <c r="B85" s="14" t="str">
        <f>+'LOCALIZA HN'!$J85</f>
        <v>Concepcion de Maria</v>
      </c>
      <c r="C85" s="15" t="s">
        <v>120</v>
      </c>
      <c r="D85" s="15" t="s">
        <v>121</v>
      </c>
      <c r="E85" s="15">
        <v>6</v>
      </c>
      <c r="F85" s="15" t="s">
        <v>473</v>
      </c>
      <c r="G85" s="15" t="s">
        <v>27</v>
      </c>
      <c r="H85" s="15">
        <v>3</v>
      </c>
      <c r="I85" s="42" t="s">
        <v>483</v>
      </c>
      <c r="J85" s="43" t="s">
        <v>484</v>
      </c>
      <c r="K85" s="15">
        <v>13.221399999999999</v>
      </c>
      <c r="L85" s="15">
        <v>-86.962000000000003</v>
      </c>
      <c r="M85" s="15" t="s">
        <v>485</v>
      </c>
      <c r="N85" s="16" t="s">
        <v>486</v>
      </c>
      <c r="O85" s="16" t="s">
        <v>487</v>
      </c>
    </row>
    <row r="86" spans="2:15" ht="14.25" customHeight="1">
      <c r="B86" s="14" t="str">
        <f>+'LOCALIZA HN'!$J86</f>
        <v>Duyure</v>
      </c>
      <c r="C86" s="15" t="s">
        <v>120</v>
      </c>
      <c r="D86" s="15" t="s">
        <v>121</v>
      </c>
      <c r="E86" s="15">
        <v>6</v>
      </c>
      <c r="F86" s="15" t="s">
        <v>473</v>
      </c>
      <c r="G86" s="15" t="s">
        <v>27</v>
      </c>
      <c r="H86" s="15">
        <v>4</v>
      </c>
      <c r="I86" s="42" t="s">
        <v>488</v>
      </c>
      <c r="J86" s="43" t="s">
        <v>489</v>
      </c>
      <c r="K86" s="15">
        <v>13.6485</v>
      </c>
      <c r="L86" s="15">
        <v>-86.818600000000004</v>
      </c>
      <c r="M86" s="15" t="s">
        <v>490</v>
      </c>
      <c r="N86" s="16" t="s">
        <v>491</v>
      </c>
      <c r="O86" s="16" t="s">
        <v>492</v>
      </c>
    </row>
    <row r="87" spans="2:15" ht="14.25" customHeight="1">
      <c r="B87" s="14" t="str">
        <f>+'LOCALIZA HN'!$J87</f>
        <v>El Corpus</v>
      </c>
      <c r="C87" s="15" t="s">
        <v>120</v>
      </c>
      <c r="D87" s="15" t="s">
        <v>121</v>
      </c>
      <c r="E87" s="15">
        <v>6</v>
      </c>
      <c r="F87" s="15" t="s">
        <v>473</v>
      </c>
      <c r="G87" s="15" t="s">
        <v>27</v>
      </c>
      <c r="H87" s="15">
        <v>5</v>
      </c>
      <c r="I87" s="42" t="s">
        <v>493</v>
      </c>
      <c r="J87" s="43" t="s">
        <v>494</v>
      </c>
      <c r="K87" s="15">
        <v>13.3226</v>
      </c>
      <c r="L87" s="15">
        <v>-87.008799999999994</v>
      </c>
      <c r="M87" s="15" t="s">
        <v>495</v>
      </c>
      <c r="N87" s="16" t="s">
        <v>496</v>
      </c>
      <c r="O87" s="16" t="s">
        <v>497</v>
      </c>
    </row>
    <row r="88" spans="2:15" ht="14.25" customHeight="1">
      <c r="B88" s="14" t="str">
        <f>+'LOCALIZA HN'!$J88</f>
        <v>El Triunfo</v>
      </c>
      <c r="C88" s="15" t="s">
        <v>120</v>
      </c>
      <c r="D88" s="15" t="s">
        <v>121</v>
      </c>
      <c r="E88" s="15">
        <v>6</v>
      </c>
      <c r="F88" s="15" t="s">
        <v>473</v>
      </c>
      <c r="G88" s="15" t="s">
        <v>27</v>
      </c>
      <c r="H88" s="15">
        <v>6</v>
      </c>
      <c r="I88" s="42" t="s">
        <v>498</v>
      </c>
      <c r="J88" s="43" t="s">
        <v>37</v>
      </c>
      <c r="K88" s="15">
        <v>13.0838</v>
      </c>
      <c r="L88" s="15">
        <v>-87.025800000000004</v>
      </c>
      <c r="M88" s="15" t="s">
        <v>499</v>
      </c>
      <c r="N88" s="16" t="s">
        <v>500</v>
      </c>
      <c r="O88" s="16" t="s">
        <v>501</v>
      </c>
    </row>
    <row r="89" spans="2:15" ht="14.25" customHeight="1">
      <c r="B89" s="14" t="str">
        <f>+'LOCALIZA HN'!$J89</f>
        <v>Marcovia</v>
      </c>
      <c r="C89" s="15" t="s">
        <v>120</v>
      </c>
      <c r="D89" s="15" t="s">
        <v>121</v>
      </c>
      <c r="E89" s="15">
        <v>6</v>
      </c>
      <c r="F89" s="15" t="s">
        <v>473</v>
      </c>
      <c r="G89" s="15" t="s">
        <v>27</v>
      </c>
      <c r="H89" s="15">
        <v>7</v>
      </c>
      <c r="I89" s="42" t="s">
        <v>502</v>
      </c>
      <c r="J89" s="43" t="s">
        <v>503</v>
      </c>
      <c r="K89" s="15">
        <v>13.2552</v>
      </c>
      <c r="L89" s="15">
        <v>-87.374200000000002</v>
      </c>
      <c r="M89" s="15" t="s">
        <v>504</v>
      </c>
      <c r="N89" s="16" t="s">
        <v>505</v>
      </c>
      <c r="O89" s="16" t="s">
        <v>506</v>
      </c>
    </row>
    <row r="90" spans="2:15" ht="14.25" customHeight="1">
      <c r="B90" s="14" t="str">
        <f>+'LOCALIZA HN'!$J90</f>
        <v>Morolica</v>
      </c>
      <c r="C90" s="15" t="s">
        <v>120</v>
      </c>
      <c r="D90" s="15" t="s">
        <v>121</v>
      </c>
      <c r="E90" s="15">
        <v>6</v>
      </c>
      <c r="F90" s="15" t="s">
        <v>473</v>
      </c>
      <c r="G90" s="15" t="s">
        <v>27</v>
      </c>
      <c r="H90" s="15">
        <v>8</v>
      </c>
      <c r="I90" s="42" t="s">
        <v>507</v>
      </c>
      <c r="J90" s="43" t="s">
        <v>508</v>
      </c>
      <c r="K90" s="15">
        <v>13.563700000000001</v>
      </c>
      <c r="L90" s="15">
        <v>-86.901700000000005</v>
      </c>
      <c r="M90" s="15" t="s">
        <v>509</v>
      </c>
      <c r="N90" s="16" t="s">
        <v>510</v>
      </c>
      <c r="O90" s="16" t="s">
        <v>511</v>
      </c>
    </row>
    <row r="91" spans="2:15" ht="14.25" customHeight="1">
      <c r="B91" s="14" t="str">
        <f>+'LOCALIZA HN'!$J91</f>
        <v>Namasigue</v>
      </c>
      <c r="C91" s="15" t="s">
        <v>120</v>
      </c>
      <c r="D91" s="15" t="s">
        <v>121</v>
      </c>
      <c r="E91" s="15">
        <v>6</v>
      </c>
      <c r="F91" s="15" t="s">
        <v>473</v>
      </c>
      <c r="G91" s="15" t="s">
        <v>27</v>
      </c>
      <c r="H91" s="15">
        <v>9</v>
      </c>
      <c r="I91" s="42" t="s">
        <v>512</v>
      </c>
      <c r="J91" s="43" t="s">
        <v>54</v>
      </c>
      <c r="K91" s="15">
        <v>13.1602</v>
      </c>
      <c r="L91" s="15">
        <v>-87.134900000000002</v>
      </c>
      <c r="M91" s="15" t="s">
        <v>513</v>
      </c>
      <c r="N91" s="16" t="s">
        <v>514</v>
      </c>
      <c r="O91" s="16" t="s">
        <v>515</v>
      </c>
    </row>
    <row r="92" spans="2:15" ht="14.25" customHeight="1">
      <c r="B92" s="14" t="str">
        <f>+'LOCALIZA HN'!$J92</f>
        <v>Orocuina</v>
      </c>
      <c r="C92" s="15" t="s">
        <v>120</v>
      </c>
      <c r="D92" s="15" t="s">
        <v>121</v>
      </c>
      <c r="E92" s="15">
        <v>6</v>
      </c>
      <c r="F92" s="15" t="s">
        <v>473</v>
      </c>
      <c r="G92" s="15" t="s">
        <v>27</v>
      </c>
      <c r="H92" s="15">
        <v>10</v>
      </c>
      <c r="I92" s="42" t="s">
        <v>516</v>
      </c>
      <c r="J92" s="43" t="s">
        <v>87</v>
      </c>
      <c r="K92" s="15">
        <v>13.5078</v>
      </c>
      <c r="L92" s="15">
        <v>-87.143100000000004</v>
      </c>
      <c r="M92" s="15" t="s">
        <v>517</v>
      </c>
      <c r="N92" s="16" t="s">
        <v>518</v>
      </c>
      <c r="O92" s="16" t="s">
        <v>519</v>
      </c>
    </row>
    <row r="93" spans="2:15" ht="14.25" customHeight="1">
      <c r="B93" s="14" t="str">
        <f>+'LOCALIZA HN'!$J93</f>
        <v>Pespire</v>
      </c>
      <c r="C93" s="15" t="s">
        <v>120</v>
      </c>
      <c r="D93" s="15" t="s">
        <v>121</v>
      </c>
      <c r="E93" s="15">
        <v>6</v>
      </c>
      <c r="F93" s="15" t="s">
        <v>473</v>
      </c>
      <c r="G93" s="15" t="s">
        <v>27</v>
      </c>
      <c r="H93" s="15">
        <v>11</v>
      </c>
      <c r="I93" s="42" t="s">
        <v>520</v>
      </c>
      <c r="J93" s="43" t="s">
        <v>58</v>
      </c>
      <c r="K93" s="15">
        <v>13.560600000000001</v>
      </c>
      <c r="L93" s="15">
        <v>-87.321600000000004</v>
      </c>
      <c r="M93" s="15" t="s">
        <v>521</v>
      </c>
      <c r="N93" s="16" t="s">
        <v>522</v>
      </c>
      <c r="O93" s="16" t="s">
        <v>523</v>
      </c>
    </row>
    <row r="94" spans="2:15" ht="14.25" customHeight="1">
      <c r="B94" s="14" t="str">
        <f>+'LOCALIZA HN'!$J94</f>
        <v>San Antonio de Flores</v>
      </c>
      <c r="C94" s="15" t="s">
        <v>120</v>
      </c>
      <c r="D94" s="15" t="s">
        <v>121</v>
      </c>
      <c r="E94" s="15">
        <v>6</v>
      </c>
      <c r="F94" s="15" t="s">
        <v>473</v>
      </c>
      <c r="G94" s="15" t="s">
        <v>27</v>
      </c>
      <c r="H94" s="15">
        <v>12</v>
      </c>
      <c r="I94" s="42" t="s">
        <v>524</v>
      </c>
      <c r="J94" s="43" t="s">
        <v>525</v>
      </c>
      <c r="K94" s="15">
        <v>13.6518</v>
      </c>
      <c r="L94" s="15">
        <v>-87.337400000000002</v>
      </c>
      <c r="M94" s="15" t="s">
        <v>526</v>
      </c>
      <c r="N94" s="16" t="s">
        <v>527</v>
      </c>
      <c r="O94" s="16" t="s">
        <v>528</v>
      </c>
    </row>
    <row r="95" spans="2:15" ht="14.25" customHeight="1">
      <c r="B95" s="14" t="str">
        <f>+'LOCALIZA HN'!$J95</f>
        <v>San Isidro</v>
      </c>
      <c r="C95" s="15" t="s">
        <v>120</v>
      </c>
      <c r="D95" s="15" t="s">
        <v>121</v>
      </c>
      <c r="E95" s="15">
        <v>6</v>
      </c>
      <c r="F95" s="15" t="s">
        <v>473</v>
      </c>
      <c r="G95" s="15" t="s">
        <v>27</v>
      </c>
      <c r="H95" s="15">
        <v>13</v>
      </c>
      <c r="I95" s="42" t="s">
        <v>529</v>
      </c>
      <c r="J95" s="43" t="s">
        <v>530</v>
      </c>
      <c r="K95" s="15">
        <v>13.6465</v>
      </c>
      <c r="L95" s="15">
        <v>-87.260099999999994</v>
      </c>
      <c r="M95" s="15" t="s">
        <v>531</v>
      </c>
      <c r="N95" s="16" t="s">
        <v>532</v>
      </c>
      <c r="O95" s="16" t="s">
        <v>533</v>
      </c>
    </row>
    <row r="96" spans="2:15" ht="14.25" customHeight="1">
      <c r="B96" s="14" t="str">
        <f>+'LOCALIZA HN'!$J96</f>
        <v>San Jose</v>
      </c>
      <c r="C96" s="15" t="s">
        <v>120</v>
      </c>
      <c r="D96" s="15" t="s">
        <v>121</v>
      </c>
      <c r="E96" s="15">
        <v>6</v>
      </c>
      <c r="F96" s="15" t="s">
        <v>473</v>
      </c>
      <c r="G96" s="15" t="s">
        <v>27</v>
      </c>
      <c r="H96" s="15">
        <v>14</v>
      </c>
      <c r="I96" s="42" t="s">
        <v>534</v>
      </c>
      <c r="J96" s="43" t="s">
        <v>390</v>
      </c>
      <c r="K96" s="15">
        <v>13.7171</v>
      </c>
      <c r="L96" s="15">
        <v>-87.422600000000003</v>
      </c>
      <c r="M96" s="15" t="s">
        <v>535</v>
      </c>
      <c r="N96" s="16" t="s">
        <v>536</v>
      </c>
      <c r="O96" s="16" t="s">
        <v>537</v>
      </c>
    </row>
    <row r="97" spans="2:15" ht="14.25" customHeight="1">
      <c r="B97" s="14" t="str">
        <f>+'LOCALIZA HN'!$J97</f>
        <v>San Marcos de Colon</v>
      </c>
      <c r="C97" s="15" t="s">
        <v>120</v>
      </c>
      <c r="D97" s="15" t="s">
        <v>121</v>
      </c>
      <c r="E97" s="15">
        <v>6</v>
      </c>
      <c r="F97" s="15" t="s">
        <v>473</v>
      </c>
      <c r="G97" s="15" t="s">
        <v>27</v>
      </c>
      <c r="H97" s="15">
        <v>15</v>
      </c>
      <c r="I97" s="42" t="s">
        <v>538</v>
      </c>
      <c r="J97" s="43" t="s">
        <v>539</v>
      </c>
      <c r="K97" s="15">
        <v>13.4057</v>
      </c>
      <c r="L97" s="15">
        <v>-86.822400000000002</v>
      </c>
      <c r="M97" s="15" t="s">
        <v>540</v>
      </c>
      <c r="N97" s="16" t="s">
        <v>541</v>
      </c>
      <c r="O97" s="16" t="s">
        <v>542</v>
      </c>
    </row>
    <row r="98" spans="2:15" ht="14.25" customHeight="1">
      <c r="B98" s="14" t="str">
        <f>+'LOCALIZA HN'!$J98</f>
        <v>Santa Ana de Yusguare</v>
      </c>
      <c r="C98" s="15" t="s">
        <v>120</v>
      </c>
      <c r="D98" s="15" t="s">
        <v>121</v>
      </c>
      <c r="E98" s="15">
        <v>6</v>
      </c>
      <c r="F98" s="15" t="s">
        <v>473</v>
      </c>
      <c r="G98" s="15" t="s">
        <v>27</v>
      </c>
      <c r="H98" s="15">
        <v>16</v>
      </c>
      <c r="I98" s="42" t="s">
        <v>543</v>
      </c>
      <c r="J98" s="43" t="s">
        <v>71</v>
      </c>
      <c r="K98" s="15">
        <v>13.305300000000001</v>
      </c>
      <c r="L98" s="15">
        <v>-87.097399999999993</v>
      </c>
      <c r="M98" s="15" t="s">
        <v>544</v>
      </c>
      <c r="N98" s="16" t="s">
        <v>545</v>
      </c>
      <c r="O98" s="16" t="s">
        <v>546</v>
      </c>
    </row>
    <row r="99" spans="2:15" ht="14.25" customHeight="1">
      <c r="B99" s="14" t="str">
        <f>+'LOCALIZA HN'!$J99</f>
        <v>Yuscaran</v>
      </c>
      <c r="C99" s="15" t="s">
        <v>120</v>
      </c>
      <c r="D99" s="15" t="s">
        <v>121</v>
      </c>
      <c r="E99" s="15">
        <v>7</v>
      </c>
      <c r="F99" s="15" t="s">
        <v>547</v>
      </c>
      <c r="G99" s="15" t="s">
        <v>29</v>
      </c>
      <c r="H99" s="15">
        <v>1</v>
      </c>
      <c r="I99" s="42" t="s">
        <v>548</v>
      </c>
      <c r="J99" s="43" t="s">
        <v>549</v>
      </c>
      <c r="K99" s="15">
        <v>13.956</v>
      </c>
      <c r="L99" s="15">
        <v>-86.826099999999997</v>
      </c>
      <c r="M99" s="15" t="s">
        <v>550</v>
      </c>
      <c r="N99" s="16" t="s">
        <v>551</v>
      </c>
      <c r="O99" s="16" t="s">
        <v>552</v>
      </c>
    </row>
    <row r="100" spans="2:15" ht="14.25" customHeight="1">
      <c r="B100" s="14" t="str">
        <f>+'LOCALIZA HN'!$J100</f>
        <v>Alauca</v>
      </c>
      <c r="C100" s="15" t="s">
        <v>120</v>
      </c>
      <c r="D100" s="15" t="s">
        <v>121</v>
      </c>
      <c r="E100" s="15">
        <v>7</v>
      </c>
      <c r="F100" s="15" t="s">
        <v>547</v>
      </c>
      <c r="G100" s="15" t="s">
        <v>29</v>
      </c>
      <c r="H100" s="15">
        <v>2</v>
      </c>
      <c r="I100" s="42" t="s">
        <v>553</v>
      </c>
      <c r="J100" s="43" t="s">
        <v>554</v>
      </c>
      <c r="K100" s="15">
        <v>13.835100000000001</v>
      </c>
      <c r="L100" s="15">
        <v>-86.688299999999998</v>
      </c>
      <c r="M100" s="15" t="s">
        <v>555</v>
      </c>
      <c r="N100" s="16" t="s">
        <v>556</v>
      </c>
      <c r="O100" s="16" t="s">
        <v>557</v>
      </c>
    </row>
    <row r="101" spans="2:15" ht="14.25" customHeight="1">
      <c r="B101" s="14" t="str">
        <f>+'LOCALIZA HN'!$J101</f>
        <v>Danli</v>
      </c>
      <c r="C101" s="15" t="s">
        <v>120</v>
      </c>
      <c r="D101" s="15" t="s">
        <v>121</v>
      </c>
      <c r="E101" s="15">
        <v>7</v>
      </c>
      <c r="F101" s="15" t="s">
        <v>547</v>
      </c>
      <c r="G101" s="15" t="s">
        <v>29</v>
      </c>
      <c r="H101" s="15">
        <v>3</v>
      </c>
      <c r="I101" s="42" t="s">
        <v>558</v>
      </c>
      <c r="J101" s="43" t="s">
        <v>30</v>
      </c>
      <c r="K101" s="15">
        <v>14.096500000000001</v>
      </c>
      <c r="L101" s="15">
        <v>-86.3767</v>
      </c>
      <c r="M101" s="15" t="s">
        <v>559</v>
      </c>
      <c r="N101" s="16" t="s">
        <v>560</v>
      </c>
      <c r="O101" s="16" t="s">
        <v>561</v>
      </c>
    </row>
    <row r="102" spans="2:15" ht="14.25" customHeight="1">
      <c r="B102" s="14" t="str">
        <f>+'LOCALIZA HN'!$J102</f>
        <v>El Paraiso</v>
      </c>
      <c r="C102" s="15" t="s">
        <v>120</v>
      </c>
      <c r="D102" s="15" t="s">
        <v>121</v>
      </c>
      <c r="E102" s="15">
        <v>7</v>
      </c>
      <c r="F102" s="15" t="s">
        <v>547</v>
      </c>
      <c r="G102" s="15" t="s">
        <v>29</v>
      </c>
      <c r="H102" s="15">
        <v>4</v>
      </c>
      <c r="I102" s="42" t="s">
        <v>562</v>
      </c>
      <c r="J102" s="43" t="s">
        <v>29</v>
      </c>
      <c r="K102" s="15">
        <v>13.851699999999999</v>
      </c>
      <c r="L102" s="15">
        <v>-86.525899999999993</v>
      </c>
      <c r="M102" s="15" t="s">
        <v>563</v>
      </c>
      <c r="N102" s="16" t="s">
        <v>564</v>
      </c>
      <c r="O102" s="16" t="s">
        <v>565</v>
      </c>
    </row>
    <row r="103" spans="2:15" ht="14.25" customHeight="1">
      <c r="B103" s="14" t="str">
        <f>+'LOCALIZA HN'!$J103</f>
        <v>Guinope</v>
      </c>
      <c r="C103" s="15" t="s">
        <v>120</v>
      </c>
      <c r="D103" s="15" t="s">
        <v>121</v>
      </c>
      <c r="E103" s="15">
        <v>7</v>
      </c>
      <c r="F103" s="15" t="s">
        <v>547</v>
      </c>
      <c r="G103" s="15" t="s">
        <v>29</v>
      </c>
      <c r="H103" s="15">
        <v>5</v>
      </c>
      <c r="I103" s="42" t="s">
        <v>566</v>
      </c>
      <c r="J103" s="43" t="s">
        <v>567</v>
      </c>
      <c r="K103" s="15">
        <v>13.8704</v>
      </c>
      <c r="L103" s="15">
        <v>-86.942999999999998</v>
      </c>
      <c r="M103" s="15" t="s">
        <v>568</v>
      </c>
      <c r="N103" s="16" t="s">
        <v>569</v>
      </c>
      <c r="O103" s="16" t="s">
        <v>570</v>
      </c>
    </row>
    <row r="104" spans="2:15" ht="14.25" customHeight="1">
      <c r="B104" s="14" t="str">
        <f>+'LOCALIZA HN'!$J104</f>
        <v>Jacaleapa</v>
      </c>
      <c r="C104" s="15" t="s">
        <v>120</v>
      </c>
      <c r="D104" s="15" t="s">
        <v>121</v>
      </c>
      <c r="E104" s="15">
        <v>7</v>
      </c>
      <c r="F104" s="15" t="s">
        <v>547</v>
      </c>
      <c r="G104" s="15" t="s">
        <v>29</v>
      </c>
      <c r="H104" s="15">
        <v>6</v>
      </c>
      <c r="I104" s="42" t="s">
        <v>571</v>
      </c>
      <c r="J104" s="43" t="s">
        <v>572</v>
      </c>
      <c r="K104" s="15">
        <v>14.0349</v>
      </c>
      <c r="L104" s="15">
        <v>-86.6768</v>
      </c>
      <c r="M104" s="15" t="s">
        <v>573</v>
      </c>
      <c r="N104" s="16" t="s">
        <v>574</v>
      </c>
      <c r="O104" s="16" t="s">
        <v>575</v>
      </c>
    </row>
    <row r="105" spans="2:15" ht="14.25" customHeight="1">
      <c r="B105" s="14" t="str">
        <f>+'LOCALIZA HN'!$J105</f>
        <v>Liure</v>
      </c>
      <c r="C105" s="15" t="s">
        <v>120</v>
      </c>
      <c r="D105" s="15" t="s">
        <v>121</v>
      </c>
      <c r="E105" s="15">
        <v>7</v>
      </c>
      <c r="F105" s="15" t="s">
        <v>547</v>
      </c>
      <c r="G105" s="15" t="s">
        <v>29</v>
      </c>
      <c r="H105" s="15">
        <v>7</v>
      </c>
      <c r="I105" s="42" t="s">
        <v>576</v>
      </c>
      <c r="J105" s="43" t="s">
        <v>577</v>
      </c>
      <c r="K105" s="15">
        <v>13.553699999999999</v>
      </c>
      <c r="L105" s="15">
        <v>-87.06</v>
      </c>
      <c r="M105" s="15" t="s">
        <v>578</v>
      </c>
      <c r="N105" s="16" t="s">
        <v>579</v>
      </c>
      <c r="O105" s="16" t="s">
        <v>580</v>
      </c>
    </row>
    <row r="106" spans="2:15" ht="14.25" customHeight="1">
      <c r="B106" s="14" t="str">
        <f>+'LOCALIZA HN'!$J106</f>
        <v>Moroceli</v>
      </c>
      <c r="C106" s="15" t="s">
        <v>120</v>
      </c>
      <c r="D106" s="15" t="s">
        <v>121</v>
      </c>
      <c r="E106" s="15">
        <v>7</v>
      </c>
      <c r="F106" s="15" t="s">
        <v>547</v>
      </c>
      <c r="G106" s="15" t="s">
        <v>29</v>
      </c>
      <c r="H106" s="15">
        <v>8</v>
      </c>
      <c r="I106" s="42" t="s">
        <v>581</v>
      </c>
      <c r="J106" s="43" t="s">
        <v>582</v>
      </c>
      <c r="K106" s="15">
        <v>14.148199999999999</v>
      </c>
      <c r="L106" s="15">
        <v>-86.853999999999999</v>
      </c>
      <c r="M106" s="15" t="s">
        <v>583</v>
      </c>
      <c r="N106" s="16" t="s">
        <v>584</v>
      </c>
      <c r="O106" s="16" t="s">
        <v>585</v>
      </c>
    </row>
    <row r="107" spans="2:15" ht="14.25" customHeight="1">
      <c r="B107" s="14" t="str">
        <f>+'LOCALIZA HN'!$J107</f>
        <v>Oropoli</v>
      </c>
      <c r="C107" s="15" t="s">
        <v>120</v>
      </c>
      <c r="D107" s="15" t="s">
        <v>121</v>
      </c>
      <c r="E107" s="15">
        <v>7</v>
      </c>
      <c r="F107" s="15" t="s">
        <v>547</v>
      </c>
      <c r="G107" s="15" t="s">
        <v>29</v>
      </c>
      <c r="H107" s="15">
        <v>9</v>
      </c>
      <c r="I107" s="42" t="s">
        <v>586</v>
      </c>
      <c r="J107" s="43" t="s">
        <v>587</v>
      </c>
      <c r="K107" s="15">
        <v>13.8195</v>
      </c>
      <c r="L107" s="15">
        <v>-86.833200000000005</v>
      </c>
      <c r="M107" s="15" t="s">
        <v>588</v>
      </c>
      <c r="N107" s="16" t="s">
        <v>589</v>
      </c>
      <c r="O107" s="16" t="s">
        <v>590</v>
      </c>
    </row>
    <row r="108" spans="2:15" ht="14.25" customHeight="1">
      <c r="B108" s="14" t="str">
        <f>+'LOCALIZA HN'!$J108</f>
        <v>Potrerillos</v>
      </c>
      <c r="C108" s="15" t="s">
        <v>120</v>
      </c>
      <c r="D108" s="15" t="s">
        <v>121</v>
      </c>
      <c r="E108" s="15">
        <v>7</v>
      </c>
      <c r="F108" s="15" t="s">
        <v>547</v>
      </c>
      <c r="G108" s="15" t="s">
        <v>29</v>
      </c>
      <c r="H108" s="15">
        <v>10</v>
      </c>
      <c r="I108" s="42" t="s">
        <v>591</v>
      </c>
      <c r="J108" s="43" t="s">
        <v>61</v>
      </c>
      <c r="K108" s="15">
        <v>14.0541</v>
      </c>
      <c r="L108" s="15">
        <v>-86.756500000000003</v>
      </c>
      <c r="M108" s="15" t="s">
        <v>592</v>
      </c>
      <c r="N108" s="16" t="s">
        <v>593</v>
      </c>
      <c r="O108" s="16" t="s">
        <v>594</v>
      </c>
    </row>
    <row r="109" spans="2:15" ht="14.25" customHeight="1">
      <c r="B109" s="14" t="str">
        <f>+'LOCALIZA HN'!$J109</f>
        <v>San Antonio de Flores</v>
      </c>
      <c r="C109" s="15" t="s">
        <v>120</v>
      </c>
      <c r="D109" s="15" t="s">
        <v>121</v>
      </c>
      <c r="E109" s="15">
        <v>7</v>
      </c>
      <c r="F109" s="15" t="s">
        <v>547</v>
      </c>
      <c r="G109" s="15" t="s">
        <v>29</v>
      </c>
      <c r="H109" s="15">
        <v>11</v>
      </c>
      <c r="I109" s="42" t="s">
        <v>595</v>
      </c>
      <c r="J109" s="43" t="s">
        <v>525</v>
      </c>
      <c r="K109" s="15">
        <v>13.715400000000001</v>
      </c>
      <c r="L109" s="15">
        <v>-86.839399999999998</v>
      </c>
      <c r="M109" s="15" t="s">
        <v>596</v>
      </c>
      <c r="N109" s="16" t="s">
        <v>597</v>
      </c>
      <c r="O109" s="16" t="s">
        <v>598</v>
      </c>
    </row>
    <row r="110" spans="2:15" ht="14.25" customHeight="1">
      <c r="B110" s="14" t="str">
        <f>+'LOCALIZA HN'!$J110</f>
        <v>San Lucas</v>
      </c>
      <c r="C110" s="15" t="s">
        <v>120</v>
      </c>
      <c r="D110" s="15" t="s">
        <v>121</v>
      </c>
      <c r="E110" s="15">
        <v>7</v>
      </c>
      <c r="F110" s="15" t="s">
        <v>547</v>
      </c>
      <c r="G110" s="15" t="s">
        <v>29</v>
      </c>
      <c r="H110" s="15">
        <v>12</v>
      </c>
      <c r="I110" s="42" t="s">
        <v>599</v>
      </c>
      <c r="J110" s="43" t="s">
        <v>600</v>
      </c>
      <c r="K110" s="15">
        <v>13.7478</v>
      </c>
      <c r="L110" s="15">
        <v>-86.948599999999999</v>
      </c>
      <c r="M110" s="15" t="s">
        <v>601</v>
      </c>
      <c r="N110" s="16" t="s">
        <v>602</v>
      </c>
      <c r="O110" s="16" t="s">
        <v>603</v>
      </c>
    </row>
    <row r="111" spans="2:15" ht="14.25" customHeight="1">
      <c r="B111" s="14" t="str">
        <f>+'LOCALIZA HN'!$J111</f>
        <v>San Matias</v>
      </c>
      <c r="C111" s="15" t="s">
        <v>120</v>
      </c>
      <c r="D111" s="15" t="s">
        <v>121</v>
      </c>
      <c r="E111" s="15">
        <v>7</v>
      </c>
      <c r="F111" s="15" t="s">
        <v>547</v>
      </c>
      <c r="G111" s="15" t="s">
        <v>29</v>
      </c>
      <c r="H111" s="15">
        <v>13</v>
      </c>
      <c r="I111" s="42" t="s">
        <v>604</v>
      </c>
      <c r="J111" s="43" t="s">
        <v>605</v>
      </c>
      <c r="K111" s="15">
        <v>13.958</v>
      </c>
      <c r="L111" s="15">
        <v>-86.647999999999996</v>
      </c>
      <c r="M111" s="15" t="s">
        <v>606</v>
      </c>
      <c r="N111" s="16" t="s">
        <v>607</v>
      </c>
      <c r="O111" s="16" t="s">
        <v>608</v>
      </c>
    </row>
    <row r="112" spans="2:15" ht="14.25" customHeight="1">
      <c r="B112" s="14" t="str">
        <f>+'LOCALIZA HN'!$J112</f>
        <v>Soledad</v>
      </c>
      <c r="C112" s="15" t="s">
        <v>120</v>
      </c>
      <c r="D112" s="15" t="s">
        <v>121</v>
      </c>
      <c r="E112" s="15">
        <v>7</v>
      </c>
      <c r="F112" s="15" t="s">
        <v>547</v>
      </c>
      <c r="G112" s="15" t="s">
        <v>29</v>
      </c>
      <c r="H112" s="15">
        <v>14</v>
      </c>
      <c r="I112" s="42" t="s">
        <v>609</v>
      </c>
      <c r="J112" s="43" t="s">
        <v>610</v>
      </c>
      <c r="K112" s="15">
        <v>13.614699999999999</v>
      </c>
      <c r="L112" s="15">
        <v>-87.147099999999995</v>
      </c>
      <c r="M112" s="15" t="s">
        <v>611</v>
      </c>
      <c r="N112" s="16" t="s">
        <v>612</v>
      </c>
      <c r="O112" s="16" t="s">
        <v>613</v>
      </c>
    </row>
    <row r="113" spans="2:15" ht="14.25" customHeight="1">
      <c r="B113" s="14" t="str">
        <f>+'LOCALIZA HN'!$J113</f>
        <v>Teupasenti</v>
      </c>
      <c r="C113" s="15" t="s">
        <v>120</v>
      </c>
      <c r="D113" s="15" t="s">
        <v>121</v>
      </c>
      <c r="E113" s="15">
        <v>7</v>
      </c>
      <c r="F113" s="15" t="s">
        <v>547</v>
      </c>
      <c r="G113" s="15" t="s">
        <v>29</v>
      </c>
      <c r="H113" s="15">
        <v>15</v>
      </c>
      <c r="I113" s="42" t="s">
        <v>614</v>
      </c>
      <c r="J113" s="43" t="s">
        <v>615</v>
      </c>
      <c r="K113" s="15">
        <v>14.295199999999999</v>
      </c>
      <c r="L113" s="15">
        <v>-86.679000000000002</v>
      </c>
      <c r="M113" s="15" t="s">
        <v>616</v>
      </c>
      <c r="N113" s="16" t="s">
        <v>617</v>
      </c>
      <c r="O113" s="16" t="s">
        <v>618</v>
      </c>
    </row>
    <row r="114" spans="2:15" ht="14.25" customHeight="1">
      <c r="B114" s="14" t="str">
        <f>+'LOCALIZA HN'!$J114</f>
        <v>Texiguat</v>
      </c>
      <c r="C114" s="15" t="s">
        <v>120</v>
      </c>
      <c r="D114" s="15" t="s">
        <v>121</v>
      </c>
      <c r="E114" s="15">
        <v>7</v>
      </c>
      <c r="F114" s="15" t="s">
        <v>547</v>
      </c>
      <c r="G114" s="15" t="s">
        <v>29</v>
      </c>
      <c r="H114" s="15">
        <v>16</v>
      </c>
      <c r="I114" s="42" t="s">
        <v>619</v>
      </c>
      <c r="J114" s="43" t="s">
        <v>620</v>
      </c>
      <c r="K114" s="15">
        <v>13.6693</v>
      </c>
      <c r="L114" s="15">
        <v>-87.038600000000002</v>
      </c>
      <c r="M114" s="15" t="s">
        <v>621</v>
      </c>
      <c r="N114" s="16" t="s">
        <v>622</v>
      </c>
      <c r="O114" s="16" t="s">
        <v>623</v>
      </c>
    </row>
    <row r="115" spans="2:15" ht="14.25" customHeight="1">
      <c r="B115" s="14" t="str">
        <f>+'LOCALIZA HN'!$J115</f>
        <v>Vado Ancho</v>
      </c>
      <c r="C115" s="15" t="s">
        <v>120</v>
      </c>
      <c r="D115" s="15" t="s">
        <v>121</v>
      </c>
      <c r="E115" s="15">
        <v>7</v>
      </c>
      <c r="F115" s="15" t="s">
        <v>547</v>
      </c>
      <c r="G115" s="15" t="s">
        <v>29</v>
      </c>
      <c r="H115" s="15">
        <v>17</v>
      </c>
      <c r="I115" s="42" t="s">
        <v>624</v>
      </c>
      <c r="J115" s="43" t="s">
        <v>625</v>
      </c>
      <c r="K115" s="15">
        <v>13.639699999999999</v>
      </c>
      <c r="L115" s="15">
        <v>-86.954499999999996</v>
      </c>
      <c r="M115" s="15" t="s">
        <v>626</v>
      </c>
      <c r="N115" s="16" t="s">
        <v>627</v>
      </c>
      <c r="O115" s="16" t="s">
        <v>628</v>
      </c>
    </row>
    <row r="116" spans="2:15" ht="14.25" customHeight="1">
      <c r="B116" s="14" t="str">
        <f>+'LOCALIZA HN'!$J116</f>
        <v>Yauyupe</v>
      </c>
      <c r="C116" s="15" t="s">
        <v>120</v>
      </c>
      <c r="D116" s="15" t="s">
        <v>121</v>
      </c>
      <c r="E116" s="15">
        <v>7</v>
      </c>
      <c r="F116" s="15" t="s">
        <v>547</v>
      </c>
      <c r="G116" s="15" t="s">
        <v>29</v>
      </c>
      <c r="H116" s="15">
        <v>18</v>
      </c>
      <c r="I116" s="42" t="s">
        <v>629</v>
      </c>
      <c r="J116" s="43" t="s">
        <v>630</v>
      </c>
      <c r="K116" s="15">
        <v>13.751099999999999</v>
      </c>
      <c r="L116" s="15">
        <v>-87.079599999999999</v>
      </c>
      <c r="M116" s="15" t="s">
        <v>631</v>
      </c>
      <c r="N116" s="16" t="s">
        <v>632</v>
      </c>
      <c r="O116" s="16" t="s">
        <v>633</v>
      </c>
    </row>
    <row r="117" spans="2:15" ht="14.25" customHeight="1">
      <c r="B117" s="14" t="str">
        <f>+'LOCALIZA HN'!$J117</f>
        <v>Trojes</v>
      </c>
      <c r="C117" s="15" t="s">
        <v>120</v>
      </c>
      <c r="D117" s="15" t="s">
        <v>121</v>
      </c>
      <c r="E117" s="15">
        <v>7</v>
      </c>
      <c r="F117" s="15" t="s">
        <v>547</v>
      </c>
      <c r="G117" s="15" t="s">
        <v>29</v>
      </c>
      <c r="H117" s="15">
        <v>19</v>
      </c>
      <c r="I117" s="42" t="s">
        <v>634</v>
      </c>
      <c r="J117" s="43" t="s">
        <v>635</v>
      </c>
      <c r="K117" s="15">
        <v>14.045299999999999</v>
      </c>
      <c r="L117" s="15">
        <v>-85.860699999999994</v>
      </c>
      <c r="M117" s="15" t="s">
        <v>636</v>
      </c>
      <c r="N117" s="16" t="s">
        <v>637</v>
      </c>
      <c r="O117" s="16" t="s">
        <v>638</v>
      </c>
    </row>
    <row r="118" spans="2:15" ht="14.25" customHeight="1">
      <c r="B118" s="14" t="str">
        <f>+'LOCALIZA HN'!$J118</f>
        <v>Distrito Central</v>
      </c>
      <c r="C118" s="15" t="s">
        <v>120</v>
      </c>
      <c r="D118" s="15" t="s">
        <v>121</v>
      </c>
      <c r="E118" s="15">
        <v>8</v>
      </c>
      <c r="F118" s="15" t="s">
        <v>639</v>
      </c>
      <c r="G118" s="15" t="s">
        <v>640</v>
      </c>
      <c r="H118" s="15">
        <v>1</v>
      </c>
      <c r="I118" s="42" t="s">
        <v>641</v>
      </c>
      <c r="J118" s="43" t="s">
        <v>32</v>
      </c>
      <c r="K118" s="15">
        <v>14.175800000000001</v>
      </c>
      <c r="L118" s="15">
        <v>-87.251099999999994</v>
      </c>
      <c r="M118" s="15" t="s">
        <v>642</v>
      </c>
      <c r="N118" s="16" t="s">
        <v>643</v>
      </c>
      <c r="O118" s="16" t="s">
        <v>644</v>
      </c>
    </row>
    <row r="119" spans="2:15" ht="14.25" customHeight="1">
      <c r="B119" s="14" t="str">
        <f>+'LOCALIZA HN'!$J119</f>
        <v>Alubaren</v>
      </c>
      <c r="C119" s="15" t="s">
        <v>120</v>
      </c>
      <c r="D119" s="15" t="s">
        <v>121</v>
      </c>
      <c r="E119" s="15">
        <v>8</v>
      </c>
      <c r="F119" s="15" t="s">
        <v>639</v>
      </c>
      <c r="G119" s="15" t="s">
        <v>640</v>
      </c>
      <c r="H119" s="15">
        <v>2</v>
      </c>
      <c r="I119" s="42" t="s">
        <v>645</v>
      </c>
      <c r="J119" s="43" t="s">
        <v>646</v>
      </c>
      <c r="K119" s="15">
        <v>13.786300000000001</v>
      </c>
      <c r="L119" s="15">
        <v>-87.470699999999994</v>
      </c>
      <c r="M119" s="15" t="s">
        <v>647</v>
      </c>
      <c r="N119" s="16" t="s">
        <v>648</v>
      </c>
      <c r="O119" s="16" t="s">
        <v>649</v>
      </c>
    </row>
    <row r="120" spans="2:15" ht="14.25" customHeight="1">
      <c r="B120" s="14" t="str">
        <f>+'LOCALIZA HN'!$J120</f>
        <v>Cedros</v>
      </c>
      <c r="C120" s="15" t="s">
        <v>120</v>
      </c>
      <c r="D120" s="15" t="s">
        <v>121</v>
      </c>
      <c r="E120" s="15">
        <v>8</v>
      </c>
      <c r="F120" s="15" t="s">
        <v>639</v>
      </c>
      <c r="G120" s="15" t="s">
        <v>640</v>
      </c>
      <c r="H120" s="15">
        <v>3</v>
      </c>
      <c r="I120" s="42" t="s">
        <v>650</v>
      </c>
      <c r="J120" s="43" t="s">
        <v>651</v>
      </c>
      <c r="K120" s="15">
        <v>14.57</v>
      </c>
      <c r="L120" s="15">
        <v>-87.121499999999997</v>
      </c>
      <c r="M120" s="15" t="s">
        <v>652</v>
      </c>
      <c r="N120" s="16" t="s">
        <v>653</v>
      </c>
      <c r="O120" s="16" t="s">
        <v>654</v>
      </c>
    </row>
    <row r="121" spans="2:15" ht="14.25" customHeight="1">
      <c r="B121" s="14" t="str">
        <f>+'LOCALIZA HN'!$J121</f>
        <v>Curaren</v>
      </c>
      <c r="C121" s="15" t="s">
        <v>120</v>
      </c>
      <c r="D121" s="15" t="s">
        <v>121</v>
      </c>
      <c r="E121" s="15">
        <v>8</v>
      </c>
      <c r="F121" s="15" t="s">
        <v>639</v>
      </c>
      <c r="G121" s="15" t="s">
        <v>640</v>
      </c>
      <c r="H121" s="15">
        <v>4</v>
      </c>
      <c r="I121" s="42" t="s">
        <v>655</v>
      </c>
      <c r="J121" s="43" t="s">
        <v>656</v>
      </c>
      <c r="K121" s="15">
        <v>13.8278</v>
      </c>
      <c r="L121" s="15">
        <v>-87.568700000000007</v>
      </c>
      <c r="M121" s="15" t="s">
        <v>657</v>
      </c>
      <c r="N121" s="16" t="s">
        <v>658</v>
      </c>
      <c r="O121" s="16" t="s">
        <v>659</v>
      </c>
    </row>
    <row r="122" spans="2:15" ht="14.25" customHeight="1">
      <c r="B122" s="14" t="str">
        <f>+'LOCALIZA HN'!$J122</f>
        <v>El Porvenir</v>
      </c>
      <c r="C122" s="15" t="s">
        <v>120</v>
      </c>
      <c r="D122" s="15" t="s">
        <v>121</v>
      </c>
      <c r="E122" s="15">
        <v>8</v>
      </c>
      <c r="F122" s="15" t="s">
        <v>639</v>
      </c>
      <c r="G122" s="15" t="s">
        <v>640</v>
      </c>
      <c r="H122" s="15">
        <v>5</v>
      </c>
      <c r="I122" s="42" t="s">
        <v>660</v>
      </c>
      <c r="J122" s="43" t="s">
        <v>99</v>
      </c>
      <c r="K122" s="15">
        <v>14.7082</v>
      </c>
      <c r="L122" s="15">
        <v>-87.221999999999994</v>
      </c>
      <c r="M122" s="15" t="s">
        <v>661</v>
      </c>
      <c r="N122" s="16" t="s">
        <v>662</v>
      </c>
      <c r="O122" s="16" t="s">
        <v>663</v>
      </c>
    </row>
    <row r="123" spans="2:15" ht="14.25" customHeight="1">
      <c r="B123" s="14" t="str">
        <f>+'LOCALIZA HN'!$J123</f>
        <v>Guaimaca</v>
      </c>
      <c r="C123" s="15" t="s">
        <v>120</v>
      </c>
      <c r="D123" s="15" t="s">
        <v>121</v>
      </c>
      <c r="E123" s="15">
        <v>8</v>
      </c>
      <c r="F123" s="15" t="s">
        <v>639</v>
      </c>
      <c r="G123" s="15" t="s">
        <v>640</v>
      </c>
      <c r="H123" s="15">
        <v>6</v>
      </c>
      <c r="I123" s="42" t="s">
        <v>664</v>
      </c>
      <c r="J123" s="43" t="s">
        <v>665</v>
      </c>
      <c r="K123" s="15">
        <v>14.513299999999999</v>
      </c>
      <c r="L123" s="15">
        <v>-86.867800000000003</v>
      </c>
      <c r="M123" s="15" t="s">
        <v>666</v>
      </c>
      <c r="N123" s="16" t="s">
        <v>667</v>
      </c>
      <c r="O123" s="16" t="s">
        <v>668</v>
      </c>
    </row>
    <row r="124" spans="2:15" ht="14.25" customHeight="1">
      <c r="B124" s="14" t="str">
        <f>+'LOCALIZA HN'!$J124</f>
        <v>La Libertad</v>
      </c>
      <c r="C124" s="15" t="s">
        <v>120</v>
      </c>
      <c r="D124" s="15" t="s">
        <v>121</v>
      </c>
      <c r="E124" s="15">
        <v>8</v>
      </c>
      <c r="F124" s="15" t="s">
        <v>639</v>
      </c>
      <c r="G124" s="15" t="s">
        <v>640</v>
      </c>
      <c r="H124" s="15">
        <v>7</v>
      </c>
      <c r="I124" s="42" t="s">
        <v>669</v>
      </c>
      <c r="J124" s="43" t="s">
        <v>235</v>
      </c>
      <c r="K124" s="15">
        <v>13.7073</v>
      </c>
      <c r="L124" s="15">
        <v>-87.500500000000002</v>
      </c>
      <c r="M124" s="15" t="s">
        <v>670</v>
      </c>
      <c r="N124" s="16" t="s">
        <v>671</v>
      </c>
      <c r="O124" s="16" t="s">
        <v>672</v>
      </c>
    </row>
    <row r="125" spans="2:15" ht="14.25" customHeight="1">
      <c r="B125" s="14" t="str">
        <f>+'LOCALIZA HN'!$J125</f>
        <v>La Venta</v>
      </c>
      <c r="C125" s="15" t="s">
        <v>120</v>
      </c>
      <c r="D125" s="15" t="s">
        <v>121</v>
      </c>
      <c r="E125" s="15">
        <v>8</v>
      </c>
      <c r="F125" s="15" t="s">
        <v>639</v>
      </c>
      <c r="G125" s="15" t="s">
        <v>640</v>
      </c>
      <c r="H125" s="15">
        <v>8</v>
      </c>
      <c r="I125" s="42" t="s">
        <v>673</v>
      </c>
      <c r="J125" s="43" t="s">
        <v>674</v>
      </c>
      <c r="K125" s="15">
        <v>13.732100000000001</v>
      </c>
      <c r="L125" s="15">
        <v>-87.327600000000004</v>
      </c>
      <c r="M125" s="15" t="s">
        <v>675</v>
      </c>
      <c r="N125" s="16" t="s">
        <v>676</v>
      </c>
      <c r="O125" s="16" t="s">
        <v>677</v>
      </c>
    </row>
    <row r="126" spans="2:15" ht="14.25" customHeight="1">
      <c r="B126" s="14" t="str">
        <f>+'LOCALIZA HN'!$J126</f>
        <v>Lepaterique</v>
      </c>
      <c r="C126" s="15" t="s">
        <v>120</v>
      </c>
      <c r="D126" s="15" t="s">
        <v>121</v>
      </c>
      <c r="E126" s="15">
        <v>8</v>
      </c>
      <c r="F126" s="15" t="s">
        <v>639</v>
      </c>
      <c r="G126" s="15" t="s">
        <v>640</v>
      </c>
      <c r="H126" s="15">
        <v>9</v>
      </c>
      <c r="I126" s="42" t="s">
        <v>678</v>
      </c>
      <c r="J126" s="43" t="s">
        <v>52</v>
      </c>
      <c r="K126" s="15">
        <v>14.0482</v>
      </c>
      <c r="L126" s="15">
        <v>-87.495500000000007</v>
      </c>
      <c r="M126" s="15" t="s">
        <v>679</v>
      </c>
      <c r="N126" s="16" t="s">
        <v>680</v>
      </c>
      <c r="O126" s="16" t="s">
        <v>681</v>
      </c>
    </row>
    <row r="127" spans="2:15" ht="14.25" customHeight="1">
      <c r="B127" s="14" t="str">
        <f>+'LOCALIZA HN'!$J127</f>
        <v>Maraita</v>
      </c>
      <c r="C127" s="15" t="s">
        <v>120</v>
      </c>
      <c r="D127" s="15" t="s">
        <v>121</v>
      </c>
      <c r="E127" s="15">
        <v>8</v>
      </c>
      <c r="F127" s="15" t="s">
        <v>639</v>
      </c>
      <c r="G127" s="15" t="s">
        <v>640</v>
      </c>
      <c r="H127" s="15">
        <v>10</v>
      </c>
      <c r="I127" s="42" t="s">
        <v>682</v>
      </c>
      <c r="J127" s="43" t="s">
        <v>683</v>
      </c>
      <c r="K127" s="15">
        <v>13.8675</v>
      </c>
      <c r="L127" s="15">
        <v>-87.056399999999996</v>
      </c>
      <c r="M127" s="15" t="s">
        <v>684</v>
      </c>
      <c r="N127" s="16" t="s">
        <v>685</v>
      </c>
      <c r="O127" s="16" t="s">
        <v>686</v>
      </c>
    </row>
    <row r="128" spans="2:15" ht="14.25" customHeight="1">
      <c r="B128" s="14" t="str">
        <f>+'LOCALIZA HN'!$J128</f>
        <v>Marale</v>
      </c>
      <c r="C128" s="15" t="s">
        <v>120</v>
      </c>
      <c r="D128" s="15" t="s">
        <v>121</v>
      </c>
      <c r="E128" s="15">
        <v>8</v>
      </c>
      <c r="F128" s="15" t="s">
        <v>639</v>
      </c>
      <c r="G128" s="15" t="s">
        <v>640</v>
      </c>
      <c r="H128" s="15">
        <v>11</v>
      </c>
      <c r="I128" s="42" t="s">
        <v>687</v>
      </c>
      <c r="J128" s="43" t="s">
        <v>688</v>
      </c>
      <c r="K128" s="15">
        <v>14.938000000000001</v>
      </c>
      <c r="L128" s="15">
        <v>-87.102400000000003</v>
      </c>
      <c r="M128" s="15" t="s">
        <v>689</v>
      </c>
      <c r="N128" s="16" t="s">
        <v>690</v>
      </c>
      <c r="O128" s="16" t="s">
        <v>691</v>
      </c>
    </row>
    <row r="129" spans="2:15" ht="14.25" customHeight="1">
      <c r="B129" s="14" t="str">
        <f>+'LOCALIZA HN'!$J129</f>
        <v>Nueva Armenia</v>
      </c>
      <c r="C129" s="15" t="s">
        <v>120</v>
      </c>
      <c r="D129" s="15" t="s">
        <v>121</v>
      </c>
      <c r="E129" s="15">
        <v>8</v>
      </c>
      <c r="F129" s="15" t="s">
        <v>639</v>
      </c>
      <c r="G129" s="15" t="s">
        <v>640</v>
      </c>
      <c r="H129" s="15">
        <v>12</v>
      </c>
      <c r="I129" s="42" t="s">
        <v>692</v>
      </c>
      <c r="J129" s="43" t="s">
        <v>693</v>
      </c>
      <c r="K129" s="15">
        <v>13.7515</v>
      </c>
      <c r="L129" s="15">
        <v>-87.1614</v>
      </c>
      <c r="M129" s="15" t="s">
        <v>694</v>
      </c>
      <c r="N129" s="16" t="s">
        <v>695</v>
      </c>
      <c r="O129" s="16" t="s">
        <v>696</v>
      </c>
    </row>
    <row r="130" spans="2:15" ht="14.25" customHeight="1">
      <c r="B130" s="14" t="str">
        <f>+'LOCALIZA HN'!$J130</f>
        <v>Ojojona</v>
      </c>
      <c r="C130" s="15" t="s">
        <v>120</v>
      </c>
      <c r="D130" s="15" t="s">
        <v>121</v>
      </c>
      <c r="E130" s="15">
        <v>8</v>
      </c>
      <c r="F130" s="15" t="s">
        <v>639</v>
      </c>
      <c r="G130" s="15" t="s">
        <v>640</v>
      </c>
      <c r="H130" s="15">
        <v>13</v>
      </c>
      <c r="I130" s="42" t="s">
        <v>697</v>
      </c>
      <c r="J130" s="43" t="s">
        <v>698</v>
      </c>
      <c r="K130" s="15">
        <v>13.9277</v>
      </c>
      <c r="L130" s="15">
        <v>-87.340999999999994</v>
      </c>
      <c r="M130" s="15" t="s">
        <v>699</v>
      </c>
      <c r="N130" s="16" t="s">
        <v>700</v>
      </c>
      <c r="O130" s="16" t="s">
        <v>701</v>
      </c>
    </row>
    <row r="131" spans="2:15" ht="14.25" customHeight="1">
      <c r="B131" s="14" t="str">
        <f>+'LOCALIZA HN'!$J131</f>
        <v>Orica</v>
      </c>
      <c r="C131" s="15" t="s">
        <v>120</v>
      </c>
      <c r="D131" s="15" t="s">
        <v>121</v>
      </c>
      <c r="E131" s="15">
        <v>8</v>
      </c>
      <c r="F131" s="15" t="s">
        <v>639</v>
      </c>
      <c r="G131" s="15" t="s">
        <v>640</v>
      </c>
      <c r="H131" s="15">
        <v>14</v>
      </c>
      <c r="I131" s="42" t="s">
        <v>702</v>
      </c>
      <c r="J131" s="43" t="s">
        <v>703</v>
      </c>
      <c r="K131" s="15">
        <v>14.797800000000001</v>
      </c>
      <c r="L131" s="15">
        <v>-86.945400000000006</v>
      </c>
      <c r="M131" s="15" t="s">
        <v>704</v>
      </c>
      <c r="N131" s="16" t="s">
        <v>705</v>
      </c>
      <c r="O131" s="16" t="s">
        <v>706</v>
      </c>
    </row>
    <row r="132" spans="2:15" ht="14.25" customHeight="1">
      <c r="B132" s="14" t="str">
        <f>+'LOCALIZA HN'!$J132</f>
        <v>Reitoca</v>
      </c>
      <c r="C132" s="15" t="s">
        <v>120</v>
      </c>
      <c r="D132" s="15" t="s">
        <v>121</v>
      </c>
      <c r="E132" s="15">
        <v>8</v>
      </c>
      <c r="F132" s="15" t="s">
        <v>639</v>
      </c>
      <c r="G132" s="15" t="s">
        <v>640</v>
      </c>
      <c r="H132" s="15">
        <v>15</v>
      </c>
      <c r="I132" s="42" t="s">
        <v>707</v>
      </c>
      <c r="J132" s="43" t="s">
        <v>708</v>
      </c>
      <c r="K132" s="15">
        <v>13.8515</v>
      </c>
      <c r="L132" s="15">
        <v>-87.429100000000005</v>
      </c>
      <c r="M132" s="15" t="s">
        <v>709</v>
      </c>
      <c r="N132" s="16" t="s">
        <v>710</v>
      </c>
      <c r="O132" s="16" t="s">
        <v>711</v>
      </c>
    </row>
    <row r="133" spans="2:15" ht="14.25" customHeight="1">
      <c r="B133" s="14" t="str">
        <f>+'LOCALIZA HN'!$J133</f>
        <v>Sabanagrande</v>
      </c>
      <c r="C133" s="15" t="s">
        <v>120</v>
      </c>
      <c r="D133" s="15" t="s">
        <v>121</v>
      </c>
      <c r="E133" s="15">
        <v>8</v>
      </c>
      <c r="F133" s="15" t="s">
        <v>639</v>
      </c>
      <c r="G133" s="15" t="s">
        <v>640</v>
      </c>
      <c r="H133" s="15">
        <v>16</v>
      </c>
      <c r="I133" s="42" t="s">
        <v>712</v>
      </c>
      <c r="J133" s="43" t="s">
        <v>713</v>
      </c>
      <c r="K133" s="15">
        <v>13.799799999999999</v>
      </c>
      <c r="L133" s="15">
        <v>-87.259600000000006</v>
      </c>
      <c r="M133" s="15" t="s">
        <v>714</v>
      </c>
      <c r="N133" s="16" t="s">
        <v>715</v>
      </c>
      <c r="O133" s="16" t="s">
        <v>716</v>
      </c>
    </row>
    <row r="134" spans="2:15" ht="14.25" customHeight="1">
      <c r="B134" s="14" t="str">
        <f>+'LOCALIZA HN'!$J134</f>
        <v>San Antonio de Oriente</v>
      </c>
      <c r="C134" s="15" t="s">
        <v>120</v>
      </c>
      <c r="D134" s="15" t="s">
        <v>121</v>
      </c>
      <c r="E134" s="15">
        <v>8</v>
      </c>
      <c r="F134" s="15" t="s">
        <v>639</v>
      </c>
      <c r="G134" s="15" t="s">
        <v>640</v>
      </c>
      <c r="H134" s="15">
        <v>17</v>
      </c>
      <c r="I134" s="42" t="s">
        <v>717</v>
      </c>
      <c r="J134" s="43" t="s">
        <v>718</v>
      </c>
      <c r="K134" s="15">
        <v>14.0344</v>
      </c>
      <c r="L134" s="15">
        <v>-86.990099999999998</v>
      </c>
      <c r="M134" s="15" t="s">
        <v>719</v>
      </c>
      <c r="N134" s="16" t="s">
        <v>720</v>
      </c>
      <c r="O134" s="16" t="s">
        <v>721</v>
      </c>
    </row>
    <row r="135" spans="2:15" ht="14.25" customHeight="1">
      <c r="B135" s="14" t="str">
        <f>+'LOCALIZA HN'!$J135</f>
        <v>San Buenaventura</v>
      </c>
      <c r="C135" s="15" t="s">
        <v>120</v>
      </c>
      <c r="D135" s="15" t="s">
        <v>121</v>
      </c>
      <c r="E135" s="15">
        <v>8</v>
      </c>
      <c r="F135" s="15" t="s">
        <v>639</v>
      </c>
      <c r="G135" s="15" t="s">
        <v>640</v>
      </c>
      <c r="H135" s="15">
        <v>18</v>
      </c>
      <c r="I135" s="42" t="s">
        <v>722</v>
      </c>
      <c r="J135" s="43" t="s">
        <v>723</v>
      </c>
      <c r="K135" s="15">
        <v>13.8986</v>
      </c>
      <c r="L135" s="15">
        <v>-87.183899999999994</v>
      </c>
      <c r="M135" s="15" t="s">
        <v>724</v>
      </c>
      <c r="N135" s="16" t="s">
        <v>725</v>
      </c>
      <c r="O135" s="16" t="s">
        <v>726</v>
      </c>
    </row>
    <row r="136" spans="2:15" ht="14.25" customHeight="1">
      <c r="B136" s="14" t="str">
        <f>+'LOCALIZA HN'!$J136</f>
        <v>San Ignacio</v>
      </c>
      <c r="C136" s="15" t="s">
        <v>120</v>
      </c>
      <c r="D136" s="15" t="s">
        <v>121</v>
      </c>
      <c r="E136" s="15">
        <v>8</v>
      </c>
      <c r="F136" s="15" t="s">
        <v>639</v>
      </c>
      <c r="G136" s="15" t="s">
        <v>640</v>
      </c>
      <c r="H136" s="15">
        <v>19</v>
      </c>
      <c r="I136" s="42" t="s">
        <v>727</v>
      </c>
      <c r="J136" s="43" t="s">
        <v>728</v>
      </c>
      <c r="K136" s="15">
        <v>14.744</v>
      </c>
      <c r="L136" s="15">
        <v>-87.055899999999994</v>
      </c>
      <c r="M136" s="15" t="s">
        <v>729</v>
      </c>
      <c r="N136" s="16" t="s">
        <v>730</v>
      </c>
      <c r="O136" s="16" t="s">
        <v>731</v>
      </c>
    </row>
    <row r="137" spans="2:15" ht="14.25" customHeight="1">
      <c r="B137" s="14" t="str">
        <f>+'LOCALIZA HN'!$J137</f>
        <v>San Juan de Flores</v>
      </c>
      <c r="C137" s="15" t="s">
        <v>120</v>
      </c>
      <c r="D137" s="15" t="s">
        <v>121</v>
      </c>
      <c r="E137" s="15">
        <v>8</v>
      </c>
      <c r="F137" s="15" t="s">
        <v>639</v>
      </c>
      <c r="G137" s="15" t="s">
        <v>640</v>
      </c>
      <c r="H137" s="15">
        <v>20</v>
      </c>
      <c r="I137" s="42" t="s">
        <v>732</v>
      </c>
      <c r="J137" s="43" t="s">
        <v>733</v>
      </c>
      <c r="K137" s="15">
        <v>14.301500000000001</v>
      </c>
      <c r="L137" s="15">
        <v>-86.965699999999998</v>
      </c>
      <c r="M137" s="15" t="s">
        <v>734</v>
      </c>
      <c r="N137" s="16" t="s">
        <v>735</v>
      </c>
      <c r="O137" s="16" t="s">
        <v>736</v>
      </c>
    </row>
    <row r="138" spans="2:15" ht="14.25" customHeight="1">
      <c r="B138" s="14" t="str">
        <f>+'LOCALIZA HN'!$J138</f>
        <v>San Miguelito</v>
      </c>
      <c r="C138" s="15" t="s">
        <v>120</v>
      </c>
      <c r="D138" s="15" t="s">
        <v>121</v>
      </c>
      <c r="E138" s="15">
        <v>8</v>
      </c>
      <c r="F138" s="15" t="s">
        <v>639</v>
      </c>
      <c r="G138" s="15" t="s">
        <v>640</v>
      </c>
      <c r="H138" s="15">
        <v>21</v>
      </c>
      <c r="I138" s="42" t="s">
        <v>737</v>
      </c>
      <c r="J138" s="43" t="s">
        <v>738</v>
      </c>
      <c r="K138" s="15">
        <v>13.749499999999999</v>
      </c>
      <c r="L138" s="15">
        <v>-87.491200000000006</v>
      </c>
      <c r="M138" s="15" t="s">
        <v>739</v>
      </c>
      <c r="N138" s="16" t="s">
        <v>740</v>
      </c>
      <c r="O138" s="16" t="s">
        <v>741</v>
      </c>
    </row>
    <row r="139" spans="2:15" ht="14.25" customHeight="1">
      <c r="B139" s="14" t="str">
        <f>+'LOCALIZA HN'!$J139</f>
        <v>Santa Ana</v>
      </c>
      <c r="C139" s="15" t="s">
        <v>120</v>
      </c>
      <c r="D139" s="15" t="s">
        <v>121</v>
      </c>
      <c r="E139" s="15">
        <v>8</v>
      </c>
      <c r="F139" s="15" t="s">
        <v>639</v>
      </c>
      <c r="G139" s="15" t="s">
        <v>640</v>
      </c>
      <c r="H139" s="15">
        <v>22</v>
      </c>
      <c r="I139" s="42" t="s">
        <v>742</v>
      </c>
      <c r="J139" s="43" t="s">
        <v>70</v>
      </c>
      <c r="K139" s="15">
        <v>13.9329</v>
      </c>
      <c r="L139" s="15">
        <v>-87.242199999999997</v>
      </c>
      <c r="M139" s="15" t="s">
        <v>743</v>
      </c>
      <c r="N139" s="16" t="s">
        <v>744</v>
      </c>
      <c r="O139" s="16" t="s">
        <v>745</v>
      </c>
    </row>
    <row r="140" spans="2:15" ht="14.25" customHeight="1">
      <c r="B140" s="14" t="str">
        <f>+'LOCALIZA HN'!$J140</f>
        <v>Santa Lucia</v>
      </c>
      <c r="C140" s="15" t="s">
        <v>120</v>
      </c>
      <c r="D140" s="15" t="s">
        <v>121</v>
      </c>
      <c r="E140" s="15">
        <v>8</v>
      </c>
      <c r="F140" s="15" t="s">
        <v>639</v>
      </c>
      <c r="G140" s="15" t="s">
        <v>640</v>
      </c>
      <c r="H140" s="15">
        <v>23</v>
      </c>
      <c r="I140" s="42" t="s">
        <v>746</v>
      </c>
      <c r="J140" s="43" t="s">
        <v>747</v>
      </c>
      <c r="K140" s="15">
        <v>14.127800000000001</v>
      </c>
      <c r="L140" s="15">
        <v>-87.095399999999998</v>
      </c>
      <c r="M140" s="15" t="s">
        <v>748</v>
      </c>
      <c r="N140" s="16" t="s">
        <v>749</v>
      </c>
      <c r="O140" s="16" t="s">
        <v>750</v>
      </c>
    </row>
    <row r="141" spans="2:15" ht="14.25" customHeight="1">
      <c r="B141" s="14" t="str">
        <f>+'LOCALIZA HN'!$J141</f>
        <v>Talanga</v>
      </c>
      <c r="C141" s="15" t="s">
        <v>120</v>
      </c>
      <c r="D141" s="15" t="s">
        <v>121</v>
      </c>
      <c r="E141" s="15">
        <v>8</v>
      </c>
      <c r="F141" s="15" t="s">
        <v>639</v>
      </c>
      <c r="G141" s="15" t="s">
        <v>640</v>
      </c>
      <c r="H141" s="15">
        <v>24</v>
      </c>
      <c r="I141" s="42" t="s">
        <v>751</v>
      </c>
      <c r="J141" s="43" t="s">
        <v>752</v>
      </c>
      <c r="K141" s="15">
        <v>14.4094</v>
      </c>
      <c r="L141" s="15">
        <v>-87.067800000000005</v>
      </c>
      <c r="M141" s="15" t="s">
        <v>753</v>
      </c>
      <c r="N141" s="16" t="s">
        <v>754</v>
      </c>
      <c r="O141" s="16" t="s">
        <v>755</v>
      </c>
    </row>
    <row r="142" spans="2:15" ht="14.25" customHeight="1">
      <c r="B142" s="14" t="str">
        <f>+'LOCALIZA HN'!$J142</f>
        <v>Tatumbla</v>
      </c>
      <c r="C142" s="15" t="s">
        <v>120</v>
      </c>
      <c r="D142" s="15" t="s">
        <v>121</v>
      </c>
      <c r="E142" s="15">
        <v>8</v>
      </c>
      <c r="F142" s="15" t="s">
        <v>639</v>
      </c>
      <c r="G142" s="15" t="s">
        <v>640</v>
      </c>
      <c r="H142" s="15">
        <v>25</v>
      </c>
      <c r="I142" s="42" t="s">
        <v>756</v>
      </c>
      <c r="J142" s="43" t="s">
        <v>78</v>
      </c>
      <c r="K142" s="15">
        <v>13.9855</v>
      </c>
      <c r="L142" s="15">
        <v>-87.071399999999997</v>
      </c>
      <c r="M142" s="15" t="s">
        <v>757</v>
      </c>
      <c r="N142" s="16" t="s">
        <v>758</v>
      </c>
      <c r="O142" s="16" t="s">
        <v>759</v>
      </c>
    </row>
    <row r="143" spans="2:15" ht="14.25" customHeight="1">
      <c r="B143" s="14" t="str">
        <f>+'LOCALIZA HN'!$J143</f>
        <v>Valle de Angeles</v>
      </c>
      <c r="C143" s="15" t="s">
        <v>120</v>
      </c>
      <c r="D143" s="15" t="s">
        <v>121</v>
      </c>
      <c r="E143" s="15">
        <v>8</v>
      </c>
      <c r="F143" s="15" t="s">
        <v>639</v>
      </c>
      <c r="G143" s="15" t="s">
        <v>640</v>
      </c>
      <c r="H143" s="15">
        <v>26</v>
      </c>
      <c r="I143" s="42" t="s">
        <v>760</v>
      </c>
      <c r="J143" s="43" t="s">
        <v>761</v>
      </c>
      <c r="K143" s="15">
        <v>14.1557</v>
      </c>
      <c r="L143" s="15">
        <v>-87.028199999999998</v>
      </c>
      <c r="M143" s="15" t="s">
        <v>762</v>
      </c>
      <c r="N143" s="16" t="s">
        <v>763</v>
      </c>
      <c r="O143" s="16" t="s">
        <v>764</v>
      </c>
    </row>
    <row r="144" spans="2:15" ht="14.25" customHeight="1">
      <c r="B144" s="14" t="str">
        <f>+'LOCALIZA HN'!$J144</f>
        <v>Villa de San Francisco</v>
      </c>
      <c r="C144" s="15" t="s">
        <v>120</v>
      </c>
      <c r="D144" s="15" t="s">
        <v>121</v>
      </c>
      <c r="E144" s="15">
        <v>8</v>
      </c>
      <c r="F144" s="15" t="s">
        <v>639</v>
      </c>
      <c r="G144" s="15" t="s">
        <v>640</v>
      </c>
      <c r="H144" s="15">
        <v>27</v>
      </c>
      <c r="I144" s="42" t="s">
        <v>765</v>
      </c>
      <c r="J144" s="43" t="s">
        <v>766</v>
      </c>
      <c r="K144" s="15">
        <v>14.197699999999999</v>
      </c>
      <c r="L144" s="15">
        <v>-86.9512</v>
      </c>
      <c r="M144" s="15" t="s">
        <v>767</v>
      </c>
      <c r="N144" s="16" t="s">
        <v>768</v>
      </c>
      <c r="O144" s="16" t="s">
        <v>769</v>
      </c>
    </row>
    <row r="145" spans="2:15" ht="14.25" customHeight="1">
      <c r="B145" s="14" t="str">
        <f>+'LOCALIZA HN'!$J145</f>
        <v>Vallecillo</v>
      </c>
      <c r="C145" s="15" t="s">
        <v>120</v>
      </c>
      <c r="D145" s="15" t="s">
        <v>121</v>
      </c>
      <c r="E145" s="15">
        <v>8</v>
      </c>
      <c r="F145" s="15" t="s">
        <v>639</v>
      </c>
      <c r="G145" s="15" t="s">
        <v>640</v>
      </c>
      <c r="H145" s="15">
        <v>28</v>
      </c>
      <c r="I145" s="42" t="s">
        <v>770</v>
      </c>
      <c r="J145" s="43" t="s">
        <v>771</v>
      </c>
      <c r="K145" s="15">
        <v>14.524900000000001</v>
      </c>
      <c r="L145" s="15">
        <v>-87.381799999999998</v>
      </c>
      <c r="M145" s="15" t="s">
        <v>772</v>
      </c>
      <c r="N145" s="16" t="s">
        <v>773</v>
      </c>
      <c r="O145" s="16" t="s">
        <v>774</v>
      </c>
    </row>
    <row r="146" spans="2:15" ht="14.25" customHeight="1">
      <c r="B146" s="14" t="str">
        <f>+'LOCALIZA HN'!$J146</f>
        <v>Puerto Lempira</v>
      </c>
      <c r="C146" s="15" t="s">
        <v>120</v>
      </c>
      <c r="D146" s="15" t="s">
        <v>121</v>
      </c>
      <c r="E146" s="15">
        <v>9</v>
      </c>
      <c r="F146" s="15" t="s">
        <v>775</v>
      </c>
      <c r="G146" s="15" t="s">
        <v>165</v>
      </c>
      <c r="H146" s="15">
        <v>1</v>
      </c>
      <c r="I146" s="42" t="s">
        <v>776</v>
      </c>
      <c r="J146" s="43" t="s">
        <v>777</v>
      </c>
      <c r="K146" s="15">
        <v>14.9999</v>
      </c>
      <c r="L146" s="15">
        <v>-84.110399999999998</v>
      </c>
      <c r="M146" s="15" t="s">
        <v>778</v>
      </c>
      <c r="N146" s="16" t="s">
        <v>779</v>
      </c>
      <c r="O146" s="16" t="s">
        <v>780</v>
      </c>
    </row>
    <row r="147" spans="2:15" ht="14.25" customHeight="1">
      <c r="B147" s="14" t="str">
        <f>+'LOCALIZA HN'!$J147</f>
        <v>Brus Laguna</v>
      </c>
      <c r="C147" s="15" t="s">
        <v>120</v>
      </c>
      <c r="D147" s="15" t="s">
        <v>121</v>
      </c>
      <c r="E147" s="15">
        <v>9</v>
      </c>
      <c r="F147" s="15" t="s">
        <v>775</v>
      </c>
      <c r="G147" s="15" t="s">
        <v>165</v>
      </c>
      <c r="H147" s="15">
        <v>2</v>
      </c>
      <c r="I147" s="42" t="s">
        <v>781</v>
      </c>
      <c r="J147" s="43" t="s">
        <v>782</v>
      </c>
      <c r="K147" s="15">
        <v>15.467499999999999</v>
      </c>
      <c r="L147" s="15">
        <v>-84.711399999999998</v>
      </c>
      <c r="M147" s="15" t="s">
        <v>783</v>
      </c>
      <c r="N147" s="16" t="s">
        <v>784</v>
      </c>
      <c r="O147" s="16" t="s">
        <v>785</v>
      </c>
    </row>
    <row r="148" spans="2:15" ht="14.25" customHeight="1">
      <c r="B148" s="14" t="str">
        <f>+'LOCALIZA HN'!$J148</f>
        <v>Ahuas</v>
      </c>
      <c r="C148" s="15" t="s">
        <v>120</v>
      </c>
      <c r="D148" s="15" t="s">
        <v>121</v>
      </c>
      <c r="E148" s="15">
        <v>9</v>
      </c>
      <c r="F148" s="15" t="s">
        <v>775</v>
      </c>
      <c r="G148" s="15" t="s">
        <v>165</v>
      </c>
      <c r="H148" s="15">
        <v>3</v>
      </c>
      <c r="I148" s="42" t="s">
        <v>786</v>
      </c>
      <c r="J148" s="43" t="s">
        <v>787</v>
      </c>
      <c r="K148" s="15">
        <v>15.4719</v>
      </c>
      <c r="L148" s="15">
        <v>-84.308000000000007</v>
      </c>
      <c r="M148" s="15" t="s">
        <v>788</v>
      </c>
      <c r="N148" s="16" t="s">
        <v>789</v>
      </c>
      <c r="O148" s="16" t="s">
        <v>790</v>
      </c>
    </row>
    <row r="149" spans="2:15" ht="14.25" customHeight="1">
      <c r="B149" s="14" t="str">
        <f>+'LOCALIZA HN'!$J149</f>
        <v>Juan Francisco  Bulnes</v>
      </c>
      <c r="C149" s="15" t="s">
        <v>120</v>
      </c>
      <c r="D149" s="15" t="s">
        <v>121</v>
      </c>
      <c r="E149" s="15">
        <v>9</v>
      </c>
      <c r="F149" s="15" t="s">
        <v>775</v>
      </c>
      <c r="G149" s="15" t="s">
        <v>165</v>
      </c>
      <c r="H149" s="15">
        <v>4</v>
      </c>
      <c r="I149" s="42" t="s">
        <v>791</v>
      </c>
      <c r="J149" s="43" t="s">
        <v>792</v>
      </c>
      <c r="K149" s="15">
        <v>15.769299999999999</v>
      </c>
      <c r="L149" s="15">
        <v>-84.925799999999995</v>
      </c>
      <c r="M149" s="15" t="s">
        <v>793</v>
      </c>
      <c r="N149" s="16" t="s">
        <v>794</v>
      </c>
      <c r="O149" s="16" t="s">
        <v>795</v>
      </c>
    </row>
    <row r="150" spans="2:15" ht="14.25" customHeight="1">
      <c r="B150" s="14" t="str">
        <f>+'LOCALIZA HN'!$J150</f>
        <v>Ramón Villeda Morales</v>
      </c>
      <c r="C150" s="15" t="s">
        <v>120</v>
      </c>
      <c r="D150" s="15" t="s">
        <v>121</v>
      </c>
      <c r="E150" s="15">
        <v>9</v>
      </c>
      <c r="F150" s="15" t="s">
        <v>775</v>
      </c>
      <c r="G150" s="15" t="s">
        <v>165</v>
      </c>
      <c r="H150" s="15">
        <v>5</v>
      </c>
      <c r="I150" s="42" t="s">
        <v>796</v>
      </c>
      <c r="J150" s="43" t="s">
        <v>797</v>
      </c>
      <c r="K150" s="15">
        <v>15.0846</v>
      </c>
      <c r="L150" s="15">
        <v>-83.409499999999994</v>
      </c>
      <c r="M150" s="15" t="s">
        <v>798</v>
      </c>
      <c r="N150" s="16" t="s">
        <v>799</v>
      </c>
      <c r="O150" s="16" t="s">
        <v>800</v>
      </c>
    </row>
    <row r="151" spans="2:15" ht="14.25" customHeight="1">
      <c r="B151" s="14" t="str">
        <f>+'LOCALIZA HN'!$J151</f>
        <v>Wampusirpi</v>
      </c>
      <c r="C151" s="15" t="s">
        <v>120</v>
      </c>
      <c r="D151" s="15" t="s">
        <v>121</v>
      </c>
      <c r="E151" s="15">
        <v>9</v>
      </c>
      <c r="F151" s="15" t="s">
        <v>775</v>
      </c>
      <c r="G151" s="15" t="s">
        <v>165</v>
      </c>
      <c r="H151" s="15">
        <v>6</v>
      </c>
      <c r="I151" s="42" t="s">
        <v>801</v>
      </c>
      <c r="J151" s="43" t="s">
        <v>802</v>
      </c>
      <c r="K151" s="15">
        <v>15.049300000000001</v>
      </c>
      <c r="L151" s="15">
        <v>-84.682400000000001</v>
      </c>
      <c r="M151" s="15" t="s">
        <v>803</v>
      </c>
      <c r="N151" s="16" t="s">
        <v>804</v>
      </c>
      <c r="O151" s="16" t="s">
        <v>805</v>
      </c>
    </row>
    <row r="152" spans="2:15" ht="14.25" customHeight="1">
      <c r="B152" s="14" t="str">
        <f>+'LOCALIZA HN'!$J152</f>
        <v>La Esperanza</v>
      </c>
      <c r="C152" s="15" t="s">
        <v>120</v>
      </c>
      <c r="D152" s="15" t="s">
        <v>121</v>
      </c>
      <c r="E152" s="15">
        <v>10</v>
      </c>
      <c r="F152" s="15" t="s">
        <v>806</v>
      </c>
      <c r="G152" s="15" t="s">
        <v>45</v>
      </c>
      <c r="H152" s="15">
        <v>1</v>
      </c>
      <c r="I152" s="42" t="s">
        <v>807</v>
      </c>
      <c r="J152" s="43" t="s">
        <v>808</v>
      </c>
      <c r="K152" s="15">
        <v>14.2502</v>
      </c>
      <c r="L152" s="15">
        <v>-88.133399999999995</v>
      </c>
      <c r="M152" s="15" t="s">
        <v>809</v>
      </c>
      <c r="N152" s="16" t="s">
        <v>810</v>
      </c>
      <c r="O152" s="16" t="s">
        <v>811</v>
      </c>
    </row>
    <row r="153" spans="2:15" ht="14.25" customHeight="1">
      <c r="B153" s="14" t="str">
        <f>+'LOCALIZA HN'!$J153</f>
        <v>Camasca</v>
      </c>
      <c r="C153" s="15" t="s">
        <v>120</v>
      </c>
      <c r="D153" s="15" t="s">
        <v>121</v>
      </c>
      <c r="E153" s="15">
        <v>10</v>
      </c>
      <c r="F153" s="15" t="s">
        <v>806</v>
      </c>
      <c r="G153" s="15" t="s">
        <v>45</v>
      </c>
      <c r="H153" s="15">
        <v>2</v>
      </c>
      <c r="I153" s="42" t="s">
        <v>812</v>
      </c>
      <c r="J153" s="43" t="s">
        <v>813</v>
      </c>
      <c r="K153" s="15">
        <v>13.997</v>
      </c>
      <c r="L153" s="15">
        <v>-88.388900000000007</v>
      </c>
      <c r="M153" s="15" t="s">
        <v>814</v>
      </c>
      <c r="N153" s="16" t="s">
        <v>815</v>
      </c>
      <c r="O153" s="16" t="s">
        <v>816</v>
      </c>
    </row>
    <row r="154" spans="2:15" ht="14.25" customHeight="1">
      <c r="B154" s="14" t="str">
        <f>+'LOCALIZA HN'!$J154</f>
        <v>Colomoncagua</v>
      </c>
      <c r="C154" s="15" t="s">
        <v>120</v>
      </c>
      <c r="D154" s="15" t="s">
        <v>121</v>
      </c>
      <c r="E154" s="15">
        <v>10</v>
      </c>
      <c r="F154" s="15" t="s">
        <v>806</v>
      </c>
      <c r="G154" s="15" t="s">
        <v>45</v>
      </c>
      <c r="H154" s="15">
        <v>3</v>
      </c>
      <c r="I154" s="42" t="s">
        <v>817</v>
      </c>
      <c r="J154" s="43" t="s">
        <v>818</v>
      </c>
      <c r="K154" s="15">
        <v>13.9803</v>
      </c>
      <c r="L154" s="15">
        <v>-88.279600000000002</v>
      </c>
      <c r="M154" s="15" t="s">
        <v>819</v>
      </c>
      <c r="N154" s="16" t="s">
        <v>820</v>
      </c>
      <c r="O154" s="16" t="s">
        <v>821</v>
      </c>
    </row>
    <row r="155" spans="2:15" ht="14.25" customHeight="1">
      <c r="B155" s="14" t="str">
        <f>+'LOCALIZA HN'!$J155</f>
        <v>Concepcion</v>
      </c>
      <c r="C155" s="15" t="s">
        <v>120</v>
      </c>
      <c r="D155" s="15" t="s">
        <v>121</v>
      </c>
      <c r="E155" s="15">
        <v>10</v>
      </c>
      <c r="F155" s="15" t="s">
        <v>806</v>
      </c>
      <c r="G155" s="15" t="s">
        <v>45</v>
      </c>
      <c r="H155" s="15">
        <v>4</v>
      </c>
      <c r="I155" s="42" t="s">
        <v>822</v>
      </c>
      <c r="J155" s="43" t="s">
        <v>823</v>
      </c>
      <c r="K155" s="15">
        <v>14.0487</v>
      </c>
      <c r="L155" s="15">
        <v>-88.318799999999996</v>
      </c>
      <c r="M155" s="15" t="s">
        <v>824</v>
      </c>
      <c r="N155" s="16" t="s">
        <v>825</v>
      </c>
      <c r="O155" s="16" t="s">
        <v>826</v>
      </c>
    </row>
    <row r="156" spans="2:15" ht="14.25" customHeight="1">
      <c r="B156" s="14" t="str">
        <f>+'LOCALIZA HN'!$J156</f>
        <v>Dolores</v>
      </c>
      <c r="C156" s="15" t="s">
        <v>120</v>
      </c>
      <c r="D156" s="15" t="s">
        <v>121</v>
      </c>
      <c r="E156" s="15">
        <v>10</v>
      </c>
      <c r="F156" s="15" t="s">
        <v>806</v>
      </c>
      <c r="G156" s="15" t="s">
        <v>45</v>
      </c>
      <c r="H156" s="15">
        <v>5</v>
      </c>
      <c r="I156" s="42" t="s">
        <v>827</v>
      </c>
      <c r="J156" s="43" t="s">
        <v>344</v>
      </c>
      <c r="K156" s="15">
        <v>14.2624</v>
      </c>
      <c r="L156" s="15">
        <v>-88.357900000000001</v>
      </c>
      <c r="M156" s="15" t="s">
        <v>828</v>
      </c>
      <c r="N156" s="16" t="s">
        <v>829</v>
      </c>
      <c r="O156" s="16" t="s">
        <v>830</v>
      </c>
    </row>
    <row r="157" spans="2:15" ht="14.25" customHeight="1">
      <c r="B157" s="14" t="str">
        <f>+'LOCALIZA HN'!$J157</f>
        <v>Intibuca</v>
      </c>
      <c r="C157" s="15" t="s">
        <v>120</v>
      </c>
      <c r="D157" s="15" t="s">
        <v>121</v>
      </c>
      <c r="E157" s="15">
        <v>10</v>
      </c>
      <c r="F157" s="15" t="s">
        <v>806</v>
      </c>
      <c r="G157" s="15" t="s">
        <v>45</v>
      </c>
      <c r="H157" s="15">
        <v>6</v>
      </c>
      <c r="I157" s="42" t="s">
        <v>831</v>
      </c>
      <c r="J157" s="43" t="s">
        <v>45</v>
      </c>
      <c r="K157" s="15">
        <v>14.4335</v>
      </c>
      <c r="L157" s="15">
        <v>-88.153999999999996</v>
      </c>
      <c r="M157" s="15" t="s">
        <v>832</v>
      </c>
      <c r="N157" s="16" t="s">
        <v>833</v>
      </c>
      <c r="O157" s="16" t="s">
        <v>834</v>
      </c>
    </row>
    <row r="158" spans="2:15" ht="14.25" customHeight="1">
      <c r="B158" s="14" t="str">
        <f>+'LOCALIZA HN'!$J158</f>
        <v>Jesus de Otoro</v>
      </c>
      <c r="C158" s="15" t="s">
        <v>120</v>
      </c>
      <c r="D158" s="15" t="s">
        <v>121</v>
      </c>
      <c r="E158" s="15">
        <v>10</v>
      </c>
      <c r="F158" s="15" t="s">
        <v>806</v>
      </c>
      <c r="G158" s="15" t="s">
        <v>45</v>
      </c>
      <c r="H158" s="15">
        <v>7</v>
      </c>
      <c r="I158" s="42" t="s">
        <v>835</v>
      </c>
      <c r="J158" s="43" t="s">
        <v>836</v>
      </c>
      <c r="K158" s="15">
        <v>14.528700000000001</v>
      </c>
      <c r="L158" s="15">
        <v>-88.023799999999994</v>
      </c>
      <c r="M158" s="15" t="s">
        <v>837</v>
      </c>
      <c r="N158" s="16" t="s">
        <v>838</v>
      </c>
      <c r="O158" s="16" t="s">
        <v>839</v>
      </c>
    </row>
    <row r="159" spans="2:15" ht="14.25" customHeight="1">
      <c r="B159" s="14" t="str">
        <f>+'LOCALIZA HN'!$J159</f>
        <v>Magdalena</v>
      </c>
      <c r="C159" s="15" t="s">
        <v>120</v>
      </c>
      <c r="D159" s="15" t="s">
        <v>121</v>
      </c>
      <c r="E159" s="15">
        <v>10</v>
      </c>
      <c r="F159" s="15" t="s">
        <v>806</v>
      </c>
      <c r="G159" s="15" t="s">
        <v>45</v>
      </c>
      <c r="H159" s="15">
        <v>8</v>
      </c>
      <c r="I159" s="42" t="s">
        <v>840</v>
      </c>
      <c r="J159" s="43" t="s">
        <v>841</v>
      </c>
      <c r="K159" s="15">
        <v>13.9239</v>
      </c>
      <c r="L159" s="15">
        <v>-88.372</v>
      </c>
      <c r="M159" s="15" t="s">
        <v>842</v>
      </c>
      <c r="N159" s="16" t="s">
        <v>843</v>
      </c>
      <c r="O159" s="16" t="s">
        <v>844</v>
      </c>
    </row>
    <row r="160" spans="2:15" ht="14.25" customHeight="1">
      <c r="B160" s="14" t="str">
        <f>+'LOCALIZA HN'!$J160</f>
        <v>Masaguara</v>
      </c>
      <c r="C160" s="15" t="s">
        <v>120</v>
      </c>
      <c r="D160" s="15" t="s">
        <v>121</v>
      </c>
      <c r="E160" s="15">
        <v>10</v>
      </c>
      <c r="F160" s="15" t="s">
        <v>806</v>
      </c>
      <c r="G160" s="15" t="s">
        <v>45</v>
      </c>
      <c r="H160" s="15">
        <v>9</v>
      </c>
      <c r="I160" s="42" t="s">
        <v>845</v>
      </c>
      <c r="J160" s="43" t="s">
        <v>846</v>
      </c>
      <c r="K160" s="15">
        <v>14.353999999999999</v>
      </c>
      <c r="L160" s="15">
        <v>-88.013900000000007</v>
      </c>
      <c r="M160" s="15" t="s">
        <v>847</v>
      </c>
      <c r="N160" s="16" t="s">
        <v>848</v>
      </c>
      <c r="O160" s="16" t="s">
        <v>849</v>
      </c>
    </row>
    <row r="161" spans="2:15" ht="14.25" customHeight="1">
      <c r="B161" s="14" t="str">
        <f>+'LOCALIZA HN'!$J161</f>
        <v>San Antonio</v>
      </c>
      <c r="C161" s="15" t="s">
        <v>120</v>
      </c>
      <c r="D161" s="15" t="s">
        <v>121</v>
      </c>
      <c r="E161" s="15">
        <v>10</v>
      </c>
      <c r="F161" s="15" t="s">
        <v>806</v>
      </c>
      <c r="G161" s="15" t="s">
        <v>45</v>
      </c>
      <c r="H161" s="15">
        <v>10</v>
      </c>
      <c r="I161" s="42" t="s">
        <v>850</v>
      </c>
      <c r="J161" s="43" t="s">
        <v>86</v>
      </c>
      <c r="K161" s="15">
        <v>13.9421</v>
      </c>
      <c r="L161" s="15">
        <v>-88.466300000000004</v>
      </c>
      <c r="M161" s="15" t="s">
        <v>851</v>
      </c>
      <c r="N161" s="16" t="s">
        <v>852</v>
      </c>
      <c r="O161" s="16" t="s">
        <v>853</v>
      </c>
    </row>
    <row r="162" spans="2:15" ht="14.25" customHeight="1">
      <c r="B162" s="14" t="str">
        <f>+'LOCALIZA HN'!$J162</f>
        <v>San Isidro</v>
      </c>
      <c r="C162" s="15" t="s">
        <v>120</v>
      </c>
      <c r="D162" s="15" t="s">
        <v>121</v>
      </c>
      <c r="E162" s="15">
        <v>10</v>
      </c>
      <c r="F162" s="15" t="s">
        <v>806</v>
      </c>
      <c r="G162" s="15" t="s">
        <v>45</v>
      </c>
      <c r="H162" s="15">
        <v>11</v>
      </c>
      <c r="I162" s="42" t="s">
        <v>854</v>
      </c>
      <c r="J162" s="43" t="s">
        <v>530</v>
      </c>
      <c r="K162" s="15">
        <v>14.568300000000001</v>
      </c>
      <c r="L162" s="15">
        <v>-88.120900000000006</v>
      </c>
      <c r="M162" s="15" t="s">
        <v>855</v>
      </c>
      <c r="N162" s="16" t="s">
        <v>856</v>
      </c>
      <c r="O162" s="16" t="s">
        <v>857</v>
      </c>
    </row>
    <row r="163" spans="2:15" ht="14.25" customHeight="1">
      <c r="B163" s="14" t="str">
        <f>+'LOCALIZA HN'!$J163</f>
        <v>San Juan</v>
      </c>
      <c r="C163" s="15" t="s">
        <v>120</v>
      </c>
      <c r="D163" s="15" t="s">
        <v>121</v>
      </c>
      <c r="E163" s="15">
        <v>10</v>
      </c>
      <c r="F163" s="15" t="s">
        <v>806</v>
      </c>
      <c r="G163" s="15" t="s">
        <v>45</v>
      </c>
      <c r="H163" s="15">
        <v>12</v>
      </c>
      <c r="I163" s="42" t="s">
        <v>858</v>
      </c>
      <c r="J163" s="43" t="s">
        <v>859</v>
      </c>
      <c r="K163" s="15">
        <v>14.4208</v>
      </c>
      <c r="L163" s="15">
        <v>-88.423100000000005</v>
      </c>
      <c r="M163" s="15" t="s">
        <v>860</v>
      </c>
      <c r="N163" s="16" t="s">
        <v>861</v>
      </c>
      <c r="O163" s="16" t="s">
        <v>862</v>
      </c>
    </row>
    <row r="164" spans="2:15" ht="14.25" customHeight="1">
      <c r="B164" s="14" t="str">
        <f>+'LOCALIZA HN'!$J164</f>
        <v>San Marcos de Sierra</v>
      </c>
      <c r="C164" s="15" t="s">
        <v>120</v>
      </c>
      <c r="D164" s="15" t="s">
        <v>121</v>
      </c>
      <c r="E164" s="15">
        <v>10</v>
      </c>
      <c r="F164" s="15" t="s">
        <v>806</v>
      </c>
      <c r="G164" s="15" t="s">
        <v>45</v>
      </c>
      <c r="H164" s="15">
        <v>13</v>
      </c>
      <c r="I164" s="42" t="s">
        <v>863</v>
      </c>
      <c r="J164" s="43" t="s">
        <v>864</v>
      </c>
      <c r="K164" s="15">
        <v>14.135999999999999</v>
      </c>
      <c r="L164" s="15">
        <v>-88.248400000000004</v>
      </c>
      <c r="M164" s="15" t="s">
        <v>865</v>
      </c>
      <c r="N164" s="16" t="s">
        <v>866</v>
      </c>
      <c r="O164" s="16" t="s">
        <v>867</v>
      </c>
    </row>
    <row r="165" spans="2:15" ht="14.25" customHeight="1">
      <c r="B165" s="14" t="str">
        <f>+'LOCALIZA HN'!$J165</f>
        <v>San Miguelito</v>
      </c>
      <c r="C165" s="15" t="s">
        <v>120</v>
      </c>
      <c r="D165" s="15" t="s">
        <v>121</v>
      </c>
      <c r="E165" s="15">
        <v>10</v>
      </c>
      <c r="F165" s="15" t="s">
        <v>806</v>
      </c>
      <c r="G165" s="15" t="s">
        <v>45</v>
      </c>
      <c r="H165" s="15">
        <v>14</v>
      </c>
      <c r="I165" s="42" t="s">
        <v>868</v>
      </c>
      <c r="J165" s="43" t="s">
        <v>738</v>
      </c>
      <c r="K165" s="15">
        <v>14.36</v>
      </c>
      <c r="L165" s="15">
        <v>-88.343800000000002</v>
      </c>
      <c r="M165" s="15" t="s">
        <v>869</v>
      </c>
      <c r="N165" s="16" t="s">
        <v>870</v>
      </c>
      <c r="O165" s="16" t="s">
        <v>871</v>
      </c>
    </row>
    <row r="166" spans="2:15" ht="14.25" customHeight="1">
      <c r="B166" s="14" t="str">
        <f>+'LOCALIZA HN'!$J166</f>
        <v>Santa Lucia</v>
      </c>
      <c r="C166" s="15" t="s">
        <v>120</v>
      </c>
      <c r="D166" s="15" t="s">
        <v>121</v>
      </c>
      <c r="E166" s="15">
        <v>10</v>
      </c>
      <c r="F166" s="15" t="s">
        <v>806</v>
      </c>
      <c r="G166" s="15" t="s">
        <v>45</v>
      </c>
      <c r="H166" s="15">
        <v>15</v>
      </c>
      <c r="I166" s="42" t="s">
        <v>872</v>
      </c>
      <c r="J166" s="43" t="s">
        <v>747</v>
      </c>
      <c r="K166" s="15">
        <v>13.905200000000001</v>
      </c>
      <c r="L166" s="15">
        <v>-88.426199999999994</v>
      </c>
      <c r="M166" s="15" t="s">
        <v>873</v>
      </c>
      <c r="N166" s="16" t="s">
        <v>874</v>
      </c>
      <c r="O166" s="16" t="s">
        <v>875</v>
      </c>
    </row>
    <row r="167" spans="2:15" ht="14.25" customHeight="1">
      <c r="B167" s="14" t="str">
        <f>+'LOCALIZA HN'!$J167</f>
        <v>Yamaranguila</v>
      </c>
      <c r="C167" s="15" t="s">
        <v>120</v>
      </c>
      <c r="D167" s="15" t="s">
        <v>121</v>
      </c>
      <c r="E167" s="15">
        <v>10</v>
      </c>
      <c r="F167" s="15" t="s">
        <v>806</v>
      </c>
      <c r="G167" s="15" t="s">
        <v>45</v>
      </c>
      <c r="H167" s="15">
        <v>16</v>
      </c>
      <c r="I167" s="42" t="s">
        <v>876</v>
      </c>
      <c r="J167" s="43" t="s">
        <v>877</v>
      </c>
      <c r="K167" s="15">
        <v>14.2638</v>
      </c>
      <c r="L167" s="15">
        <v>-88.248900000000006</v>
      </c>
      <c r="M167" s="15" t="s">
        <v>878</v>
      </c>
      <c r="N167" s="16" t="s">
        <v>879</v>
      </c>
      <c r="O167" s="16" t="s">
        <v>880</v>
      </c>
    </row>
    <row r="168" spans="2:15" ht="14.25" customHeight="1">
      <c r="B168" s="14" t="str">
        <f>+'LOCALIZA HN'!$J168</f>
        <v>San Francisco de Opalaca</v>
      </c>
      <c r="C168" s="15" t="s">
        <v>120</v>
      </c>
      <c r="D168" s="15" t="s">
        <v>121</v>
      </c>
      <c r="E168" s="15">
        <v>10</v>
      </c>
      <c r="F168" s="15" t="s">
        <v>806</v>
      </c>
      <c r="G168" s="15" t="s">
        <v>45</v>
      </c>
      <c r="H168" s="15">
        <v>17</v>
      </c>
      <c r="I168" s="42" t="s">
        <v>881</v>
      </c>
      <c r="J168" s="43" t="s">
        <v>882</v>
      </c>
      <c r="K168" s="15">
        <v>14.5341</v>
      </c>
      <c r="L168" s="15">
        <v>-88.284499999999994</v>
      </c>
      <c r="M168" s="15" t="s">
        <v>883</v>
      </c>
      <c r="N168" s="16" t="s">
        <v>884</v>
      </c>
      <c r="O168" s="16" t="s">
        <v>885</v>
      </c>
    </row>
    <row r="169" spans="2:15" ht="14.25" customHeight="1">
      <c r="B169" s="14" t="str">
        <f>+'LOCALIZA HN'!$J169</f>
        <v>Roatan</v>
      </c>
      <c r="C169" s="15" t="s">
        <v>120</v>
      </c>
      <c r="D169" s="15" t="s">
        <v>121</v>
      </c>
      <c r="E169" s="15">
        <v>11</v>
      </c>
      <c r="F169" s="15" t="s">
        <v>886</v>
      </c>
      <c r="G169" s="15" t="s">
        <v>887</v>
      </c>
      <c r="H169" s="15">
        <v>1</v>
      </c>
      <c r="I169" s="42" t="s">
        <v>888</v>
      </c>
      <c r="J169" s="43" t="s">
        <v>889</v>
      </c>
      <c r="K169" s="15">
        <v>16.3338</v>
      </c>
      <c r="L169" s="15">
        <v>-86.520399999999995</v>
      </c>
      <c r="M169" s="15" t="s">
        <v>890</v>
      </c>
      <c r="N169" s="16" t="s">
        <v>891</v>
      </c>
      <c r="O169" s="16" t="s">
        <v>892</v>
      </c>
    </row>
    <row r="170" spans="2:15" ht="14.25" customHeight="1">
      <c r="B170" s="14" t="str">
        <f>+'LOCALIZA HN'!$J170</f>
        <v>Guanaja</v>
      </c>
      <c r="C170" s="15" t="s">
        <v>120</v>
      </c>
      <c r="D170" s="15" t="s">
        <v>121</v>
      </c>
      <c r="E170" s="15">
        <v>11</v>
      </c>
      <c r="F170" s="15" t="s">
        <v>886</v>
      </c>
      <c r="G170" s="15" t="s">
        <v>887</v>
      </c>
      <c r="H170" s="15">
        <v>2</v>
      </c>
      <c r="I170" s="42" t="s">
        <v>893</v>
      </c>
      <c r="J170" s="43" t="s">
        <v>894</v>
      </c>
      <c r="K170" s="15">
        <v>16.468699999999998</v>
      </c>
      <c r="L170" s="15">
        <v>-85.884299999999996</v>
      </c>
      <c r="M170" s="15" t="s">
        <v>895</v>
      </c>
      <c r="N170" s="16" t="s">
        <v>896</v>
      </c>
      <c r="O170" s="16" t="s">
        <v>897</v>
      </c>
    </row>
    <row r="171" spans="2:15" ht="14.25" customHeight="1">
      <c r="B171" s="14" t="str">
        <f>+'LOCALIZA HN'!$J171</f>
        <v>Jose Santos Guardiola</v>
      </c>
      <c r="C171" s="15" t="s">
        <v>120</v>
      </c>
      <c r="D171" s="15" t="s">
        <v>121</v>
      </c>
      <c r="E171" s="15">
        <v>11</v>
      </c>
      <c r="F171" s="15" t="s">
        <v>886</v>
      </c>
      <c r="G171" s="15" t="s">
        <v>887</v>
      </c>
      <c r="H171" s="15">
        <v>3</v>
      </c>
      <c r="I171" s="42" t="s">
        <v>898</v>
      </c>
      <c r="J171" s="43" t="s">
        <v>899</v>
      </c>
      <c r="K171" s="15">
        <v>16.408300000000001</v>
      </c>
      <c r="L171" s="15">
        <v>-86.3292</v>
      </c>
      <c r="M171" s="15" t="s">
        <v>900</v>
      </c>
      <c r="N171" s="16" t="s">
        <v>901</v>
      </c>
      <c r="O171" s="16" t="s">
        <v>902</v>
      </c>
    </row>
    <row r="172" spans="2:15" ht="14.25" customHeight="1">
      <c r="B172" s="14" t="str">
        <f>+'LOCALIZA HN'!$J172</f>
        <v>Utila</v>
      </c>
      <c r="C172" s="15" t="s">
        <v>120</v>
      </c>
      <c r="D172" s="15" t="s">
        <v>121</v>
      </c>
      <c r="E172" s="15">
        <v>11</v>
      </c>
      <c r="F172" s="15" t="s">
        <v>886</v>
      </c>
      <c r="G172" s="15" t="s">
        <v>887</v>
      </c>
      <c r="H172" s="15">
        <v>4</v>
      </c>
      <c r="I172" s="42" t="s">
        <v>903</v>
      </c>
      <c r="J172" s="43" t="s">
        <v>904</v>
      </c>
      <c r="K172" s="15">
        <v>16.097899999999999</v>
      </c>
      <c r="L172" s="15">
        <v>-86.932199999999995</v>
      </c>
      <c r="M172" s="15" t="s">
        <v>905</v>
      </c>
      <c r="N172" s="16" t="s">
        <v>906</v>
      </c>
      <c r="O172" s="16" t="s">
        <v>907</v>
      </c>
    </row>
    <row r="173" spans="2:15" ht="14.25" customHeight="1">
      <c r="B173" s="14" t="str">
        <f>+'LOCALIZA HN'!$J173</f>
        <v>La Paz</v>
      </c>
      <c r="C173" s="15" t="s">
        <v>120</v>
      </c>
      <c r="D173" s="15" t="s">
        <v>121</v>
      </c>
      <c r="E173" s="15">
        <v>12</v>
      </c>
      <c r="F173" s="15" t="s">
        <v>908</v>
      </c>
      <c r="G173" s="15" t="s">
        <v>48</v>
      </c>
      <c r="H173" s="15">
        <v>1</v>
      </c>
      <c r="I173" s="42" t="s">
        <v>909</v>
      </c>
      <c r="J173" s="43" t="s">
        <v>48</v>
      </c>
      <c r="K173" s="15">
        <v>14.3101</v>
      </c>
      <c r="L173" s="15">
        <v>-87.754199999999997</v>
      </c>
      <c r="M173" s="15" t="s">
        <v>910</v>
      </c>
      <c r="N173" s="16" t="s">
        <v>911</v>
      </c>
      <c r="O173" s="16" t="s">
        <v>912</v>
      </c>
    </row>
    <row r="174" spans="2:15" ht="14.25" customHeight="1">
      <c r="B174" s="14" t="str">
        <f>+'LOCALIZA HN'!$J174</f>
        <v>Aguanqueterique</v>
      </c>
      <c r="C174" s="15" t="s">
        <v>120</v>
      </c>
      <c r="D174" s="15" t="s">
        <v>121</v>
      </c>
      <c r="E174" s="15">
        <v>12</v>
      </c>
      <c r="F174" s="15" t="s">
        <v>908</v>
      </c>
      <c r="G174" s="15" t="s">
        <v>48</v>
      </c>
      <c r="H174" s="15">
        <v>2</v>
      </c>
      <c r="I174" s="42" t="s">
        <v>913</v>
      </c>
      <c r="J174" s="43" t="s">
        <v>914</v>
      </c>
      <c r="K174" s="15">
        <v>13.9834</v>
      </c>
      <c r="L174" s="15">
        <v>-87.643000000000001</v>
      </c>
      <c r="M174" s="15" t="s">
        <v>915</v>
      </c>
      <c r="N174" s="16" t="s">
        <v>916</v>
      </c>
      <c r="O174" s="16" t="s">
        <v>917</v>
      </c>
    </row>
    <row r="175" spans="2:15" ht="14.25" customHeight="1">
      <c r="B175" s="14" t="str">
        <f>+'LOCALIZA HN'!$J175</f>
        <v>Cabanas</v>
      </c>
      <c r="C175" s="15" t="s">
        <v>120</v>
      </c>
      <c r="D175" s="15" t="s">
        <v>121</v>
      </c>
      <c r="E175" s="15">
        <v>12</v>
      </c>
      <c r="F175" s="15" t="s">
        <v>908</v>
      </c>
      <c r="G175" s="15" t="s">
        <v>48</v>
      </c>
      <c r="H175" s="15">
        <v>3</v>
      </c>
      <c r="I175" s="42" t="s">
        <v>918</v>
      </c>
      <c r="J175" s="43" t="s">
        <v>919</v>
      </c>
      <c r="K175" s="15">
        <v>13.9909</v>
      </c>
      <c r="L175" s="15">
        <v>-88.018299999999996</v>
      </c>
      <c r="M175" s="15" t="s">
        <v>920</v>
      </c>
      <c r="N175" s="16" t="s">
        <v>921</v>
      </c>
      <c r="O175" s="16" t="s">
        <v>922</v>
      </c>
    </row>
    <row r="176" spans="2:15" ht="14.25" customHeight="1">
      <c r="B176" s="14" t="str">
        <f>+'LOCALIZA HN'!$J176</f>
        <v>Cane</v>
      </c>
      <c r="C176" s="15" t="s">
        <v>120</v>
      </c>
      <c r="D176" s="15" t="s">
        <v>121</v>
      </c>
      <c r="E176" s="15">
        <v>12</v>
      </c>
      <c r="F176" s="15" t="s">
        <v>908</v>
      </c>
      <c r="G176" s="15" t="s">
        <v>48</v>
      </c>
      <c r="H176" s="15">
        <v>4</v>
      </c>
      <c r="I176" s="42" t="s">
        <v>923</v>
      </c>
      <c r="J176" s="43" t="s">
        <v>924</v>
      </c>
      <c r="K176" s="15">
        <v>14.2827</v>
      </c>
      <c r="L176" s="15">
        <v>-87.681600000000003</v>
      </c>
      <c r="M176" s="15" t="s">
        <v>925</v>
      </c>
      <c r="N176" s="16" t="s">
        <v>926</v>
      </c>
      <c r="O176" s="16" t="s">
        <v>927</v>
      </c>
    </row>
    <row r="177" spans="2:15" ht="14.25" customHeight="1">
      <c r="B177" s="14" t="str">
        <f>+'LOCALIZA HN'!$J177</f>
        <v>Chinacla</v>
      </c>
      <c r="C177" s="15" t="s">
        <v>120</v>
      </c>
      <c r="D177" s="15" t="s">
        <v>121</v>
      </c>
      <c r="E177" s="15">
        <v>12</v>
      </c>
      <c r="F177" s="15" t="s">
        <v>908</v>
      </c>
      <c r="G177" s="15" t="s">
        <v>48</v>
      </c>
      <c r="H177" s="15">
        <v>5</v>
      </c>
      <c r="I177" s="42" t="s">
        <v>928</v>
      </c>
      <c r="J177" s="43" t="s">
        <v>929</v>
      </c>
      <c r="K177" s="15">
        <v>14.1854</v>
      </c>
      <c r="L177" s="15">
        <v>-87.958299999999994</v>
      </c>
      <c r="M177" s="15" t="s">
        <v>930</v>
      </c>
      <c r="N177" s="16" t="s">
        <v>931</v>
      </c>
      <c r="O177" s="16" t="s">
        <v>932</v>
      </c>
    </row>
    <row r="178" spans="2:15" ht="14.25" customHeight="1">
      <c r="B178" s="14" t="str">
        <f>+'LOCALIZA HN'!$J178</f>
        <v>Guajiquiro</v>
      </c>
      <c r="C178" s="15" t="s">
        <v>120</v>
      </c>
      <c r="D178" s="15" t="s">
        <v>121</v>
      </c>
      <c r="E178" s="15">
        <v>12</v>
      </c>
      <c r="F178" s="15" t="s">
        <v>908</v>
      </c>
      <c r="G178" s="15" t="s">
        <v>48</v>
      </c>
      <c r="H178" s="15">
        <v>6</v>
      </c>
      <c r="I178" s="42" t="s">
        <v>933</v>
      </c>
      <c r="J178" s="43" t="s">
        <v>934</v>
      </c>
      <c r="K178" s="15">
        <v>14.080399999999999</v>
      </c>
      <c r="L178" s="15">
        <v>-87.786100000000005</v>
      </c>
      <c r="M178" s="15" t="s">
        <v>935</v>
      </c>
      <c r="N178" s="16" t="s">
        <v>936</v>
      </c>
      <c r="O178" s="16" t="s">
        <v>937</v>
      </c>
    </row>
    <row r="179" spans="2:15" ht="14.25" customHeight="1">
      <c r="B179" s="14" t="str">
        <f>+'LOCALIZA HN'!$J179</f>
        <v>Lauterique</v>
      </c>
      <c r="C179" s="15" t="s">
        <v>120</v>
      </c>
      <c r="D179" s="15" t="s">
        <v>121</v>
      </c>
      <c r="E179" s="15">
        <v>12</v>
      </c>
      <c r="F179" s="15" t="s">
        <v>908</v>
      </c>
      <c r="G179" s="15" t="s">
        <v>48</v>
      </c>
      <c r="H179" s="15">
        <v>7</v>
      </c>
      <c r="I179" s="42" t="s">
        <v>938</v>
      </c>
      <c r="J179" s="43" t="s">
        <v>939</v>
      </c>
      <c r="K179" s="15">
        <v>13.8627</v>
      </c>
      <c r="L179" s="15">
        <v>-87.655100000000004</v>
      </c>
      <c r="M179" s="15" t="s">
        <v>940</v>
      </c>
      <c r="N179" s="16" t="s">
        <v>941</v>
      </c>
      <c r="O179" s="16" t="s">
        <v>942</v>
      </c>
    </row>
    <row r="180" spans="2:15" ht="14.25" customHeight="1">
      <c r="B180" s="14" t="str">
        <f>+'LOCALIZA HN'!$J180</f>
        <v>Marcala</v>
      </c>
      <c r="C180" s="15" t="s">
        <v>120</v>
      </c>
      <c r="D180" s="15" t="s">
        <v>121</v>
      </c>
      <c r="E180" s="15">
        <v>12</v>
      </c>
      <c r="F180" s="15" t="s">
        <v>908</v>
      </c>
      <c r="G180" s="15" t="s">
        <v>48</v>
      </c>
      <c r="H180" s="15">
        <v>8</v>
      </c>
      <c r="I180" s="42" t="s">
        <v>943</v>
      </c>
      <c r="J180" s="43" t="s">
        <v>944</v>
      </c>
      <c r="K180" s="15">
        <v>14.146000000000001</v>
      </c>
      <c r="L180" s="15">
        <v>-88.037300000000002</v>
      </c>
      <c r="M180" s="15" t="s">
        <v>945</v>
      </c>
      <c r="N180" s="16" t="s">
        <v>946</v>
      </c>
      <c r="O180" s="16" t="s">
        <v>947</v>
      </c>
    </row>
    <row r="181" spans="2:15" ht="14.25" customHeight="1">
      <c r="B181" s="14" t="str">
        <f>+'LOCALIZA HN'!$J181</f>
        <v>Mercedes de Oriente</v>
      </c>
      <c r="C181" s="15" t="s">
        <v>120</v>
      </c>
      <c r="D181" s="15" t="s">
        <v>121</v>
      </c>
      <c r="E181" s="15">
        <v>12</v>
      </c>
      <c r="F181" s="15" t="s">
        <v>908</v>
      </c>
      <c r="G181" s="15" t="s">
        <v>48</v>
      </c>
      <c r="H181" s="15">
        <v>9</v>
      </c>
      <c r="I181" s="42" t="s">
        <v>948</v>
      </c>
      <c r="J181" s="43" t="s">
        <v>949</v>
      </c>
      <c r="K181" s="15">
        <v>13.918799999999999</v>
      </c>
      <c r="L181" s="15">
        <v>-87.779700000000005</v>
      </c>
      <c r="M181" s="15" t="s">
        <v>950</v>
      </c>
      <c r="N181" s="16" t="s">
        <v>951</v>
      </c>
      <c r="O181" s="16" t="s">
        <v>952</v>
      </c>
    </row>
    <row r="182" spans="2:15" ht="14.25" customHeight="1">
      <c r="B182" s="14" t="str">
        <f>+'LOCALIZA HN'!$J182</f>
        <v>Opatoro</v>
      </c>
      <c r="C182" s="15" t="s">
        <v>120</v>
      </c>
      <c r="D182" s="15" t="s">
        <v>121</v>
      </c>
      <c r="E182" s="15">
        <v>12</v>
      </c>
      <c r="F182" s="15" t="s">
        <v>908</v>
      </c>
      <c r="G182" s="15" t="s">
        <v>48</v>
      </c>
      <c r="H182" s="15">
        <v>10</v>
      </c>
      <c r="I182" s="42" t="s">
        <v>953</v>
      </c>
      <c r="J182" s="43" t="s">
        <v>954</v>
      </c>
      <c r="K182" s="15">
        <v>14.013199999999999</v>
      </c>
      <c r="L182" s="15">
        <v>-87.873000000000005</v>
      </c>
      <c r="M182" s="15" t="s">
        <v>955</v>
      </c>
      <c r="N182" s="16" t="s">
        <v>956</v>
      </c>
      <c r="O182" s="16" t="s">
        <v>957</v>
      </c>
    </row>
    <row r="183" spans="2:15" ht="14.25" customHeight="1">
      <c r="B183" s="14" t="str">
        <f>+'LOCALIZA HN'!$J183</f>
        <v>San Antonio del Norte</v>
      </c>
      <c r="C183" s="15" t="s">
        <v>120</v>
      </c>
      <c r="D183" s="15" t="s">
        <v>121</v>
      </c>
      <c r="E183" s="15">
        <v>12</v>
      </c>
      <c r="F183" s="15" t="s">
        <v>908</v>
      </c>
      <c r="G183" s="15" t="s">
        <v>48</v>
      </c>
      <c r="H183" s="15">
        <v>11</v>
      </c>
      <c r="I183" s="42" t="s">
        <v>958</v>
      </c>
      <c r="J183" s="43" t="s">
        <v>959</v>
      </c>
      <c r="K183" s="15">
        <v>13.8932</v>
      </c>
      <c r="L183" s="15">
        <v>-87.716999999999999</v>
      </c>
      <c r="M183" s="15" t="s">
        <v>960</v>
      </c>
      <c r="N183" s="16" t="s">
        <v>961</v>
      </c>
      <c r="O183" s="16" t="s">
        <v>962</v>
      </c>
    </row>
    <row r="184" spans="2:15" ht="14.25" customHeight="1">
      <c r="B184" s="14" t="str">
        <f>+'LOCALIZA HN'!$J184</f>
        <v>San Jose</v>
      </c>
      <c r="C184" s="15" t="s">
        <v>120</v>
      </c>
      <c r="D184" s="15" t="s">
        <v>121</v>
      </c>
      <c r="E184" s="15">
        <v>12</v>
      </c>
      <c r="F184" s="15" t="s">
        <v>908</v>
      </c>
      <c r="G184" s="15" t="s">
        <v>48</v>
      </c>
      <c r="H184" s="15">
        <v>12</v>
      </c>
      <c r="I184" s="42" t="s">
        <v>963</v>
      </c>
      <c r="J184" s="43" t="s">
        <v>390</v>
      </c>
      <c r="K184" s="15">
        <v>14.232200000000001</v>
      </c>
      <c r="L184" s="15">
        <v>-87.955299999999994</v>
      </c>
      <c r="M184" s="15" t="s">
        <v>964</v>
      </c>
      <c r="N184" s="16" t="s">
        <v>965</v>
      </c>
      <c r="O184" s="16" t="s">
        <v>966</v>
      </c>
    </row>
    <row r="185" spans="2:15" ht="14.25" customHeight="1">
      <c r="B185" s="14" t="str">
        <f>+'LOCALIZA HN'!$J185</f>
        <v>San Juan</v>
      </c>
      <c r="C185" s="15" t="s">
        <v>120</v>
      </c>
      <c r="D185" s="15" t="s">
        <v>121</v>
      </c>
      <c r="E185" s="15">
        <v>12</v>
      </c>
      <c r="F185" s="15" t="s">
        <v>908</v>
      </c>
      <c r="G185" s="15" t="s">
        <v>48</v>
      </c>
      <c r="H185" s="15">
        <v>13</v>
      </c>
      <c r="I185" s="42" t="s">
        <v>967</v>
      </c>
      <c r="J185" s="43" t="s">
        <v>859</v>
      </c>
      <c r="K185" s="15">
        <v>13.955500000000001</v>
      </c>
      <c r="L185" s="15">
        <v>-87.732399999999998</v>
      </c>
      <c r="M185" s="15" t="s">
        <v>968</v>
      </c>
      <c r="N185" s="16" t="s">
        <v>969</v>
      </c>
      <c r="O185" s="16" t="s">
        <v>970</v>
      </c>
    </row>
    <row r="186" spans="2:15" ht="14.25" customHeight="1">
      <c r="B186" s="14" t="str">
        <f>+'LOCALIZA HN'!$J186</f>
        <v>San Pedro de Tutule</v>
      </c>
      <c r="C186" s="15" t="s">
        <v>120</v>
      </c>
      <c r="D186" s="15" t="s">
        <v>121</v>
      </c>
      <c r="E186" s="15">
        <v>12</v>
      </c>
      <c r="F186" s="15" t="s">
        <v>908</v>
      </c>
      <c r="G186" s="15" t="s">
        <v>48</v>
      </c>
      <c r="H186" s="15">
        <v>14</v>
      </c>
      <c r="I186" s="42" t="s">
        <v>971</v>
      </c>
      <c r="J186" s="43" t="s">
        <v>972</v>
      </c>
      <c r="K186" s="15">
        <v>14.2483</v>
      </c>
      <c r="L186" s="15">
        <v>-87.8506</v>
      </c>
      <c r="M186" s="15" t="s">
        <v>973</v>
      </c>
      <c r="N186" s="16" t="s">
        <v>974</v>
      </c>
      <c r="O186" s="16" t="s">
        <v>975</v>
      </c>
    </row>
    <row r="187" spans="2:15" ht="14.25" customHeight="1">
      <c r="B187" s="14" t="str">
        <f>+'LOCALIZA HN'!$J187</f>
        <v>Santa Ana</v>
      </c>
      <c r="C187" s="15" t="s">
        <v>120</v>
      </c>
      <c r="D187" s="15" t="s">
        <v>121</v>
      </c>
      <c r="E187" s="15">
        <v>12</v>
      </c>
      <c r="F187" s="15" t="s">
        <v>908</v>
      </c>
      <c r="G187" s="15" t="s">
        <v>48</v>
      </c>
      <c r="H187" s="15">
        <v>15</v>
      </c>
      <c r="I187" s="42" t="s">
        <v>976</v>
      </c>
      <c r="J187" s="43" t="s">
        <v>70</v>
      </c>
      <c r="K187" s="15">
        <v>13.9245</v>
      </c>
      <c r="L187" s="15">
        <v>-87.950299999999999</v>
      </c>
      <c r="M187" s="15" t="s">
        <v>977</v>
      </c>
      <c r="N187" s="16" t="s">
        <v>978</v>
      </c>
      <c r="O187" s="16" t="s">
        <v>979</v>
      </c>
    </row>
    <row r="188" spans="2:15" ht="14.25" customHeight="1">
      <c r="B188" s="14" t="str">
        <f>+'LOCALIZA HN'!$J188</f>
        <v>Santa Elena</v>
      </c>
      <c r="C188" s="15" t="s">
        <v>120</v>
      </c>
      <c r="D188" s="15" t="s">
        <v>121</v>
      </c>
      <c r="E188" s="15">
        <v>12</v>
      </c>
      <c r="F188" s="15" t="s">
        <v>908</v>
      </c>
      <c r="G188" s="15" t="s">
        <v>48</v>
      </c>
      <c r="H188" s="15">
        <v>16</v>
      </c>
      <c r="I188" s="42" t="s">
        <v>980</v>
      </c>
      <c r="J188" s="43" t="s">
        <v>981</v>
      </c>
      <c r="K188" s="15">
        <v>14.065899999999999</v>
      </c>
      <c r="L188" s="15">
        <v>-88.159599999999998</v>
      </c>
      <c r="M188" s="15" t="s">
        <v>982</v>
      </c>
      <c r="N188" s="16" t="s">
        <v>983</v>
      </c>
      <c r="O188" s="16" t="s">
        <v>984</v>
      </c>
    </row>
    <row r="189" spans="2:15" ht="14.25" customHeight="1">
      <c r="B189" s="14" t="str">
        <f>+'LOCALIZA HN'!$J189</f>
        <v>Santa Maria</v>
      </c>
      <c r="C189" s="15" t="s">
        <v>120</v>
      </c>
      <c r="D189" s="15" t="s">
        <v>121</v>
      </c>
      <c r="E189" s="15">
        <v>12</v>
      </c>
      <c r="F189" s="15" t="s">
        <v>908</v>
      </c>
      <c r="G189" s="15" t="s">
        <v>48</v>
      </c>
      <c r="H189" s="15">
        <v>17</v>
      </c>
      <c r="I189" s="42" t="s">
        <v>985</v>
      </c>
      <c r="J189" s="43" t="s">
        <v>986</v>
      </c>
      <c r="K189" s="15">
        <v>14.271599999999999</v>
      </c>
      <c r="L189" s="15">
        <v>-87.920900000000003</v>
      </c>
      <c r="M189" s="15" t="s">
        <v>987</v>
      </c>
      <c r="N189" s="16" t="s">
        <v>988</v>
      </c>
      <c r="O189" s="16" t="s">
        <v>989</v>
      </c>
    </row>
    <row r="190" spans="2:15" ht="14.25" customHeight="1">
      <c r="B190" s="14" t="str">
        <f>+'LOCALIZA HN'!$J190</f>
        <v>Santiago de Puringla</v>
      </c>
      <c r="C190" s="15" t="s">
        <v>120</v>
      </c>
      <c r="D190" s="15" t="s">
        <v>121</v>
      </c>
      <c r="E190" s="15">
        <v>12</v>
      </c>
      <c r="F190" s="15" t="s">
        <v>908</v>
      </c>
      <c r="G190" s="15" t="s">
        <v>48</v>
      </c>
      <c r="H190" s="15">
        <v>18</v>
      </c>
      <c r="I190" s="42" t="s">
        <v>990</v>
      </c>
      <c r="J190" s="43" t="s">
        <v>991</v>
      </c>
      <c r="K190" s="15">
        <v>14.3584</v>
      </c>
      <c r="L190" s="15">
        <v>-87.879400000000004</v>
      </c>
      <c r="M190" s="15" t="s">
        <v>992</v>
      </c>
      <c r="N190" s="16" t="s">
        <v>993</v>
      </c>
      <c r="O190" s="16" t="s">
        <v>994</v>
      </c>
    </row>
    <row r="191" spans="2:15" ht="14.25" customHeight="1">
      <c r="B191" s="14" t="str">
        <f>+'LOCALIZA HN'!$J191</f>
        <v>Yarula</v>
      </c>
      <c r="C191" s="15" t="s">
        <v>120</v>
      </c>
      <c r="D191" s="15" t="s">
        <v>121</v>
      </c>
      <c r="E191" s="15">
        <v>12</v>
      </c>
      <c r="F191" s="15" t="s">
        <v>908</v>
      </c>
      <c r="G191" s="15" t="s">
        <v>48</v>
      </c>
      <c r="H191" s="15">
        <v>19</v>
      </c>
      <c r="I191" s="42" t="s">
        <v>995</v>
      </c>
      <c r="J191" s="43" t="s">
        <v>996</v>
      </c>
      <c r="K191" s="15">
        <v>14.1503</v>
      </c>
      <c r="L191" s="15">
        <v>-88.126900000000006</v>
      </c>
      <c r="M191" s="15" t="s">
        <v>997</v>
      </c>
      <c r="N191" s="16" t="s">
        <v>998</v>
      </c>
      <c r="O191" s="16" t="s">
        <v>999</v>
      </c>
    </row>
    <row r="192" spans="2:15" ht="14.25" customHeight="1">
      <c r="B192" s="14" t="str">
        <f>+'LOCALIZA HN'!$J192</f>
        <v>Gracias</v>
      </c>
      <c r="C192" s="15" t="s">
        <v>120</v>
      </c>
      <c r="D192" s="15" t="s">
        <v>121</v>
      </c>
      <c r="E192" s="15">
        <v>13</v>
      </c>
      <c r="F192" s="15" t="s">
        <v>1000</v>
      </c>
      <c r="G192" s="15" t="s">
        <v>41</v>
      </c>
      <c r="H192" s="15">
        <v>1</v>
      </c>
      <c r="I192" s="42" t="s">
        <v>1001</v>
      </c>
      <c r="J192" s="43" t="s">
        <v>42</v>
      </c>
      <c r="K192" s="15">
        <v>14.586499999999999</v>
      </c>
      <c r="L192" s="15">
        <v>-88.636200000000002</v>
      </c>
      <c r="M192" s="15" t="s">
        <v>1002</v>
      </c>
      <c r="N192" s="16" t="s">
        <v>1003</v>
      </c>
      <c r="O192" s="16" t="s">
        <v>1004</v>
      </c>
    </row>
    <row r="193" spans="2:15" ht="14.25" customHeight="1">
      <c r="B193" s="14" t="str">
        <f>+'LOCALIZA HN'!$J193</f>
        <v>Belen</v>
      </c>
      <c r="C193" s="15" t="s">
        <v>120</v>
      </c>
      <c r="D193" s="15" t="s">
        <v>121</v>
      </c>
      <c r="E193" s="15">
        <v>13</v>
      </c>
      <c r="F193" s="15" t="s">
        <v>1000</v>
      </c>
      <c r="G193" s="15" t="s">
        <v>41</v>
      </c>
      <c r="H193" s="15">
        <v>2</v>
      </c>
      <c r="I193" s="42" t="s">
        <v>1005</v>
      </c>
      <c r="J193" s="43" t="s">
        <v>1006</v>
      </c>
      <c r="K193" s="15">
        <v>14.507300000000001</v>
      </c>
      <c r="L193" s="15">
        <v>-88.434299999999993</v>
      </c>
      <c r="M193" s="15" t="s">
        <v>1007</v>
      </c>
      <c r="N193" s="16" t="s">
        <v>1008</v>
      </c>
      <c r="O193" s="16" t="s">
        <v>1009</v>
      </c>
    </row>
    <row r="194" spans="2:15" ht="14.25" customHeight="1">
      <c r="B194" s="14" t="str">
        <f>+'LOCALIZA HN'!$J194</f>
        <v>Candelaria</v>
      </c>
      <c r="C194" s="15" t="s">
        <v>120</v>
      </c>
      <c r="D194" s="15" t="s">
        <v>121</v>
      </c>
      <c r="E194" s="15">
        <v>13</v>
      </c>
      <c r="F194" s="15" t="s">
        <v>1000</v>
      </c>
      <c r="G194" s="15" t="s">
        <v>41</v>
      </c>
      <c r="H194" s="15">
        <v>3</v>
      </c>
      <c r="I194" s="42" t="s">
        <v>1010</v>
      </c>
      <c r="J194" s="43" t="s">
        <v>1011</v>
      </c>
      <c r="K194" s="15">
        <v>14.056800000000001</v>
      </c>
      <c r="L194" s="15">
        <v>-88.557699999999997</v>
      </c>
      <c r="M194" s="15" t="s">
        <v>1012</v>
      </c>
      <c r="N194" s="16" t="s">
        <v>1013</v>
      </c>
      <c r="O194" s="16" t="s">
        <v>1014</v>
      </c>
    </row>
    <row r="195" spans="2:15" ht="14.25" customHeight="1">
      <c r="B195" s="14" t="str">
        <f>+'LOCALIZA HN'!$J195</f>
        <v>Cololaca</v>
      </c>
      <c r="C195" s="15" t="s">
        <v>120</v>
      </c>
      <c r="D195" s="15" t="s">
        <v>121</v>
      </c>
      <c r="E195" s="15">
        <v>13</v>
      </c>
      <c r="F195" s="15" t="s">
        <v>1000</v>
      </c>
      <c r="G195" s="15" t="s">
        <v>41</v>
      </c>
      <c r="H195" s="15">
        <v>4</v>
      </c>
      <c r="I195" s="42" t="s">
        <v>1015</v>
      </c>
      <c r="J195" s="43" t="s">
        <v>1016</v>
      </c>
      <c r="K195" s="15">
        <v>14.310700000000001</v>
      </c>
      <c r="L195" s="15">
        <v>-88.884500000000003</v>
      </c>
      <c r="M195" s="15" t="s">
        <v>1017</v>
      </c>
      <c r="N195" s="16" t="s">
        <v>1018</v>
      </c>
      <c r="O195" s="16" t="s">
        <v>1019</v>
      </c>
    </row>
    <row r="196" spans="2:15" ht="14.25" customHeight="1">
      <c r="B196" s="14" t="str">
        <f>+'LOCALIZA HN'!$J196</f>
        <v>Erandique</v>
      </c>
      <c r="C196" s="15" t="s">
        <v>120</v>
      </c>
      <c r="D196" s="15" t="s">
        <v>121</v>
      </c>
      <c r="E196" s="15">
        <v>13</v>
      </c>
      <c r="F196" s="15" t="s">
        <v>1000</v>
      </c>
      <c r="G196" s="15" t="s">
        <v>41</v>
      </c>
      <c r="H196" s="15">
        <v>5</v>
      </c>
      <c r="I196" s="42" t="s">
        <v>1020</v>
      </c>
      <c r="J196" s="43" t="s">
        <v>1021</v>
      </c>
      <c r="K196" s="15">
        <v>14.2386</v>
      </c>
      <c r="L196" s="15">
        <v>-88.456299999999999</v>
      </c>
      <c r="M196" s="15" t="s">
        <v>1022</v>
      </c>
      <c r="N196" s="16" t="s">
        <v>1023</v>
      </c>
      <c r="O196" s="16" t="s">
        <v>1024</v>
      </c>
    </row>
    <row r="197" spans="2:15" ht="14.25" customHeight="1">
      <c r="B197" s="14" t="str">
        <f>+'LOCALIZA HN'!$J197</f>
        <v>Gualcince</v>
      </c>
      <c r="C197" s="15" t="s">
        <v>120</v>
      </c>
      <c r="D197" s="15" t="s">
        <v>121</v>
      </c>
      <c r="E197" s="15">
        <v>13</v>
      </c>
      <c r="F197" s="15" t="s">
        <v>1000</v>
      </c>
      <c r="G197" s="15" t="s">
        <v>41</v>
      </c>
      <c r="H197" s="15">
        <v>6</v>
      </c>
      <c r="I197" s="42" t="s">
        <v>1025</v>
      </c>
      <c r="J197" s="43" t="s">
        <v>1026</v>
      </c>
      <c r="K197" s="15">
        <v>14.1274</v>
      </c>
      <c r="L197" s="15">
        <v>-88.570499999999996</v>
      </c>
      <c r="M197" s="15" t="s">
        <v>1027</v>
      </c>
      <c r="N197" s="16" t="s">
        <v>1028</v>
      </c>
      <c r="O197" s="16" t="s">
        <v>1029</v>
      </c>
    </row>
    <row r="198" spans="2:15" ht="14.25" customHeight="1">
      <c r="B198" s="14" t="str">
        <f>+'LOCALIZA HN'!$J198</f>
        <v>Guarita</v>
      </c>
      <c r="C198" s="15" t="s">
        <v>120</v>
      </c>
      <c r="D198" s="15" t="s">
        <v>121</v>
      </c>
      <c r="E198" s="15">
        <v>13</v>
      </c>
      <c r="F198" s="15" t="s">
        <v>1000</v>
      </c>
      <c r="G198" s="15" t="s">
        <v>41</v>
      </c>
      <c r="H198" s="15">
        <v>7</v>
      </c>
      <c r="I198" s="42" t="s">
        <v>1030</v>
      </c>
      <c r="J198" s="43" t="s">
        <v>1031</v>
      </c>
      <c r="K198" s="15">
        <v>14.2079</v>
      </c>
      <c r="L198" s="15">
        <v>-88.842100000000002</v>
      </c>
      <c r="M198" s="15" t="s">
        <v>1032</v>
      </c>
      <c r="N198" s="16" t="s">
        <v>1033</v>
      </c>
      <c r="O198" s="16" t="s">
        <v>1034</v>
      </c>
    </row>
    <row r="199" spans="2:15" ht="14.25" customHeight="1">
      <c r="B199" s="14" t="str">
        <f>+'LOCALIZA HN'!$J199</f>
        <v>La Campa</v>
      </c>
      <c r="C199" s="15" t="s">
        <v>120</v>
      </c>
      <c r="D199" s="15" t="s">
        <v>121</v>
      </c>
      <c r="E199" s="15">
        <v>13</v>
      </c>
      <c r="F199" s="15" t="s">
        <v>1000</v>
      </c>
      <c r="G199" s="15" t="s">
        <v>41</v>
      </c>
      <c r="H199" s="15">
        <v>8</v>
      </c>
      <c r="I199" s="42" t="s">
        <v>1035</v>
      </c>
      <c r="J199" s="43" t="s">
        <v>1036</v>
      </c>
      <c r="K199" s="15">
        <v>14.472799999999999</v>
      </c>
      <c r="L199" s="15">
        <v>-88.560699999999997</v>
      </c>
      <c r="M199" s="15" t="s">
        <v>1037</v>
      </c>
      <c r="N199" s="16" t="s">
        <v>1038</v>
      </c>
      <c r="O199" s="16" t="s">
        <v>1039</v>
      </c>
    </row>
    <row r="200" spans="2:15" ht="14.25" customHeight="1">
      <c r="B200" s="14" t="str">
        <f>+'LOCALIZA HN'!$J200</f>
        <v>La Iguala</v>
      </c>
      <c r="C200" s="15" t="s">
        <v>120</v>
      </c>
      <c r="D200" s="15" t="s">
        <v>121</v>
      </c>
      <c r="E200" s="15">
        <v>13</v>
      </c>
      <c r="F200" s="15" t="s">
        <v>1000</v>
      </c>
      <c r="G200" s="15" t="s">
        <v>41</v>
      </c>
      <c r="H200" s="15">
        <v>9</v>
      </c>
      <c r="I200" s="42" t="s">
        <v>1040</v>
      </c>
      <c r="J200" s="43" t="s">
        <v>1041</v>
      </c>
      <c r="K200" s="15">
        <v>14.665100000000001</v>
      </c>
      <c r="L200" s="15">
        <v>-88.461500000000001</v>
      </c>
      <c r="M200" s="15" t="s">
        <v>1042</v>
      </c>
      <c r="N200" s="16" t="s">
        <v>1043</v>
      </c>
      <c r="O200" s="16" t="s">
        <v>1044</v>
      </c>
    </row>
    <row r="201" spans="2:15" ht="14.25" customHeight="1">
      <c r="B201" s="14" t="str">
        <f>+'LOCALIZA HN'!$J201</f>
        <v>Las Flores</v>
      </c>
      <c r="C201" s="15" t="s">
        <v>120</v>
      </c>
      <c r="D201" s="15" t="s">
        <v>121</v>
      </c>
      <c r="E201" s="15">
        <v>13</v>
      </c>
      <c r="F201" s="15" t="s">
        <v>1000</v>
      </c>
      <c r="G201" s="15" t="s">
        <v>41</v>
      </c>
      <c r="H201" s="15">
        <v>10</v>
      </c>
      <c r="I201" s="42" t="s">
        <v>1045</v>
      </c>
      <c r="J201" s="43" t="s">
        <v>1046</v>
      </c>
      <c r="K201" s="15">
        <v>14.6808</v>
      </c>
      <c r="L201" s="15">
        <v>-88.658799999999999</v>
      </c>
      <c r="M201" s="15" t="s">
        <v>1047</v>
      </c>
      <c r="N201" s="16" t="s">
        <v>1048</v>
      </c>
      <c r="O201" s="16" t="s">
        <v>1049</v>
      </c>
    </row>
    <row r="202" spans="2:15" ht="14.25" customHeight="1">
      <c r="B202" s="14" t="str">
        <f>+'LOCALIZA HN'!$J202</f>
        <v>La Union</v>
      </c>
      <c r="C202" s="15" t="s">
        <v>120</v>
      </c>
      <c r="D202" s="15" t="s">
        <v>121</v>
      </c>
      <c r="E202" s="15">
        <v>13</v>
      </c>
      <c r="F202" s="15" t="s">
        <v>1000</v>
      </c>
      <c r="G202" s="15" t="s">
        <v>41</v>
      </c>
      <c r="H202" s="15">
        <v>11</v>
      </c>
      <c r="I202" s="42" t="s">
        <v>1050</v>
      </c>
      <c r="J202" s="43" t="s">
        <v>49</v>
      </c>
      <c r="K202" s="15">
        <v>14.808</v>
      </c>
      <c r="L202" s="15">
        <v>-88.422399999999996</v>
      </c>
      <c r="M202" s="15" t="s">
        <v>1051</v>
      </c>
      <c r="N202" s="16" t="s">
        <v>1052</v>
      </c>
      <c r="O202" s="16" t="s">
        <v>1053</v>
      </c>
    </row>
    <row r="203" spans="2:15" ht="14.25" customHeight="1">
      <c r="B203" s="14" t="str">
        <f>+'LOCALIZA HN'!$J203</f>
        <v>La Virtud</v>
      </c>
      <c r="C203" s="15" t="s">
        <v>120</v>
      </c>
      <c r="D203" s="15" t="s">
        <v>121</v>
      </c>
      <c r="E203" s="15">
        <v>13</v>
      </c>
      <c r="F203" s="15" t="s">
        <v>1000</v>
      </c>
      <c r="G203" s="15" t="s">
        <v>41</v>
      </c>
      <c r="H203" s="15">
        <v>12</v>
      </c>
      <c r="I203" s="42" t="s">
        <v>1054</v>
      </c>
      <c r="J203" s="43" t="s">
        <v>1055</v>
      </c>
      <c r="K203" s="15">
        <v>14.071300000000001</v>
      </c>
      <c r="L203" s="15">
        <v>-88.686300000000003</v>
      </c>
      <c r="M203" s="15" t="s">
        <v>1056</v>
      </c>
      <c r="N203" s="16" t="s">
        <v>1057</v>
      </c>
      <c r="O203" s="16" t="s">
        <v>1058</v>
      </c>
    </row>
    <row r="204" spans="2:15" ht="14.25" customHeight="1">
      <c r="B204" s="14" t="str">
        <f>+'LOCALIZA HN'!$J204</f>
        <v>Lepaera</v>
      </c>
      <c r="C204" s="15" t="s">
        <v>120</v>
      </c>
      <c r="D204" s="15" t="s">
        <v>121</v>
      </c>
      <c r="E204" s="15">
        <v>13</v>
      </c>
      <c r="F204" s="15" t="s">
        <v>1000</v>
      </c>
      <c r="G204" s="15" t="s">
        <v>41</v>
      </c>
      <c r="H204" s="15">
        <v>13</v>
      </c>
      <c r="I204" s="42" t="s">
        <v>1059</v>
      </c>
      <c r="J204" s="43" t="s">
        <v>1060</v>
      </c>
      <c r="K204" s="15">
        <v>14.826599999999999</v>
      </c>
      <c r="L204" s="15">
        <v>-88.595100000000002</v>
      </c>
      <c r="M204" s="15" t="s">
        <v>1061</v>
      </c>
      <c r="N204" s="16" t="s">
        <v>1062</v>
      </c>
      <c r="O204" s="16" t="s">
        <v>1063</v>
      </c>
    </row>
    <row r="205" spans="2:15" ht="14.25" customHeight="1">
      <c r="B205" s="14" t="str">
        <f>+'LOCALIZA HN'!$J205</f>
        <v>Mapulaca</v>
      </c>
      <c r="C205" s="15" t="s">
        <v>120</v>
      </c>
      <c r="D205" s="15" t="s">
        <v>121</v>
      </c>
      <c r="E205" s="15">
        <v>13</v>
      </c>
      <c r="F205" s="15" t="s">
        <v>1000</v>
      </c>
      <c r="G205" s="15" t="s">
        <v>41</v>
      </c>
      <c r="H205" s="15">
        <v>14</v>
      </c>
      <c r="I205" s="42" t="s">
        <v>1064</v>
      </c>
      <c r="J205" s="43" t="s">
        <v>1065</v>
      </c>
      <c r="K205" s="15">
        <v>14.0487</v>
      </c>
      <c r="L205" s="15">
        <v>-88.621499999999997</v>
      </c>
      <c r="M205" s="15" t="s">
        <v>1066</v>
      </c>
      <c r="N205" s="16" t="s">
        <v>1067</v>
      </c>
      <c r="O205" s="16" t="s">
        <v>1068</v>
      </c>
    </row>
    <row r="206" spans="2:15" ht="14.25" customHeight="1">
      <c r="B206" s="14" t="str">
        <f>+'LOCALIZA HN'!$J206</f>
        <v>Piraera</v>
      </c>
      <c r="C206" s="15" t="s">
        <v>120</v>
      </c>
      <c r="D206" s="15" t="s">
        <v>121</v>
      </c>
      <c r="E206" s="15">
        <v>13</v>
      </c>
      <c r="F206" s="15" t="s">
        <v>1000</v>
      </c>
      <c r="G206" s="15" t="s">
        <v>41</v>
      </c>
      <c r="H206" s="15">
        <v>15</v>
      </c>
      <c r="I206" s="42" t="s">
        <v>1069</v>
      </c>
      <c r="J206" s="43" t="s">
        <v>1070</v>
      </c>
      <c r="K206" s="15">
        <v>14.056900000000001</v>
      </c>
      <c r="L206" s="15">
        <v>-88.464299999999994</v>
      </c>
      <c r="M206" s="15" t="s">
        <v>1071</v>
      </c>
      <c r="N206" s="16" t="s">
        <v>1072</v>
      </c>
      <c r="O206" s="16" t="s">
        <v>1073</v>
      </c>
    </row>
    <row r="207" spans="2:15" ht="14.25" customHeight="1">
      <c r="B207" s="14" t="str">
        <f>+'LOCALIZA HN'!$J207</f>
        <v>San Andres</v>
      </c>
      <c r="C207" s="15" t="s">
        <v>120</v>
      </c>
      <c r="D207" s="15" t="s">
        <v>121</v>
      </c>
      <c r="E207" s="15">
        <v>13</v>
      </c>
      <c r="F207" s="15" t="s">
        <v>1000</v>
      </c>
      <c r="G207" s="15" t="s">
        <v>41</v>
      </c>
      <c r="H207" s="15">
        <v>16</v>
      </c>
      <c r="I207" s="42" t="s">
        <v>1074</v>
      </c>
      <c r="J207" s="43" t="s">
        <v>1075</v>
      </c>
      <c r="K207" s="15">
        <v>14.2311</v>
      </c>
      <c r="L207" s="15">
        <v>-88.613500000000002</v>
      </c>
      <c r="M207" s="15" t="s">
        <v>1076</v>
      </c>
      <c r="N207" s="16" t="s">
        <v>1077</v>
      </c>
      <c r="O207" s="16" t="s">
        <v>1078</v>
      </c>
    </row>
    <row r="208" spans="2:15" ht="14.25" customHeight="1">
      <c r="B208" s="14" t="str">
        <f>+'LOCALIZA HN'!$J208</f>
        <v>San Francisco</v>
      </c>
      <c r="C208" s="15" t="s">
        <v>120</v>
      </c>
      <c r="D208" s="15" t="s">
        <v>121</v>
      </c>
      <c r="E208" s="15">
        <v>13</v>
      </c>
      <c r="F208" s="15" t="s">
        <v>1000</v>
      </c>
      <c r="G208" s="15" t="s">
        <v>41</v>
      </c>
      <c r="H208" s="15">
        <v>17</v>
      </c>
      <c r="I208" s="42" t="s">
        <v>1079</v>
      </c>
      <c r="J208" s="43" t="s">
        <v>64</v>
      </c>
      <c r="K208" s="15">
        <v>14.1319</v>
      </c>
      <c r="L208" s="15">
        <v>-88.369399999999999</v>
      </c>
      <c r="M208" s="15" t="s">
        <v>1080</v>
      </c>
      <c r="N208" s="16" t="s">
        <v>1081</v>
      </c>
      <c r="O208" s="16" t="s">
        <v>1082</v>
      </c>
    </row>
    <row r="209" spans="2:15" ht="14.25" customHeight="1">
      <c r="B209" s="14" t="str">
        <f>+'LOCALIZA HN'!$J209</f>
        <v>San Juan Guarita</v>
      </c>
      <c r="C209" s="15" t="s">
        <v>120</v>
      </c>
      <c r="D209" s="15" t="s">
        <v>121</v>
      </c>
      <c r="E209" s="15">
        <v>13</v>
      </c>
      <c r="F209" s="15" t="s">
        <v>1000</v>
      </c>
      <c r="G209" s="15" t="s">
        <v>41</v>
      </c>
      <c r="H209" s="15">
        <v>18</v>
      </c>
      <c r="I209" s="42" t="s">
        <v>1083</v>
      </c>
      <c r="J209" s="43" t="s">
        <v>1084</v>
      </c>
      <c r="K209" s="15">
        <v>14.1416</v>
      </c>
      <c r="L209" s="15">
        <v>-88.772900000000007</v>
      </c>
      <c r="M209" s="15" t="s">
        <v>1085</v>
      </c>
      <c r="N209" s="16" t="s">
        <v>1086</v>
      </c>
      <c r="O209" s="16" t="s">
        <v>1087</v>
      </c>
    </row>
    <row r="210" spans="2:15" ht="14.25" customHeight="1">
      <c r="B210" s="14" t="str">
        <f>+'LOCALIZA HN'!$J210</f>
        <v>San Manuel Colohete</v>
      </c>
      <c r="C210" s="15" t="s">
        <v>120</v>
      </c>
      <c r="D210" s="15" t="s">
        <v>121</v>
      </c>
      <c r="E210" s="15">
        <v>13</v>
      </c>
      <c r="F210" s="15" t="s">
        <v>1000</v>
      </c>
      <c r="G210" s="15" t="s">
        <v>41</v>
      </c>
      <c r="H210" s="15">
        <v>19</v>
      </c>
      <c r="I210" s="42" t="s">
        <v>1088</v>
      </c>
      <c r="J210" s="43" t="s">
        <v>1089</v>
      </c>
      <c r="K210" s="15">
        <v>14.4512</v>
      </c>
      <c r="L210" s="15">
        <v>-88.67</v>
      </c>
      <c r="M210" s="15" t="s">
        <v>1090</v>
      </c>
      <c r="N210" s="16" t="s">
        <v>1091</v>
      </c>
      <c r="O210" s="16" t="s">
        <v>1092</v>
      </c>
    </row>
    <row r="211" spans="2:15" ht="14.25" customHeight="1">
      <c r="B211" s="14" t="str">
        <f>+'LOCALIZA HN'!$J211</f>
        <v>San Rafael</v>
      </c>
      <c r="C211" s="15" t="s">
        <v>120</v>
      </c>
      <c r="D211" s="15" t="s">
        <v>121</v>
      </c>
      <c r="E211" s="15">
        <v>13</v>
      </c>
      <c r="F211" s="15" t="s">
        <v>1000</v>
      </c>
      <c r="G211" s="15" t="s">
        <v>41</v>
      </c>
      <c r="H211" s="15">
        <v>20</v>
      </c>
      <c r="I211" s="42" t="s">
        <v>1093</v>
      </c>
      <c r="J211" s="43" t="s">
        <v>1094</v>
      </c>
      <c r="K211" s="15">
        <v>14.7095</v>
      </c>
      <c r="L211" s="15">
        <v>-88.379900000000006</v>
      </c>
      <c r="M211" s="15" t="s">
        <v>1095</v>
      </c>
      <c r="N211" s="16" t="s">
        <v>1096</v>
      </c>
      <c r="O211" s="16" t="s">
        <v>1097</v>
      </c>
    </row>
    <row r="212" spans="2:15" ht="14.25" customHeight="1">
      <c r="B212" s="14" t="str">
        <f>+'LOCALIZA HN'!$J212</f>
        <v>San Sebastian</v>
      </c>
      <c r="C212" s="15" t="s">
        <v>120</v>
      </c>
      <c r="D212" s="15" t="s">
        <v>121</v>
      </c>
      <c r="E212" s="15">
        <v>13</v>
      </c>
      <c r="F212" s="15" t="s">
        <v>1000</v>
      </c>
      <c r="G212" s="15" t="s">
        <v>41</v>
      </c>
      <c r="H212" s="15">
        <v>21</v>
      </c>
      <c r="I212" s="42" t="s">
        <v>1098</v>
      </c>
      <c r="J212" s="43" t="s">
        <v>69</v>
      </c>
      <c r="K212" s="15">
        <v>14.3423</v>
      </c>
      <c r="L212" s="15">
        <v>-88.7316</v>
      </c>
      <c r="M212" s="15" t="s">
        <v>1099</v>
      </c>
      <c r="N212" s="16" t="s">
        <v>1100</v>
      </c>
      <c r="O212" s="16" t="s">
        <v>1101</v>
      </c>
    </row>
    <row r="213" spans="2:15" ht="14.25" customHeight="1">
      <c r="B213" s="14" t="str">
        <f>+'LOCALIZA HN'!$J213</f>
        <v>Santa Cruz</v>
      </c>
      <c r="C213" s="15" t="s">
        <v>120</v>
      </c>
      <c r="D213" s="15" t="s">
        <v>121</v>
      </c>
      <c r="E213" s="15">
        <v>13</v>
      </c>
      <c r="F213" s="15" t="s">
        <v>1000</v>
      </c>
      <c r="G213" s="15" t="s">
        <v>41</v>
      </c>
      <c r="H213" s="15">
        <v>22</v>
      </c>
      <c r="I213" s="42" t="s">
        <v>1102</v>
      </c>
      <c r="J213" s="43" t="s">
        <v>1103</v>
      </c>
      <c r="K213" s="15">
        <v>14.3474</v>
      </c>
      <c r="L213" s="15">
        <v>-88.535899999999998</v>
      </c>
      <c r="M213" s="15" t="s">
        <v>1104</v>
      </c>
      <c r="N213" s="16" t="s">
        <v>1105</v>
      </c>
      <c r="O213" s="16" t="s">
        <v>1106</v>
      </c>
    </row>
    <row r="214" spans="2:15" ht="14.25" customHeight="1">
      <c r="B214" s="14" t="str">
        <f>+'LOCALIZA HN'!$J214</f>
        <v>Talgua</v>
      </c>
      <c r="C214" s="15" t="s">
        <v>120</v>
      </c>
      <c r="D214" s="15" t="s">
        <v>121</v>
      </c>
      <c r="E214" s="15">
        <v>13</v>
      </c>
      <c r="F214" s="15" t="s">
        <v>1000</v>
      </c>
      <c r="G214" s="15" t="s">
        <v>41</v>
      </c>
      <c r="H214" s="15">
        <v>23</v>
      </c>
      <c r="I214" s="42" t="s">
        <v>1107</v>
      </c>
      <c r="J214" s="43" t="s">
        <v>1108</v>
      </c>
      <c r="K214" s="15">
        <v>14.6843</v>
      </c>
      <c r="L214" s="15">
        <v>-88.733800000000002</v>
      </c>
      <c r="M214" s="15" t="s">
        <v>1109</v>
      </c>
      <c r="N214" s="16" t="s">
        <v>1110</v>
      </c>
      <c r="O214" s="16" t="s">
        <v>1111</v>
      </c>
    </row>
    <row r="215" spans="2:15" ht="14.25" customHeight="1">
      <c r="B215" s="14" t="str">
        <f>+'LOCALIZA HN'!$J215</f>
        <v>Tambla</v>
      </c>
      <c r="C215" s="15" t="s">
        <v>120</v>
      </c>
      <c r="D215" s="15" t="s">
        <v>121</v>
      </c>
      <c r="E215" s="15">
        <v>13</v>
      </c>
      <c r="F215" s="15" t="s">
        <v>1000</v>
      </c>
      <c r="G215" s="15" t="s">
        <v>41</v>
      </c>
      <c r="H215" s="15">
        <v>24</v>
      </c>
      <c r="I215" s="42" t="s">
        <v>1112</v>
      </c>
      <c r="J215" s="43" t="s">
        <v>1113</v>
      </c>
      <c r="K215" s="15">
        <v>14.2082</v>
      </c>
      <c r="L215" s="15">
        <v>-88.755200000000002</v>
      </c>
      <c r="M215" s="15" t="s">
        <v>1114</v>
      </c>
      <c r="N215" s="16" t="s">
        <v>1115</v>
      </c>
      <c r="O215" s="16" t="s">
        <v>1116</v>
      </c>
    </row>
    <row r="216" spans="2:15" ht="14.25" customHeight="1">
      <c r="B216" s="14" t="str">
        <f>+'LOCALIZA HN'!$J216</f>
        <v>Tomala</v>
      </c>
      <c r="C216" s="15" t="s">
        <v>120</v>
      </c>
      <c r="D216" s="15" t="s">
        <v>121</v>
      </c>
      <c r="E216" s="15">
        <v>13</v>
      </c>
      <c r="F216" s="15" t="s">
        <v>1000</v>
      </c>
      <c r="G216" s="15" t="s">
        <v>41</v>
      </c>
      <c r="H216" s="15">
        <v>25</v>
      </c>
      <c r="I216" s="42" t="s">
        <v>1117</v>
      </c>
      <c r="J216" s="43" t="s">
        <v>1118</v>
      </c>
      <c r="K216" s="15">
        <v>14.2499</v>
      </c>
      <c r="L216" s="15">
        <v>-88.739900000000006</v>
      </c>
      <c r="M216" s="15" t="s">
        <v>1119</v>
      </c>
      <c r="N216" s="16" t="s">
        <v>1120</v>
      </c>
      <c r="O216" s="16" t="s">
        <v>1121</v>
      </c>
    </row>
    <row r="217" spans="2:15" ht="14.25" customHeight="1">
      <c r="B217" s="14" t="str">
        <f>+'LOCALIZA HN'!$J217</f>
        <v>Valladolid</v>
      </c>
      <c r="C217" s="15" t="s">
        <v>120</v>
      </c>
      <c r="D217" s="15" t="s">
        <v>121</v>
      </c>
      <c r="E217" s="15">
        <v>13</v>
      </c>
      <c r="F217" s="15" t="s">
        <v>1000</v>
      </c>
      <c r="G217" s="15" t="s">
        <v>41</v>
      </c>
      <c r="H217" s="15">
        <v>26</v>
      </c>
      <c r="I217" s="42" t="s">
        <v>1122</v>
      </c>
      <c r="J217" s="43" t="s">
        <v>1123</v>
      </c>
      <c r="K217" s="15">
        <v>14.1531</v>
      </c>
      <c r="L217" s="15">
        <v>-88.711799999999997</v>
      </c>
      <c r="M217" s="15" t="s">
        <v>1124</v>
      </c>
      <c r="N217" s="16" t="s">
        <v>1125</v>
      </c>
      <c r="O217" s="16" t="s">
        <v>1126</v>
      </c>
    </row>
    <row r="218" spans="2:15" ht="14.25" customHeight="1">
      <c r="B218" s="14" t="str">
        <f>+'LOCALIZA HN'!$J218</f>
        <v>Virginia</v>
      </c>
      <c r="C218" s="15" t="s">
        <v>120</v>
      </c>
      <c r="D218" s="15" t="s">
        <v>121</v>
      </c>
      <c r="E218" s="15">
        <v>13</v>
      </c>
      <c r="F218" s="15" t="s">
        <v>1000</v>
      </c>
      <c r="G218" s="15" t="s">
        <v>41</v>
      </c>
      <c r="H218" s="15">
        <v>27</v>
      </c>
      <c r="I218" s="42" t="s">
        <v>1127</v>
      </c>
      <c r="J218" s="43" t="s">
        <v>1128</v>
      </c>
      <c r="K218" s="15">
        <v>14.008800000000001</v>
      </c>
      <c r="L218" s="15">
        <v>-88.5642</v>
      </c>
      <c r="M218" s="15" t="s">
        <v>1129</v>
      </c>
      <c r="N218" s="16" t="s">
        <v>1130</v>
      </c>
      <c r="O218" s="16" t="s">
        <v>1131</v>
      </c>
    </row>
    <row r="219" spans="2:15" ht="14.25" customHeight="1">
      <c r="B219" s="14" t="str">
        <f>+'LOCALIZA HN'!$J219</f>
        <v>San Marcos de Caiquin</v>
      </c>
      <c r="C219" s="15" t="s">
        <v>120</v>
      </c>
      <c r="D219" s="15" t="s">
        <v>121</v>
      </c>
      <c r="E219" s="15">
        <v>13</v>
      </c>
      <c r="F219" s="15" t="s">
        <v>1000</v>
      </c>
      <c r="G219" s="15" t="s">
        <v>41</v>
      </c>
      <c r="H219" s="15">
        <v>28</v>
      </c>
      <c r="I219" s="42" t="s">
        <v>1132</v>
      </c>
      <c r="J219" s="43" t="s">
        <v>1133</v>
      </c>
      <c r="K219" s="15">
        <v>14.387600000000001</v>
      </c>
      <c r="L219" s="15">
        <v>-88.600499999999997</v>
      </c>
      <c r="M219" s="15" t="s">
        <v>1134</v>
      </c>
      <c r="N219" s="16" t="s">
        <v>1135</v>
      </c>
      <c r="O219" s="16" t="s">
        <v>1136</v>
      </c>
    </row>
    <row r="220" spans="2:15" ht="14.25" customHeight="1">
      <c r="B220" s="14" t="str">
        <f>+'LOCALIZA HN'!$J220</f>
        <v>Ocotepeque</v>
      </c>
      <c r="C220" s="15" t="s">
        <v>120</v>
      </c>
      <c r="D220" s="15" t="s">
        <v>121</v>
      </c>
      <c r="E220" s="15">
        <v>14</v>
      </c>
      <c r="F220" s="15" t="s">
        <v>1137</v>
      </c>
      <c r="G220" s="15" t="s">
        <v>90</v>
      </c>
      <c r="H220" s="15">
        <v>1</v>
      </c>
      <c r="I220" s="42" t="s">
        <v>1138</v>
      </c>
      <c r="J220" s="43" t="s">
        <v>90</v>
      </c>
      <c r="K220" s="15">
        <v>14.403700000000001</v>
      </c>
      <c r="L220" s="15">
        <v>-89.165400000000005</v>
      </c>
      <c r="M220" s="15" t="s">
        <v>1139</v>
      </c>
      <c r="N220" s="16" t="s">
        <v>1140</v>
      </c>
      <c r="O220" s="16" t="s">
        <v>1141</v>
      </c>
    </row>
    <row r="221" spans="2:15" ht="14.25" customHeight="1">
      <c r="B221" s="14" t="str">
        <f>+'LOCALIZA HN'!$J221</f>
        <v>Belen Gualcho</v>
      </c>
      <c r="C221" s="15" t="s">
        <v>120</v>
      </c>
      <c r="D221" s="15" t="s">
        <v>121</v>
      </c>
      <c r="E221" s="15">
        <v>14</v>
      </c>
      <c r="F221" s="15" t="s">
        <v>1137</v>
      </c>
      <c r="G221" s="15" t="s">
        <v>90</v>
      </c>
      <c r="H221" s="15">
        <v>2</v>
      </c>
      <c r="I221" s="42" t="s">
        <v>1142</v>
      </c>
      <c r="J221" s="43" t="s">
        <v>1143</v>
      </c>
      <c r="K221" s="15">
        <v>14.484999999999999</v>
      </c>
      <c r="L221" s="15">
        <v>-88.783100000000005</v>
      </c>
      <c r="M221" s="15" t="s">
        <v>1144</v>
      </c>
      <c r="N221" s="16" t="s">
        <v>1145</v>
      </c>
      <c r="O221" s="16" t="s">
        <v>1146</v>
      </c>
    </row>
    <row r="222" spans="2:15" ht="14.25" customHeight="1">
      <c r="B222" s="14" t="str">
        <f>+'LOCALIZA HN'!$J222</f>
        <v>Concepcion</v>
      </c>
      <c r="C222" s="15" t="s">
        <v>120</v>
      </c>
      <c r="D222" s="15" t="s">
        <v>121</v>
      </c>
      <c r="E222" s="15">
        <v>14</v>
      </c>
      <c r="F222" s="15" t="s">
        <v>1137</v>
      </c>
      <c r="G222" s="15" t="s">
        <v>90</v>
      </c>
      <c r="H222" s="15">
        <v>3</v>
      </c>
      <c r="I222" s="42" t="s">
        <v>1147</v>
      </c>
      <c r="J222" s="43" t="s">
        <v>823</v>
      </c>
      <c r="K222" s="15">
        <v>14.526300000000001</v>
      </c>
      <c r="L222" s="15">
        <v>-89.197100000000006</v>
      </c>
      <c r="M222" s="15" t="s">
        <v>1148</v>
      </c>
      <c r="N222" s="16" t="s">
        <v>1149</v>
      </c>
      <c r="O222" s="16" t="s">
        <v>1150</v>
      </c>
    </row>
    <row r="223" spans="2:15" ht="14.25" customHeight="1">
      <c r="B223" s="14" t="str">
        <f>+'LOCALIZA HN'!$J223</f>
        <v>Dolores Merendon</v>
      </c>
      <c r="C223" s="15" t="s">
        <v>120</v>
      </c>
      <c r="D223" s="15" t="s">
        <v>121</v>
      </c>
      <c r="E223" s="15">
        <v>14</v>
      </c>
      <c r="F223" s="15" t="s">
        <v>1137</v>
      </c>
      <c r="G223" s="15" t="s">
        <v>90</v>
      </c>
      <c r="H223" s="15">
        <v>4</v>
      </c>
      <c r="I223" s="42" t="s">
        <v>1151</v>
      </c>
      <c r="J223" s="43" t="s">
        <v>1152</v>
      </c>
      <c r="K223" s="15">
        <v>14.5573</v>
      </c>
      <c r="L223" s="15">
        <v>-89.132999999999996</v>
      </c>
      <c r="M223" s="15" t="s">
        <v>1153</v>
      </c>
      <c r="N223" s="16" t="s">
        <v>1154</v>
      </c>
      <c r="O223" s="16" t="s">
        <v>1155</v>
      </c>
    </row>
    <row r="224" spans="2:15" ht="14.25" customHeight="1">
      <c r="B224" s="14" t="str">
        <f>+'LOCALIZA HN'!$J224</f>
        <v>Fraternidad</v>
      </c>
      <c r="C224" s="15" t="s">
        <v>120</v>
      </c>
      <c r="D224" s="15" t="s">
        <v>121</v>
      </c>
      <c r="E224" s="15">
        <v>14</v>
      </c>
      <c r="F224" s="15" t="s">
        <v>1137</v>
      </c>
      <c r="G224" s="15" t="s">
        <v>90</v>
      </c>
      <c r="H224" s="15">
        <v>5</v>
      </c>
      <c r="I224" s="42" t="s">
        <v>1156</v>
      </c>
      <c r="J224" s="43" t="s">
        <v>1157</v>
      </c>
      <c r="K224" s="15">
        <v>14.5847</v>
      </c>
      <c r="L224" s="15">
        <v>-89.072599999999994</v>
      </c>
      <c r="M224" s="15" t="s">
        <v>1158</v>
      </c>
      <c r="N224" s="16" t="s">
        <v>1159</v>
      </c>
      <c r="O224" s="16" t="s">
        <v>1160</v>
      </c>
    </row>
    <row r="225" spans="2:15" ht="14.25" customHeight="1">
      <c r="B225" s="14" t="str">
        <f>+'LOCALIZA HN'!$J225</f>
        <v>La Encarnacion</v>
      </c>
      <c r="C225" s="15" t="s">
        <v>120</v>
      </c>
      <c r="D225" s="15" t="s">
        <v>121</v>
      </c>
      <c r="E225" s="15">
        <v>14</v>
      </c>
      <c r="F225" s="15" t="s">
        <v>1137</v>
      </c>
      <c r="G225" s="15" t="s">
        <v>90</v>
      </c>
      <c r="H225" s="15">
        <v>6</v>
      </c>
      <c r="I225" s="42" t="s">
        <v>1161</v>
      </c>
      <c r="J225" s="43" t="s">
        <v>1162</v>
      </c>
      <c r="K225" s="15">
        <v>14.667</v>
      </c>
      <c r="L225" s="15">
        <v>-89.047399999999996</v>
      </c>
      <c r="M225" s="15" t="s">
        <v>1163</v>
      </c>
      <c r="N225" s="16" t="s">
        <v>1164</v>
      </c>
      <c r="O225" s="16" t="s">
        <v>1165</v>
      </c>
    </row>
    <row r="226" spans="2:15" ht="14.25" customHeight="1">
      <c r="B226" s="14" t="str">
        <f>+'LOCALIZA HN'!$J226</f>
        <v>La Labor</v>
      </c>
      <c r="C226" s="15" t="s">
        <v>120</v>
      </c>
      <c r="D226" s="15" t="s">
        <v>121</v>
      </c>
      <c r="E226" s="15">
        <v>14</v>
      </c>
      <c r="F226" s="15" t="s">
        <v>1137</v>
      </c>
      <c r="G226" s="15" t="s">
        <v>90</v>
      </c>
      <c r="H226" s="15">
        <v>7</v>
      </c>
      <c r="I226" s="42" t="s">
        <v>1166</v>
      </c>
      <c r="J226" s="43" t="s">
        <v>1167</v>
      </c>
      <c r="K226" s="15">
        <v>14.4953</v>
      </c>
      <c r="L226" s="15">
        <v>-89.0334</v>
      </c>
      <c r="M226" s="15" t="s">
        <v>1168</v>
      </c>
      <c r="N226" s="16" t="s">
        <v>1169</v>
      </c>
      <c r="O226" s="16" t="s">
        <v>1170</v>
      </c>
    </row>
    <row r="227" spans="2:15" ht="14.25" customHeight="1">
      <c r="B227" s="14" t="str">
        <f>+'LOCALIZA HN'!$J227</f>
        <v>Lucerna</v>
      </c>
      <c r="C227" s="15" t="s">
        <v>120</v>
      </c>
      <c r="D227" s="15" t="s">
        <v>121</v>
      </c>
      <c r="E227" s="15">
        <v>14</v>
      </c>
      <c r="F227" s="15" t="s">
        <v>1137</v>
      </c>
      <c r="G227" s="15" t="s">
        <v>90</v>
      </c>
      <c r="H227" s="15">
        <v>8</v>
      </c>
      <c r="I227" s="42" t="s">
        <v>1171</v>
      </c>
      <c r="J227" s="43" t="s">
        <v>1172</v>
      </c>
      <c r="K227" s="15">
        <v>14.581</v>
      </c>
      <c r="L227" s="15">
        <v>-88.944999999999993</v>
      </c>
      <c r="M227" s="15" t="s">
        <v>1173</v>
      </c>
      <c r="N227" s="16" t="s">
        <v>1174</v>
      </c>
      <c r="O227" s="16" t="s">
        <v>1175</v>
      </c>
    </row>
    <row r="228" spans="2:15" ht="14.25" customHeight="1">
      <c r="B228" s="14" t="str">
        <f>+'LOCALIZA HN'!$J228</f>
        <v>Mercedes</v>
      </c>
      <c r="C228" s="15" t="s">
        <v>120</v>
      </c>
      <c r="D228" s="15" t="s">
        <v>121</v>
      </c>
      <c r="E228" s="15">
        <v>14</v>
      </c>
      <c r="F228" s="15" t="s">
        <v>1137</v>
      </c>
      <c r="G228" s="15" t="s">
        <v>90</v>
      </c>
      <c r="H228" s="15">
        <v>9</v>
      </c>
      <c r="I228" s="42" t="s">
        <v>1176</v>
      </c>
      <c r="J228" s="43" t="s">
        <v>1177</v>
      </c>
      <c r="K228" s="15">
        <v>14.3195</v>
      </c>
      <c r="L228" s="15">
        <v>-89.011700000000005</v>
      </c>
      <c r="M228" s="15" t="s">
        <v>1178</v>
      </c>
      <c r="N228" s="16" t="s">
        <v>1179</v>
      </c>
      <c r="O228" s="16" t="s">
        <v>1180</v>
      </c>
    </row>
    <row r="229" spans="2:15" ht="14.25" customHeight="1">
      <c r="B229" s="14" t="str">
        <f>+'LOCALIZA HN'!$J229</f>
        <v>San Fernando</v>
      </c>
      <c r="C229" s="15" t="s">
        <v>120</v>
      </c>
      <c r="D229" s="15" t="s">
        <v>121</v>
      </c>
      <c r="E229" s="15">
        <v>14</v>
      </c>
      <c r="F229" s="15" t="s">
        <v>1137</v>
      </c>
      <c r="G229" s="15" t="s">
        <v>90</v>
      </c>
      <c r="H229" s="15">
        <v>10</v>
      </c>
      <c r="I229" s="42" t="s">
        <v>1181</v>
      </c>
      <c r="J229" s="43" t="s">
        <v>1182</v>
      </c>
      <c r="K229" s="15">
        <v>14.6911</v>
      </c>
      <c r="L229" s="15">
        <v>-89.098799999999997</v>
      </c>
      <c r="M229" s="15" t="s">
        <v>1183</v>
      </c>
      <c r="N229" s="16" t="s">
        <v>1184</v>
      </c>
      <c r="O229" s="16" t="s">
        <v>1185</v>
      </c>
    </row>
    <row r="230" spans="2:15" ht="14.25" customHeight="1">
      <c r="B230" s="14" t="str">
        <f>+'LOCALIZA HN'!$J230</f>
        <v>San Francisco del Valle</v>
      </c>
      <c r="C230" s="15" t="s">
        <v>120</v>
      </c>
      <c r="D230" s="15" t="s">
        <v>121</v>
      </c>
      <c r="E230" s="15">
        <v>14</v>
      </c>
      <c r="F230" s="15" t="s">
        <v>1137</v>
      </c>
      <c r="G230" s="15" t="s">
        <v>90</v>
      </c>
      <c r="H230" s="15">
        <v>11</v>
      </c>
      <c r="I230" s="42" t="s">
        <v>1186</v>
      </c>
      <c r="J230" s="43" t="s">
        <v>1187</v>
      </c>
      <c r="K230" s="15">
        <v>14.4284</v>
      </c>
      <c r="L230" s="15">
        <v>-88.9923</v>
      </c>
      <c r="M230" s="15" t="s">
        <v>1188</v>
      </c>
      <c r="N230" s="16" t="s">
        <v>1189</v>
      </c>
      <c r="O230" s="16" t="s">
        <v>1190</v>
      </c>
    </row>
    <row r="231" spans="2:15" ht="14.25" customHeight="1">
      <c r="B231" s="14" t="str">
        <f>+'LOCALIZA HN'!$J231</f>
        <v>San Jorge</v>
      </c>
      <c r="C231" s="15" t="s">
        <v>120</v>
      </c>
      <c r="D231" s="15" t="s">
        <v>121</v>
      </c>
      <c r="E231" s="15">
        <v>14</v>
      </c>
      <c r="F231" s="15" t="s">
        <v>1137</v>
      </c>
      <c r="G231" s="15" t="s">
        <v>90</v>
      </c>
      <c r="H231" s="15">
        <v>12</v>
      </c>
      <c r="I231" s="42" t="s">
        <v>1191</v>
      </c>
      <c r="J231" s="43" t="s">
        <v>1192</v>
      </c>
      <c r="K231" s="15">
        <v>14.632400000000001</v>
      </c>
      <c r="L231" s="15">
        <v>-89.124799999999993</v>
      </c>
      <c r="M231" s="15" t="s">
        <v>1193</v>
      </c>
      <c r="N231" s="16" t="s">
        <v>1194</v>
      </c>
      <c r="O231" s="16" t="s">
        <v>1195</v>
      </c>
    </row>
    <row r="232" spans="2:15" ht="14.25" customHeight="1">
      <c r="B232" s="14" t="str">
        <f>+'LOCALIZA HN'!$J232</f>
        <v>San Marcos</v>
      </c>
      <c r="C232" s="15" t="s">
        <v>120</v>
      </c>
      <c r="D232" s="15" t="s">
        <v>121</v>
      </c>
      <c r="E232" s="15">
        <v>14</v>
      </c>
      <c r="F232" s="15" t="s">
        <v>1137</v>
      </c>
      <c r="G232" s="15" t="s">
        <v>90</v>
      </c>
      <c r="H232" s="15">
        <v>13</v>
      </c>
      <c r="I232" s="42" t="s">
        <v>1196</v>
      </c>
      <c r="J232" s="43" t="s">
        <v>1197</v>
      </c>
      <c r="K232" s="15">
        <v>14.394500000000001</v>
      </c>
      <c r="L232" s="15">
        <v>-88.924999999999997</v>
      </c>
      <c r="M232" s="15" t="s">
        <v>1198</v>
      </c>
      <c r="N232" s="16" t="s">
        <v>1199</v>
      </c>
      <c r="O232" s="16" t="s">
        <v>1200</v>
      </c>
    </row>
    <row r="233" spans="2:15" ht="14.25" customHeight="1">
      <c r="B233" s="14" t="str">
        <f>+'LOCALIZA HN'!$J233</f>
        <v>Santa Fe</v>
      </c>
      <c r="C233" s="15" t="s">
        <v>120</v>
      </c>
      <c r="D233" s="15" t="s">
        <v>121</v>
      </c>
      <c r="E233" s="15">
        <v>14</v>
      </c>
      <c r="F233" s="15" t="s">
        <v>1137</v>
      </c>
      <c r="G233" s="15" t="s">
        <v>90</v>
      </c>
      <c r="H233" s="15">
        <v>14</v>
      </c>
      <c r="I233" s="42" t="s">
        <v>1201</v>
      </c>
      <c r="J233" s="43" t="s">
        <v>74</v>
      </c>
      <c r="K233" s="15">
        <v>14.4923</v>
      </c>
      <c r="L233" s="15">
        <v>-89.284300000000002</v>
      </c>
      <c r="M233" s="15" t="s">
        <v>1202</v>
      </c>
      <c r="N233" s="16" t="s">
        <v>1203</v>
      </c>
      <c r="O233" s="16" t="s">
        <v>1204</v>
      </c>
    </row>
    <row r="234" spans="2:15" ht="14.25" customHeight="1">
      <c r="B234" s="14" t="str">
        <f>+'LOCALIZA HN'!$J234</f>
        <v>Sensenti</v>
      </c>
      <c r="C234" s="15" t="s">
        <v>120</v>
      </c>
      <c r="D234" s="15" t="s">
        <v>121</v>
      </c>
      <c r="E234" s="15">
        <v>14</v>
      </c>
      <c r="F234" s="15" t="s">
        <v>1137</v>
      </c>
      <c r="G234" s="15" t="s">
        <v>90</v>
      </c>
      <c r="H234" s="15">
        <v>15</v>
      </c>
      <c r="I234" s="42" t="s">
        <v>1205</v>
      </c>
      <c r="J234" s="43" t="s">
        <v>1206</v>
      </c>
      <c r="K234" s="15">
        <v>14.504899999999999</v>
      </c>
      <c r="L234" s="15">
        <v>-88.927599999999998</v>
      </c>
      <c r="M234" s="15" t="s">
        <v>1207</v>
      </c>
      <c r="N234" s="16" t="s">
        <v>1208</v>
      </c>
      <c r="O234" s="16" t="s">
        <v>1209</v>
      </c>
    </row>
    <row r="235" spans="2:15" ht="14.25" customHeight="1">
      <c r="B235" s="14" t="str">
        <f>+'LOCALIZA HN'!$J235</f>
        <v>Sinuapa</v>
      </c>
      <c r="C235" s="15" t="s">
        <v>120</v>
      </c>
      <c r="D235" s="15" t="s">
        <v>121</v>
      </c>
      <c r="E235" s="15">
        <v>14</v>
      </c>
      <c r="F235" s="15" t="s">
        <v>1137</v>
      </c>
      <c r="G235" s="15" t="s">
        <v>90</v>
      </c>
      <c r="H235" s="15">
        <v>16</v>
      </c>
      <c r="I235" s="42" t="s">
        <v>1210</v>
      </c>
      <c r="J235" s="43" t="s">
        <v>1211</v>
      </c>
      <c r="K235" s="15">
        <v>14.4612</v>
      </c>
      <c r="L235" s="15">
        <v>-89.122600000000006</v>
      </c>
      <c r="M235" s="15" t="s">
        <v>1212</v>
      </c>
      <c r="N235" s="16" t="s">
        <v>1213</v>
      </c>
      <c r="O235" s="16" t="s">
        <v>1214</v>
      </c>
    </row>
    <row r="236" spans="2:15" ht="14.25" customHeight="1">
      <c r="B236" s="14" t="str">
        <f>+'LOCALIZA HN'!$J236</f>
        <v>Juticalpa</v>
      </c>
      <c r="C236" s="15" t="s">
        <v>120</v>
      </c>
      <c r="D236" s="15" t="s">
        <v>121</v>
      </c>
      <c r="E236" s="15">
        <v>15</v>
      </c>
      <c r="F236" s="15" t="s">
        <v>1215</v>
      </c>
      <c r="G236" s="15" t="s">
        <v>88</v>
      </c>
      <c r="H236" s="15">
        <v>1</v>
      </c>
      <c r="I236" s="42" t="s">
        <v>1216</v>
      </c>
      <c r="J236" s="43" t="s">
        <v>89</v>
      </c>
      <c r="K236" s="15">
        <v>14.542</v>
      </c>
      <c r="L236" s="15">
        <v>-86.315200000000004</v>
      </c>
      <c r="M236" s="15" t="s">
        <v>1217</v>
      </c>
      <c r="N236" s="16" t="s">
        <v>1218</v>
      </c>
      <c r="O236" s="16" t="s">
        <v>1219</v>
      </c>
    </row>
    <row r="237" spans="2:15" ht="14.25" customHeight="1">
      <c r="B237" s="14" t="str">
        <f>+'LOCALIZA HN'!$J237</f>
        <v>Campamento</v>
      </c>
      <c r="C237" s="15" t="s">
        <v>120</v>
      </c>
      <c r="D237" s="15" t="s">
        <v>121</v>
      </c>
      <c r="E237" s="15">
        <v>15</v>
      </c>
      <c r="F237" s="15" t="s">
        <v>1215</v>
      </c>
      <c r="G237" s="15" t="s">
        <v>88</v>
      </c>
      <c r="H237" s="15">
        <v>2</v>
      </c>
      <c r="I237" s="42" t="s">
        <v>1220</v>
      </c>
      <c r="J237" s="43" t="s">
        <v>1221</v>
      </c>
      <c r="K237" s="15">
        <v>14.492100000000001</v>
      </c>
      <c r="L237" s="15">
        <v>-86.641400000000004</v>
      </c>
      <c r="M237" s="15" t="s">
        <v>1222</v>
      </c>
      <c r="N237" s="16" t="s">
        <v>1223</v>
      </c>
      <c r="O237" s="16" t="s">
        <v>1224</v>
      </c>
    </row>
    <row r="238" spans="2:15" ht="14.25" customHeight="1">
      <c r="B238" s="14" t="str">
        <f>+'LOCALIZA HN'!$J238</f>
        <v>Catacamas</v>
      </c>
      <c r="C238" s="15" t="s">
        <v>120</v>
      </c>
      <c r="D238" s="15" t="s">
        <v>121</v>
      </c>
      <c r="E238" s="15">
        <v>15</v>
      </c>
      <c r="F238" s="15" t="s">
        <v>1215</v>
      </c>
      <c r="G238" s="15" t="s">
        <v>88</v>
      </c>
      <c r="H238" s="15">
        <v>3</v>
      </c>
      <c r="I238" s="42" t="s">
        <v>1225</v>
      </c>
      <c r="J238" s="43" t="s">
        <v>1226</v>
      </c>
      <c r="K238" s="15">
        <v>14.581200000000001</v>
      </c>
      <c r="L238" s="15">
        <v>-85.555000000000007</v>
      </c>
      <c r="M238" s="15" t="s">
        <v>1227</v>
      </c>
      <c r="N238" s="16" t="s">
        <v>1228</v>
      </c>
      <c r="O238" s="16" t="s">
        <v>1229</v>
      </c>
    </row>
    <row r="239" spans="2:15" ht="14.25" customHeight="1">
      <c r="B239" s="14" t="str">
        <f>+'LOCALIZA HN'!$J239</f>
        <v>Concordia</v>
      </c>
      <c r="C239" s="15" t="s">
        <v>120</v>
      </c>
      <c r="D239" s="15" t="s">
        <v>121</v>
      </c>
      <c r="E239" s="15">
        <v>15</v>
      </c>
      <c r="F239" s="15" t="s">
        <v>1215</v>
      </c>
      <c r="G239" s="15" t="s">
        <v>88</v>
      </c>
      <c r="H239" s="15">
        <v>4</v>
      </c>
      <c r="I239" s="42" t="s">
        <v>1230</v>
      </c>
      <c r="J239" s="43" t="s">
        <v>1231</v>
      </c>
      <c r="K239" s="15">
        <v>14.647600000000001</v>
      </c>
      <c r="L239" s="15">
        <v>-86.711100000000002</v>
      </c>
      <c r="M239" s="15" t="s">
        <v>1232</v>
      </c>
      <c r="N239" s="16" t="s">
        <v>1233</v>
      </c>
      <c r="O239" s="16" t="s">
        <v>1234</v>
      </c>
    </row>
    <row r="240" spans="2:15" ht="14.25" customHeight="1">
      <c r="B240" s="14" t="str">
        <f>+'LOCALIZA HN'!$J240</f>
        <v>Dulce Nombre de Culmi</v>
      </c>
      <c r="C240" s="15" t="s">
        <v>120</v>
      </c>
      <c r="D240" s="15" t="s">
        <v>121</v>
      </c>
      <c r="E240" s="15">
        <v>15</v>
      </c>
      <c r="F240" s="15" t="s">
        <v>1215</v>
      </c>
      <c r="G240" s="15" t="s">
        <v>88</v>
      </c>
      <c r="H240" s="15">
        <v>5</v>
      </c>
      <c r="I240" s="42" t="s">
        <v>1235</v>
      </c>
      <c r="J240" s="43" t="s">
        <v>1236</v>
      </c>
      <c r="K240" s="15">
        <v>15.058</v>
      </c>
      <c r="L240" s="15">
        <v>-85.306899999999999</v>
      </c>
      <c r="M240" s="15" t="s">
        <v>1237</v>
      </c>
      <c r="N240" s="16" t="s">
        <v>1238</v>
      </c>
      <c r="O240" s="16" t="s">
        <v>1239</v>
      </c>
    </row>
    <row r="241" spans="2:15" ht="14.25" customHeight="1">
      <c r="B241" s="14" t="str">
        <f>+'LOCALIZA HN'!$J241</f>
        <v>El Rosario</v>
      </c>
      <c r="C241" s="15" t="s">
        <v>120</v>
      </c>
      <c r="D241" s="15" t="s">
        <v>121</v>
      </c>
      <c r="E241" s="15">
        <v>15</v>
      </c>
      <c r="F241" s="15" t="s">
        <v>1215</v>
      </c>
      <c r="G241" s="15" t="s">
        <v>88</v>
      </c>
      <c r="H241" s="15">
        <v>6</v>
      </c>
      <c r="I241" s="42" t="s">
        <v>1240</v>
      </c>
      <c r="J241" s="43" t="s">
        <v>220</v>
      </c>
      <c r="K241" s="15">
        <v>14.8939</v>
      </c>
      <c r="L241" s="15">
        <v>-86.692400000000006</v>
      </c>
      <c r="M241" s="15" t="s">
        <v>1241</v>
      </c>
      <c r="N241" s="16" t="s">
        <v>1242</v>
      </c>
      <c r="O241" s="16" t="s">
        <v>1243</v>
      </c>
    </row>
    <row r="242" spans="2:15" ht="14.25" customHeight="1">
      <c r="B242" s="14" t="str">
        <f>+'LOCALIZA HN'!$J242</f>
        <v>Esquipulas del Norte</v>
      </c>
      <c r="C242" s="15" t="s">
        <v>120</v>
      </c>
      <c r="D242" s="15" t="s">
        <v>121</v>
      </c>
      <c r="E242" s="15">
        <v>15</v>
      </c>
      <c r="F242" s="15" t="s">
        <v>1215</v>
      </c>
      <c r="G242" s="15" t="s">
        <v>88</v>
      </c>
      <c r="H242" s="15">
        <v>7</v>
      </c>
      <c r="I242" s="42" t="s">
        <v>1244</v>
      </c>
      <c r="J242" s="43" t="s">
        <v>1245</v>
      </c>
      <c r="K242" s="15">
        <v>15.280900000000001</v>
      </c>
      <c r="L242" s="15">
        <v>-86.547300000000007</v>
      </c>
      <c r="M242" s="15" t="s">
        <v>1246</v>
      </c>
      <c r="N242" s="16" t="s">
        <v>1247</v>
      </c>
      <c r="O242" s="16" t="s">
        <v>1248</v>
      </c>
    </row>
    <row r="243" spans="2:15" ht="14.25" customHeight="1">
      <c r="B243" s="14" t="str">
        <f>+'LOCALIZA HN'!$J243</f>
        <v>Gualaco</v>
      </c>
      <c r="C243" s="15" t="s">
        <v>120</v>
      </c>
      <c r="D243" s="15" t="s">
        <v>121</v>
      </c>
      <c r="E243" s="15">
        <v>15</v>
      </c>
      <c r="F243" s="15" t="s">
        <v>1215</v>
      </c>
      <c r="G243" s="15" t="s">
        <v>88</v>
      </c>
      <c r="H243" s="15">
        <v>8</v>
      </c>
      <c r="I243" s="42" t="s">
        <v>1249</v>
      </c>
      <c r="J243" s="43" t="s">
        <v>1250</v>
      </c>
      <c r="K243" s="15">
        <v>15.1937</v>
      </c>
      <c r="L243" s="15">
        <v>-86.078599999999994</v>
      </c>
      <c r="M243" s="15" t="s">
        <v>1251</v>
      </c>
      <c r="N243" s="16" t="s">
        <v>1252</v>
      </c>
      <c r="O243" s="16" t="s">
        <v>1253</v>
      </c>
    </row>
    <row r="244" spans="2:15" ht="14.25" customHeight="1">
      <c r="B244" s="14" t="str">
        <f>+'LOCALIZA HN'!$J244</f>
        <v>Guarizama</v>
      </c>
      <c r="C244" s="15" t="s">
        <v>120</v>
      </c>
      <c r="D244" s="15" t="s">
        <v>121</v>
      </c>
      <c r="E244" s="15">
        <v>15</v>
      </c>
      <c r="F244" s="15" t="s">
        <v>1215</v>
      </c>
      <c r="G244" s="15" t="s">
        <v>88</v>
      </c>
      <c r="H244" s="15">
        <v>9</v>
      </c>
      <c r="I244" s="42" t="s">
        <v>1254</v>
      </c>
      <c r="J244" s="43" t="s">
        <v>1255</v>
      </c>
      <c r="K244" s="15">
        <v>14.9048</v>
      </c>
      <c r="L244" s="15">
        <v>-86.289199999999994</v>
      </c>
      <c r="M244" s="15" t="s">
        <v>1256</v>
      </c>
      <c r="N244" s="16" t="s">
        <v>1257</v>
      </c>
      <c r="O244" s="16" t="s">
        <v>1258</v>
      </c>
    </row>
    <row r="245" spans="2:15" ht="14.25" customHeight="1">
      <c r="B245" s="14" t="str">
        <f>+'LOCALIZA HN'!$J245</f>
        <v>Guata</v>
      </c>
      <c r="C245" s="15" t="s">
        <v>120</v>
      </c>
      <c r="D245" s="15" t="s">
        <v>121</v>
      </c>
      <c r="E245" s="15">
        <v>15</v>
      </c>
      <c r="F245" s="15" t="s">
        <v>1215</v>
      </c>
      <c r="G245" s="15" t="s">
        <v>88</v>
      </c>
      <c r="H245" s="15">
        <v>10</v>
      </c>
      <c r="I245" s="42" t="s">
        <v>1259</v>
      </c>
      <c r="J245" s="43" t="s">
        <v>1260</v>
      </c>
      <c r="K245" s="15">
        <v>15.162100000000001</v>
      </c>
      <c r="L245" s="15">
        <v>-86.374300000000005</v>
      </c>
      <c r="M245" s="15" t="s">
        <v>1261</v>
      </c>
      <c r="N245" s="16" t="s">
        <v>1262</v>
      </c>
      <c r="O245" s="16" t="s">
        <v>1263</v>
      </c>
    </row>
    <row r="246" spans="2:15" ht="14.25" customHeight="1">
      <c r="B246" s="14" t="str">
        <f>+'LOCALIZA HN'!$J246</f>
        <v>Guayape</v>
      </c>
      <c r="C246" s="15" t="s">
        <v>120</v>
      </c>
      <c r="D246" s="15" t="s">
        <v>121</v>
      </c>
      <c r="E246" s="15">
        <v>15</v>
      </c>
      <c r="F246" s="15" t="s">
        <v>1215</v>
      </c>
      <c r="G246" s="15" t="s">
        <v>88</v>
      </c>
      <c r="H246" s="15">
        <v>11</v>
      </c>
      <c r="I246" s="42" t="s">
        <v>1264</v>
      </c>
      <c r="J246" s="43" t="s">
        <v>1265</v>
      </c>
      <c r="K246" s="15">
        <v>14.801399999999999</v>
      </c>
      <c r="L246" s="15">
        <v>-86.831400000000002</v>
      </c>
      <c r="M246" s="15" t="s">
        <v>1266</v>
      </c>
      <c r="N246" s="16" t="s">
        <v>1267</v>
      </c>
      <c r="O246" s="16" t="s">
        <v>1268</v>
      </c>
    </row>
    <row r="247" spans="2:15" ht="14.25" customHeight="1">
      <c r="B247" s="14" t="str">
        <f>+'LOCALIZA HN'!$J247</f>
        <v>Jano</v>
      </c>
      <c r="C247" s="15" t="s">
        <v>120</v>
      </c>
      <c r="D247" s="15" t="s">
        <v>121</v>
      </c>
      <c r="E247" s="15">
        <v>15</v>
      </c>
      <c r="F247" s="15" t="s">
        <v>1215</v>
      </c>
      <c r="G247" s="15" t="s">
        <v>88</v>
      </c>
      <c r="H247" s="15">
        <v>12</v>
      </c>
      <c r="I247" s="42" t="s">
        <v>1269</v>
      </c>
      <c r="J247" s="43" t="s">
        <v>1270</v>
      </c>
      <c r="K247" s="15">
        <v>15.071999999999999</v>
      </c>
      <c r="L247" s="15">
        <v>-86.518799999999999</v>
      </c>
      <c r="M247" s="15" t="s">
        <v>1271</v>
      </c>
      <c r="N247" s="16" t="s">
        <v>1272</v>
      </c>
      <c r="O247" s="16" t="s">
        <v>1273</v>
      </c>
    </row>
    <row r="248" spans="2:15" ht="14.25" customHeight="1">
      <c r="B248" s="14" t="str">
        <f>+'LOCALIZA HN'!$J248</f>
        <v>La Union</v>
      </c>
      <c r="C248" s="15" t="s">
        <v>120</v>
      </c>
      <c r="D248" s="15" t="s">
        <v>121</v>
      </c>
      <c r="E248" s="15">
        <v>15</v>
      </c>
      <c r="F248" s="15" t="s">
        <v>1215</v>
      </c>
      <c r="G248" s="15" t="s">
        <v>88</v>
      </c>
      <c r="H248" s="15">
        <v>13</v>
      </c>
      <c r="I248" s="42" t="s">
        <v>1274</v>
      </c>
      <c r="J248" s="43" t="s">
        <v>49</v>
      </c>
      <c r="K248" s="15">
        <v>15.097200000000001</v>
      </c>
      <c r="L248" s="15">
        <v>-86.683300000000003</v>
      </c>
      <c r="M248" s="15" t="s">
        <v>1275</v>
      </c>
      <c r="N248" s="16" t="s">
        <v>1276</v>
      </c>
      <c r="O248" s="16" t="s">
        <v>1277</v>
      </c>
    </row>
    <row r="249" spans="2:15" ht="14.25" customHeight="1">
      <c r="B249" s="14" t="str">
        <f>+'LOCALIZA HN'!$J249</f>
        <v>Mangulile</v>
      </c>
      <c r="C249" s="15" t="s">
        <v>120</v>
      </c>
      <c r="D249" s="15" t="s">
        <v>121</v>
      </c>
      <c r="E249" s="15">
        <v>15</v>
      </c>
      <c r="F249" s="15" t="s">
        <v>1215</v>
      </c>
      <c r="G249" s="15" t="s">
        <v>88</v>
      </c>
      <c r="H249" s="15">
        <v>14</v>
      </c>
      <c r="I249" s="42" t="s">
        <v>1278</v>
      </c>
      <c r="J249" s="43" t="s">
        <v>1279</v>
      </c>
      <c r="K249" s="15">
        <v>15.106999999999999</v>
      </c>
      <c r="L249" s="15">
        <v>-86.847399999999993</v>
      </c>
      <c r="M249" s="15" t="s">
        <v>1280</v>
      </c>
      <c r="N249" s="16" t="s">
        <v>1281</v>
      </c>
      <c r="O249" s="16" t="s">
        <v>1282</v>
      </c>
    </row>
    <row r="250" spans="2:15" ht="14.25" customHeight="1">
      <c r="B250" s="14" t="str">
        <f>+'LOCALIZA HN'!$J250</f>
        <v>Manto</v>
      </c>
      <c r="C250" s="15" t="s">
        <v>120</v>
      </c>
      <c r="D250" s="15" t="s">
        <v>121</v>
      </c>
      <c r="E250" s="15">
        <v>15</v>
      </c>
      <c r="F250" s="15" t="s">
        <v>1215</v>
      </c>
      <c r="G250" s="15" t="s">
        <v>88</v>
      </c>
      <c r="H250" s="15">
        <v>15</v>
      </c>
      <c r="I250" s="42" t="s">
        <v>1283</v>
      </c>
      <c r="J250" s="43" t="s">
        <v>1284</v>
      </c>
      <c r="K250" s="15">
        <v>14.905200000000001</v>
      </c>
      <c r="L250" s="15">
        <v>-86.463399999999993</v>
      </c>
      <c r="M250" s="15" t="s">
        <v>1285</v>
      </c>
      <c r="N250" s="16" t="s">
        <v>1286</v>
      </c>
      <c r="O250" s="16" t="s">
        <v>1287</v>
      </c>
    </row>
    <row r="251" spans="2:15" ht="14.25" customHeight="1">
      <c r="B251" s="14" t="str">
        <f>+'LOCALIZA HN'!$J251</f>
        <v>Salama</v>
      </c>
      <c r="C251" s="15" t="s">
        <v>120</v>
      </c>
      <c r="D251" s="15" t="s">
        <v>121</v>
      </c>
      <c r="E251" s="15">
        <v>15</v>
      </c>
      <c r="F251" s="15" t="s">
        <v>1215</v>
      </c>
      <c r="G251" s="15" t="s">
        <v>88</v>
      </c>
      <c r="H251" s="15">
        <v>16</v>
      </c>
      <c r="I251" s="42" t="s">
        <v>1288</v>
      </c>
      <c r="J251" s="43" t="s">
        <v>1289</v>
      </c>
      <c r="K251" s="15">
        <v>14.7963</v>
      </c>
      <c r="L251" s="15">
        <v>-86.644900000000007</v>
      </c>
      <c r="M251" s="15" t="s">
        <v>1290</v>
      </c>
      <c r="N251" s="16" t="s">
        <v>1291</v>
      </c>
      <c r="O251" s="16" t="s">
        <v>1292</v>
      </c>
    </row>
    <row r="252" spans="2:15" ht="14.25" customHeight="1">
      <c r="B252" s="14" t="str">
        <f>+'LOCALIZA HN'!$J252</f>
        <v>San Esteban</v>
      </c>
      <c r="C252" s="15" t="s">
        <v>120</v>
      </c>
      <c r="D252" s="15" t="s">
        <v>121</v>
      </c>
      <c r="E252" s="15">
        <v>15</v>
      </c>
      <c r="F252" s="15" t="s">
        <v>1215</v>
      </c>
      <c r="G252" s="15" t="s">
        <v>88</v>
      </c>
      <c r="H252" s="15">
        <v>17</v>
      </c>
      <c r="I252" s="42" t="s">
        <v>1293</v>
      </c>
      <c r="J252" s="43" t="s">
        <v>1294</v>
      </c>
      <c r="K252" s="15">
        <v>15.3162</v>
      </c>
      <c r="L252" s="15">
        <v>-85.719700000000003</v>
      </c>
      <c r="M252" s="15" t="s">
        <v>1295</v>
      </c>
      <c r="N252" s="16" t="s">
        <v>1296</v>
      </c>
      <c r="O252" s="16" t="s">
        <v>1297</v>
      </c>
    </row>
    <row r="253" spans="2:15" ht="14.25" customHeight="1">
      <c r="B253" s="14" t="str">
        <f>+'LOCALIZA HN'!$J253</f>
        <v>San Francisco de Becerra</v>
      </c>
      <c r="C253" s="15" t="s">
        <v>120</v>
      </c>
      <c r="D253" s="15" t="s">
        <v>121</v>
      </c>
      <c r="E253" s="15">
        <v>15</v>
      </c>
      <c r="F253" s="15" t="s">
        <v>1215</v>
      </c>
      <c r="G253" s="15" t="s">
        <v>88</v>
      </c>
      <c r="H253" s="15">
        <v>18</v>
      </c>
      <c r="I253" s="42" t="s">
        <v>1298</v>
      </c>
      <c r="J253" s="43" t="s">
        <v>1299</v>
      </c>
      <c r="K253" s="15">
        <v>14.613899999999999</v>
      </c>
      <c r="L253" s="15">
        <v>-86.043199999999999</v>
      </c>
      <c r="M253" s="15" t="s">
        <v>1300</v>
      </c>
      <c r="N253" s="16" t="s">
        <v>1301</v>
      </c>
      <c r="O253" s="16" t="s">
        <v>1302</v>
      </c>
    </row>
    <row r="254" spans="2:15" ht="14.25" customHeight="1">
      <c r="B254" s="14" t="str">
        <f>+'LOCALIZA HN'!$J254</f>
        <v>San Francisco de La Paz</v>
      </c>
      <c r="C254" s="15" t="s">
        <v>120</v>
      </c>
      <c r="D254" s="15" t="s">
        <v>121</v>
      </c>
      <c r="E254" s="15">
        <v>15</v>
      </c>
      <c r="F254" s="15" t="s">
        <v>1215</v>
      </c>
      <c r="G254" s="15" t="s">
        <v>88</v>
      </c>
      <c r="H254" s="15">
        <v>19</v>
      </c>
      <c r="I254" s="42" t="s">
        <v>1303</v>
      </c>
      <c r="J254" s="43" t="s">
        <v>1304</v>
      </c>
      <c r="K254" s="15">
        <v>14.8399</v>
      </c>
      <c r="L254" s="15">
        <v>-86.138400000000004</v>
      </c>
      <c r="M254" s="15" t="s">
        <v>1305</v>
      </c>
      <c r="N254" s="16" t="s">
        <v>1306</v>
      </c>
      <c r="O254" s="16" t="s">
        <v>1307</v>
      </c>
    </row>
    <row r="255" spans="2:15" ht="14.25" customHeight="1">
      <c r="B255" s="14" t="str">
        <f>+'LOCALIZA HN'!$J255</f>
        <v>Santa Maria del Real</v>
      </c>
      <c r="C255" s="15" t="s">
        <v>120</v>
      </c>
      <c r="D255" s="15" t="s">
        <v>121</v>
      </c>
      <c r="E255" s="15">
        <v>15</v>
      </c>
      <c r="F255" s="15" t="s">
        <v>1215</v>
      </c>
      <c r="G255" s="15" t="s">
        <v>88</v>
      </c>
      <c r="H255" s="15">
        <v>20</v>
      </c>
      <c r="I255" s="42" t="s">
        <v>1308</v>
      </c>
      <c r="J255" s="43" t="s">
        <v>1309</v>
      </c>
      <c r="K255" s="15">
        <v>14.8185</v>
      </c>
      <c r="L255" s="15">
        <v>-85.962199999999996</v>
      </c>
      <c r="M255" s="15" t="s">
        <v>1310</v>
      </c>
      <c r="N255" s="16" t="s">
        <v>1311</v>
      </c>
      <c r="O255" s="16" t="s">
        <v>1312</v>
      </c>
    </row>
    <row r="256" spans="2:15" ht="14.25" customHeight="1">
      <c r="B256" s="14" t="str">
        <f>+'LOCALIZA HN'!$J256</f>
        <v>Silca</v>
      </c>
      <c r="C256" s="15" t="s">
        <v>120</v>
      </c>
      <c r="D256" s="15" t="s">
        <v>121</v>
      </c>
      <c r="E256" s="15">
        <v>15</v>
      </c>
      <c r="F256" s="15" t="s">
        <v>1215</v>
      </c>
      <c r="G256" s="15" t="s">
        <v>88</v>
      </c>
      <c r="H256" s="15">
        <v>21</v>
      </c>
      <c r="I256" s="42" t="s">
        <v>1313</v>
      </c>
      <c r="J256" s="43" t="s">
        <v>1314</v>
      </c>
      <c r="K256" s="15">
        <v>14.763</v>
      </c>
      <c r="L256" s="15">
        <v>-86.5274</v>
      </c>
      <c r="M256" s="15" t="s">
        <v>1315</v>
      </c>
      <c r="N256" s="16" t="s">
        <v>1316</v>
      </c>
      <c r="O256" s="16" t="s">
        <v>1317</v>
      </c>
    </row>
    <row r="257" spans="2:15" ht="14.25" customHeight="1">
      <c r="B257" s="14" t="str">
        <f>+'LOCALIZA HN'!$J257</f>
        <v>Yocon</v>
      </c>
      <c r="C257" s="15" t="s">
        <v>120</v>
      </c>
      <c r="D257" s="15" t="s">
        <v>121</v>
      </c>
      <c r="E257" s="15">
        <v>15</v>
      </c>
      <c r="F257" s="15" t="s">
        <v>1215</v>
      </c>
      <c r="G257" s="15" t="s">
        <v>88</v>
      </c>
      <c r="H257" s="15">
        <v>22</v>
      </c>
      <c r="I257" s="42" t="s">
        <v>1318</v>
      </c>
      <c r="J257" s="43" t="s">
        <v>1319</v>
      </c>
      <c r="K257" s="15">
        <v>14.959899999999999</v>
      </c>
      <c r="L257" s="15">
        <v>-86.811599999999999</v>
      </c>
      <c r="M257" s="15" t="s">
        <v>1320</v>
      </c>
      <c r="N257" s="16" t="s">
        <v>1321</v>
      </c>
      <c r="O257" s="16" t="s">
        <v>1322</v>
      </c>
    </row>
    <row r="258" spans="2:15" ht="14.25" customHeight="1">
      <c r="B258" s="14" t="str">
        <f>+'LOCALIZA HN'!$J258</f>
        <v>Patuca</v>
      </c>
      <c r="C258" s="15" t="s">
        <v>120</v>
      </c>
      <c r="D258" s="15" t="s">
        <v>121</v>
      </c>
      <c r="E258" s="15">
        <v>15</v>
      </c>
      <c r="F258" s="15" t="s">
        <v>1215</v>
      </c>
      <c r="G258" s="15" t="s">
        <v>88</v>
      </c>
      <c r="H258" s="15">
        <v>23</v>
      </c>
      <c r="I258" s="42" t="s">
        <v>1323</v>
      </c>
      <c r="J258" s="43" t="s">
        <v>1324</v>
      </c>
      <c r="K258" s="15">
        <v>14.313700000000001</v>
      </c>
      <c r="L258" s="15">
        <v>-85.962999999999994</v>
      </c>
      <c r="M258" s="15" t="s">
        <v>1325</v>
      </c>
      <c r="N258" s="16" t="s">
        <v>1326</v>
      </c>
      <c r="O258" s="16" t="s">
        <v>1327</v>
      </c>
    </row>
    <row r="259" spans="2:15" ht="14.25" customHeight="1">
      <c r="B259" s="14" t="str">
        <f>+'LOCALIZA HN'!$J259</f>
        <v>Santa Barbara</v>
      </c>
      <c r="C259" s="15" t="s">
        <v>120</v>
      </c>
      <c r="D259" s="15" t="s">
        <v>121</v>
      </c>
      <c r="E259" s="15">
        <v>16</v>
      </c>
      <c r="F259" s="15" t="s">
        <v>1328</v>
      </c>
      <c r="G259" s="15" t="s">
        <v>43</v>
      </c>
      <c r="H259" s="15">
        <v>1</v>
      </c>
      <c r="I259" s="42" t="s">
        <v>1329</v>
      </c>
      <c r="J259" s="43" t="s">
        <v>43</v>
      </c>
      <c r="K259" s="15">
        <v>14.9224</v>
      </c>
      <c r="L259" s="15">
        <v>-88.181899999999999</v>
      </c>
      <c r="M259" s="15" t="s">
        <v>1330</v>
      </c>
      <c r="N259" s="16" t="s">
        <v>1331</v>
      </c>
      <c r="O259" s="16" t="s">
        <v>1332</v>
      </c>
    </row>
    <row r="260" spans="2:15" ht="14.25" customHeight="1">
      <c r="B260" s="14" t="str">
        <f>+'LOCALIZA HN'!$J260</f>
        <v>Arada</v>
      </c>
      <c r="C260" s="15" t="s">
        <v>120</v>
      </c>
      <c r="D260" s="15" t="s">
        <v>121</v>
      </c>
      <c r="E260" s="15">
        <v>16</v>
      </c>
      <c r="F260" s="15" t="s">
        <v>1328</v>
      </c>
      <c r="G260" s="15" t="s">
        <v>43</v>
      </c>
      <c r="H260" s="15">
        <v>2</v>
      </c>
      <c r="I260" s="42" t="s">
        <v>1333</v>
      </c>
      <c r="J260" s="43" t="s">
        <v>1334</v>
      </c>
      <c r="K260" s="15">
        <v>14.8605</v>
      </c>
      <c r="L260" s="15">
        <v>-88.361999999999995</v>
      </c>
      <c r="M260" s="15" t="s">
        <v>1335</v>
      </c>
      <c r="N260" s="16" t="s">
        <v>1336</v>
      </c>
      <c r="O260" s="16" t="s">
        <v>1337</v>
      </c>
    </row>
    <row r="261" spans="2:15" ht="14.25" customHeight="1">
      <c r="B261" s="14" t="str">
        <f>+'LOCALIZA HN'!$J261</f>
        <v>Atima</v>
      </c>
      <c r="C261" s="15" t="s">
        <v>120</v>
      </c>
      <c r="D261" s="15" t="s">
        <v>121</v>
      </c>
      <c r="E261" s="15">
        <v>16</v>
      </c>
      <c r="F261" s="15" t="s">
        <v>1328</v>
      </c>
      <c r="G261" s="15" t="s">
        <v>43</v>
      </c>
      <c r="H261" s="15">
        <v>3</v>
      </c>
      <c r="I261" s="42" t="s">
        <v>1338</v>
      </c>
      <c r="J261" s="43" t="s">
        <v>1339</v>
      </c>
      <c r="K261" s="15">
        <v>14.919</v>
      </c>
      <c r="L261" s="15">
        <v>-88.498599999999996</v>
      </c>
      <c r="M261" s="15" t="s">
        <v>1340</v>
      </c>
      <c r="N261" s="16" t="s">
        <v>1341</v>
      </c>
      <c r="O261" s="16" t="s">
        <v>1342</v>
      </c>
    </row>
    <row r="262" spans="2:15" ht="14.25" customHeight="1">
      <c r="B262" s="14" t="str">
        <f>+'LOCALIZA HN'!$J262</f>
        <v>Azacualpa</v>
      </c>
      <c r="C262" s="15" t="s">
        <v>120</v>
      </c>
      <c r="D262" s="15" t="s">
        <v>121</v>
      </c>
      <c r="E262" s="15">
        <v>16</v>
      </c>
      <c r="F262" s="15" t="s">
        <v>1328</v>
      </c>
      <c r="G262" s="15" t="s">
        <v>43</v>
      </c>
      <c r="H262" s="15">
        <v>4</v>
      </c>
      <c r="I262" s="42" t="s">
        <v>1343</v>
      </c>
      <c r="J262" s="43" t="s">
        <v>1344</v>
      </c>
      <c r="K262" s="15">
        <v>15.366</v>
      </c>
      <c r="L262" s="15">
        <v>-88.575299999999999</v>
      </c>
      <c r="M262" s="15" t="s">
        <v>1345</v>
      </c>
      <c r="N262" s="16" t="s">
        <v>1346</v>
      </c>
      <c r="O262" s="16" t="s">
        <v>1347</v>
      </c>
    </row>
    <row r="263" spans="2:15" ht="14.25" customHeight="1">
      <c r="B263" s="14" t="str">
        <f>+'LOCALIZA HN'!$J263</f>
        <v>Ceguaca</v>
      </c>
      <c r="C263" s="15" t="s">
        <v>120</v>
      </c>
      <c r="D263" s="15" t="s">
        <v>121</v>
      </c>
      <c r="E263" s="15">
        <v>16</v>
      </c>
      <c r="F263" s="15" t="s">
        <v>1328</v>
      </c>
      <c r="G263" s="15" t="s">
        <v>43</v>
      </c>
      <c r="H263" s="15">
        <v>5</v>
      </c>
      <c r="I263" s="42" t="s">
        <v>1348</v>
      </c>
      <c r="J263" s="43" t="s">
        <v>1349</v>
      </c>
      <c r="K263" s="15">
        <v>14.819599999999999</v>
      </c>
      <c r="L263" s="15">
        <v>-88.204499999999996</v>
      </c>
      <c r="M263" s="15" t="s">
        <v>1350</v>
      </c>
      <c r="N263" s="16" t="s">
        <v>1351</v>
      </c>
      <c r="O263" s="16" t="s">
        <v>1352</v>
      </c>
    </row>
    <row r="264" spans="2:15" ht="14.25" customHeight="1">
      <c r="B264" s="14" t="str">
        <f>+'LOCALIZA HN'!$J264</f>
        <v>Concepcion del Norte</v>
      </c>
      <c r="C264" s="15" t="s">
        <v>120</v>
      </c>
      <c r="D264" s="15" t="s">
        <v>121</v>
      </c>
      <c r="E264" s="15">
        <v>16</v>
      </c>
      <c r="F264" s="15" t="s">
        <v>1328</v>
      </c>
      <c r="G264" s="15" t="s">
        <v>43</v>
      </c>
      <c r="H264" s="15">
        <v>6</v>
      </c>
      <c r="I264" s="42" t="s">
        <v>1353</v>
      </c>
      <c r="J264" s="43" t="s">
        <v>1354</v>
      </c>
      <c r="K264" s="15">
        <v>15.2006</v>
      </c>
      <c r="L264" s="15">
        <v>-88.143799999999999</v>
      </c>
      <c r="M264" s="15" t="s">
        <v>1355</v>
      </c>
      <c r="N264" s="16" t="s">
        <v>1356</v>
      </c>
      <c r="O264" s="16" t="s">
        <v>1357</v>
      </c>
    </row>
    <row r="265" spans="2:15" ht="14.25" customHeight="1">
      <c r="B265" s="14" t="str">
        <f>+'LOCALIZA HN'!$J265</f>
        <v>Concepcion del Sur</v>
      </c>
      <c r="C265" s="15" t="s">
        <v>120</v>
      </c>
      <c r="D265" s="15" t="s">
        <v>121</v>
      </c>
      <c r="E265" s="15">
        <v>16</v>
      </c>
      <c r="F265" s="15" t="s">
        <v>1328</v>
      </c>
      <c r="G265" s="15" t="s">
        <v>43</v>
      </c>
      <c r="H265" s="15">
        <v>7</v>
      </c>
      <c r="I265" s="42" t="s">
        <v>1358</v>
      </c>
      <c r="J265" s="43" t="s">
        <v>1359</v>
      </c>
      <c r="K265" s="15">
        <v>14.823</v>
      </c>
      <c r="L265" s="15">
        <v>-88.149000000000001</v>
      </c>
      <c r="M265" s="15" t="s">
        <v>1360</v>
      </c>
      <c r="N265" s="16" t="s">
        <v>1361</v>
      </c>
      <c r="O265" s="16" t="s">
        <v>1362</v>
      </c>
    </row>
    <row r="266" spans="2:15" ht="14.25" customHeight="1">
      <c r="B266" s="14" t="str">
        <f>+'LOCALIZA HN'!$J266</f>
        <v>Chinda</v>
      </c>
      <c r="C266" s="15" t="s">
        <v>120</v>
      </c>
      <c r="D266" s="15" t="s">
        <v>121</v>
      </c>
      <c r="E266" s="15">
        <v>16</v>
      </c>
      <c r="F266" s="15" t="s">
        <v>1328</v>
      </c>
      <c r="G266" s="15" t="s">
        <v>43</v>
      </c>
      <c r="H266" s="15">
        <v>8</v>
      </c>
      <c r="I266" s="42" t="s">
        <v>1363</v>
      </c>
      <c r="J266" s="43" t="s">
        <v>1364</v>
      </c>
      <c r="K266" s="15">
        <v>15.115600000000001</v>
      </c>
      <c r="L266" s="15">
        <v>-88.161799999999999</v>
      </c>
      <c r="M266" s="15" t="s">
        <v>1365</v>
      </c>
      <c r="N266" s="16" t="s">
        <v>1366</v>
      </c>
      <c r="O266" s="16" t="s">
        <v>1367</v>
      </c>
    </row>
    <row r="267" spans="2:15" ht="14.25" customHeight="1">
      <c r="B267" s="14" t="str">
        <f>+'LOCALIZA HN'!$J267</f>
        <v>El Nispero</v>
      </c>
      <c r="C267" s="15" t="s">
        <v>120</v>
      </c>
      <c r="D267" s="15" t="s">
        <v>121</v>
      </c>
      <c r="E267" s="15">
        <v>16</v>
      </c>
      <c r="F267" s="15" t="s">
        <v>1328</v>
      </c>
      <c r="G267" s="15" t="s">
        <v>43</v>
      </c>
      <c r="H267" s="15">
        <v>9</v>
      </c>
      <c r="I267" s="42" t="s">
        <v>1368</v>
      </c>
      <c r="J267" s="43" t="s">
        <v>1369</v>
      </c>
      <c r="K267" s="15">
        <v>14.772399999999999</v>
      </c>
      <c r="L267" s="15">
        <v>-88.336200000000005</v>
      </c>
      <c r="M267" s="15" t="s">
        <v>1370</v>
      </c>
      <c r="N267" s="16" t="s">
        <v>1371</v>
      </c>
      <c r="O267" s="16" t="s">
        <v>1372</v>
      </c>
    </row>
    <row r="268" spans="2:15" ht="14.25" customHeight="1">
      <c r="B268" s="14" t="str">
        <f>+'LOCALIZA HN'!$J268</f>
        <v>Gualala</v>
      </c>
      <c r="C268" s="15" t="s">
        <v>120</v>
      </c>
      <c r="D268" s="15" t="s">
        <v>121</v>
      </c>
      <c r="E268" s="15">
        <v>16</v>
      </c>
      <c r="F268" s="15" t="s">
        <v>1328</v>
      </c>
      <c r="G268" s="15" t="s">
        <v>43</v>
      </c>
      <c r="H268" s="15">
        <v>10</v>
      </c>
      <c r="I268" s="42" t="s">
        <v>1373</v>
      </c>
      <c r="J268" s="43" t="s">
        <v>1374</v>
      </c>
      <c r="K268" s="15">
        <v>15.0045</v>
      </c>
      <c r="L268" s="15">
        <v>-88.1845</v>
      </c>
      <c r="M268" s="15" t="s">
        <v>1375</v>
      </c>
      <c r="N268" s="16" t="s">
        <v>1376</v>
      </c>
      <c r="O268" s="16" t="s">
        <v>1377</v>
      </c>
    </row>
    <row r="269" spans="2:15" ht="14.25" customHeight="1">
      <c r="B269" s="14" t="str">
        <f>+'LOCALIZA HN'!$J269</f>
        <v>Ilama</v>
      </c>
      <c r="C269" s="15" t="s">
        <v>120</v>
      </c>
      <c r="D269" s="15" t="s">
        <v>121</v>
      </c>
      <c r="E269" s="15">
        <v>16</v>
      </c>
      <c r="F269" s="15" t="s">
        <v>1328</v>
      </c>
      <c r="G269" s="15" t="s">
        <v>43</v>
      </c>
      <c r="H269" s="15">
        <v>11</v>
      </c>
      <c r="I269" s="42" t="s">
        <v>1378</v>
      </c>
      <c r="J269" s="43" t="s">
        <v>44</v>
      </c>
      <c r="K269" s="15">
        <v>15.0519</v>
      </c>
      <c r="L269" s="15">
        <v>-88.126800000000003</v>
      </c>
      <c r="M269" s="15" t="s">
        <v>1379</v>
      </c>
      <c r="N269" s="16" t="s">
        <v>1380</v>
      </c>
      <c r="O269" s="16" t="s">
        <v>1381</v>
      </c>
    </row>
    <row r="270" spans="2:15" ht="14.25" customHeight="1">
      <c r="B270" s="14" t="str">
        <f>+'LOCALIZA HN'!$J270</f>
        <v>Macuelizo</v>
      </c>
      <c r="C270" s="15" t="s">
        <v>120</v>
      </c>
      <c r="D270" s="15" t="s">
        <v>121</v>
      </c>
      <c r="E270" s="15">
        <v>16</v>
      </c>
      <c r="F270" s="15" t="s">
        <v>1328</v>
      </c>
      <c r="G270" s="15" t="s">
        <v>43</v>
      </c>
      <c r="H270" s="15">
        <v>12</v>
      </c>
      <c r="I270" s="42" t="s">
        <v>1382</v>
      </c>
      <c r="J270" s="43" t="s">
        <v>53</v>
      </c>
      <c r="K270" s="15">
        <v>15.2325</v>
      </c>
      <c r="L270" s="15">
        <v>-88.573499999999996</v>
      </c>
      <c r="M270" s="15" t="s">
        <v>1383</v>
      </c>
      <c r="N270" s="16" t="s">
        <v>1384</v>
      </c>
      <c r="O270" s="16" t="s">
        <v>1385</v>
      </c>
    </row>
    <row r="271" spans="2:15" ht="14.25" customHeight="1">
      <c r="B271" s="14" t="str">
        <f>+'LOCALIZA HN'!$J271</f>
        <v>Naranjito</v>
      </c>
      <c r="C271" s="15" t="s">
        <v>120</v>
      </c>
      <c r="D271" s="15" t="s">
        <v>121</v>
      </c>
      <c r="E271" s="15">
        <v>16</v>
      </c>
      <c r="F271" s="15" t="s">
        <v>1328</v>
      </c>
      <c r="G271" s="15" t="s">
        <v>43</v>
      </c>
      <c r="H271" s="15">
        <v>13</v>
      </c>
      <c r="I271" s="42" t="s">
        <v>1386</v>
      </c>
      <c r="J271" s="43" t="s">
        <v>1387</v>
      </c>
      <c r="K271" s="15">
        <v>14.972300000000001</v>
      </c>
      <c r="L271" s="15">
        <v>-88.626099999999994</v>
      </c>
      <c r="M271" s="15" t="s">
        <v>1388</v>
      </c>
      <c r="N271" s="16" t="s">
        <v>1389</v>
      </c>
      <c r="O271" s="16" t="s">
        <v>1390</v>
      </c>
    </row>
    <row r="272" spans="2:15" ht="14.25" customHeight="1">
      <c r="B272" s="14" t="str">
        <f>+'LOCALIZA HN'!$J272</f>
        <v>Nuevo Celilac</v>
      </c>
      <c r="C272" s="15" t="s">
        <v>120</v>
      </c>
      <c r="D272" s="15" t="s">
        <v>121</v>
      </c>
      <c r="E272" s="15">
        <v>16</v>
      </c>
      <c r="F272" s="15" t="s">
        <v>1328</v>
      </c>
      <c r="G272" s="15" t="s">
        <v>43</v>
      </c>
      <c r="H272" s="15">
        <v>14</v>
      </c>
      <c r="I272" s="42" t="s">
        <v>1391</v>
      </c>
      <c r="J272" s="43" t="s">
        <v>1392</v>
      </c>
      <c r="K272" s="15">
        <v>14.978400000000001</v>
      </c>
      <c r="L272" s="15">
        <v>-88.374300000000005</v>
      </c>
      <c r="M272" s="15" t="s">
        <v>1393</v>
      </c>
      <c r="N272" s="16" t="s">
        <v>1394</v>
      </c>
      <c r="O272" s="16" t="s">
        <v>1395</v>
      </c>
    </row>
    <row r="273" spans="2:15" ht="14.25" customHeight="1">
      <c r="B273" s="14" t="str">
        <f>+'LOCALIZA HN'!$J273</f>
        <v>Petoa</v>
      </c>
      <c r="C273" s="15" t="s">
        <v>120</v>
      </c>
      <c r="D273" s="15" t="s">
        <v>121</v>
      </c>
      <c r="E273" s="15">
        <v>16</v>
      </c>
      <c r="F273" s="15" t="s">
        <v>1328</v>
      </c>
      <c r="G273" s="15" t="s">
        <v>43</v>
      </c>
      <c r="H273" s="15">
        <v>15</v>
      </c>
      <c r="I273" s="42" t="s">
        <v>1396</v>
      </c>
      <c r="J273" s="43" t="s">
        <v>59</v>
      </c>
      <c r="K273" s="15">
        <v>15.275</v>
      </c>
      <c r="L273" s="15">
        <v>-88.232900000000001</v>
      </c>
      <c r="M273" s="15" t="s">
        <v>1397</v>
      </c>
      <c r="N273" s="16" t="s">
        <v>1398</v>
      </c>
      <c r="O273" s="16" t="s">
        <v>1399</v>
      </c>
    </row>
    <row r="274" spans="2:15" ht="14.25" customHeight="1">
      <c r="B274" s="14" t="str">
        <f>+'LOCALIZA HN'!$J274</f>
        <v>Proteccion</v>
      </c>
      <c r="C274" s="15" t="s">
        <v>120</v>
      </c>
      <c r="D274" s="15" t="s">
        <v>121</v>
      </c>
      <c r="E274" s="15">
        <v>16</v>
      </c>
      <c r="F274" s="15" t="s">
        <v>1328</v>
      </c>
      <c r="G274" s="15" t="s">
        <v>43</v>
      </c>
      <c r="H274" s="15">
        <v>16</v>
      </c>
      <c r="I274" s="42" t="s">
        <v>1400</v>
      </c>
      <c r="J274" s="43" t="s">
        <v>1401</v>
      </c>
      <c r="K274" s="15">
        <v>15.078099999999999</v>
      </c>
      <c r="L274" s="15">
        <v>-88.617800000000003</v>
      </c>
      <c r="M274" s="15" t="s">
        <v>1402</v>
      </c>
      <c r="N274" s="16" t="s">
        <v>1403</v>
      </c>
      <c r="O274" s="16" t="s">
        <v>1404</v>
      </c>
    </row>
    <row r="275" spans="2:15" ht="14.25" customHeight="1">
      <c r="B275" s="14" t="str">
        <f>+'LOCALIZA HN'!$J275</f>
        <v>Quimistan</v>
      </c>
      <c r="C275" s="15" t="s">
        <v>120</v>
      </c>
      <c r="D275" s="15" t="s">
        <v>121</v>
      </c>
      <c r="E275" s="15">
        <v>16</v>
      </c>
      <c r="F275" s="15" t="s">
        <v>1328</v>
      </c>
      <c r="G275" s="15" t="s">
        <v>43</v>
      </c>
      <c r="H275" s="15">
        <v>17</v>
      </c>
      <c r="I275" s="42" t="s">
        <v>1405</v>
      </c>
      <c r="J275" s="43" t="s">
        <v>1406</v>
      </c>
      <c r="K275" s="15">
        <v>15.414099999999999</v>
      </c>
      <c r="L275" s="15">
        <v>-88.357200000000006</v>
      </c>
      <c r="M275" s="15" t="s">
        <v>1407</v>
      </c>
      <c r="N275" s="16" t="s">
        <v>1408</v>
      </c>
      <c r="O275" s="16" t="s">
        <v>1409</v>
      </c>
    </row>
    <row r="276" spans="2:15" ht="14.25" customHeight="1">
      <c r="B276" s="14" t="str">
        <f>+'LOCALIZA HN'!$J276</f>
        <v>San Francisco de Ojuera</v>
      </c>
      <c r="C276" s="15" t="s">
        <v>120</v>
      </c>
      <c r="D276" s="15" t="s">
        <v>121</v>
      </c>
      <c r="E276" s="15">
        <v>16</v>
      </c>
      <c r="F276" s="15" t="s">
        <v>1328</v>
      </c>
      <c r="G276" s="15" t="s">
        <v>43</v>
      </c>
      <c r="H276" s="15">
        <v>18</v>
      </c>
      <c r="I276" s="42" t="s">
        <v>1410</v>
      </c>
      <c r="J276" s="43" t="s">
        <v>1411</v>
      </c>
      <c r="K276" s="15">
        <v>14.712199999999999</v>
      </c>
      <c r="L276" s="15">
        <v>-88.200199999999995</v>
      </c>
      <c r="M276" s="15" t="s">
        <v>1412</v>
      </c>
      <c r="N276" s="16" t="s">
        <v>1413</v>
      </c>
      <c r="O276" s="16" t="s">
        <v>1414</v>
      </c>
    </row>
    <row r="277" spans="2:15" ht="14.25" customHeight="1">
      <c r="B277" s="14" t="str">
        <f>+'LOCALIZA HN'!$J277</f>
        <v>San Jose de Colinas</v>
      </c>
      <c r="C277" s="15" t="s">
        <v>120</v>
      </c>
      <c r="D277" s="15" t="s">
        <v>121</v>
      </c>
      <c r="E277" s="15">
        <v>16</v>
      </c>
      <c r="F277" s="15" t="s">
        <v>1328</v>
      </c>
      <c r="G277" s="15" t="s">
        <v>43</v>
      </c>
      <c r="H277" s="15">
        <v>19</v>
      </c>
      <c r="I277" s="42" t="s">
        <v>1415</v>
      </c>
      <c r="J277" s="43" t="s">
        <v>1416</v>
      </c>
      <c r="K277" s="15">
        <v>15.0709</v>
      </c>
      <c r="L277" s="15">
        <v>-88.328100000000006</v>
      </c>
      <c r="M277" s="15" t="s">
        <v>1417</v>
      </c>
      <c r="N277" s="16" t="s">
        <v>1418</v>
      </c>
      <c r="O277" s="16" t="s">
        <v>1419</v>
      </c>
    </row>
    <row r="278" spans="2:15" ht="14.25" customHeight="1">
      <c r="B278" s="14" t="str">
        <f>+'LOCALIZA HN'!$J278</f>
        <v>San Luis</v>
      </c>
      <c r="C278" s="15" t="s">
        <v>120</v>
      </c>
      <c r="D278" s="15" t="s">
        <v>121</v>
      </c>
      <c r="E278" s="15">
        <v>16</v>
      </c>
      <c r="F278" s="15" t="s">
        <v>1328</v>
      </c>
      <c r="G278" s="15" t="s">
        <v>43</v>
      </c>
      <c r="H278" s="15">
        <v>20</v>
      </c>
      <c r="I278" s="42" t="s">
        <v>1420</v>
      </c>
      <c r="J278" s="43" t="s">
        <v>285</v>
      </c>
      <c r="K278" s="15">
        <v>15.1092</v>
      </c>
      <c r="L278" s="15">
        <v>-88.477400000000003</v>
      </c>
      <c r="M278" s="15" t="s">
        <v>1421</v>
      </c>
      <c r="N278" s="16" t="s">
        <v>1422</v>
      </c>
      <c r="O278" s="16" t="s">
        <v>1423</v>
      </c>
    </row>
    <row r="279" spans="2:15" ht="14.25" customHeight="1">
      <c r="B279" s="14" t="str">
        <f>+'LOCALIZA HN'!$J279</f>
        <v>San Marcos</v>
      </c>
      <c r="C279" s="15" t="s">
        <v>120</v>
      </c>
      <c r="D279" s="15" t="s">
        <v>121</v>
      </c>
      <c r="E279" s="15">
        <v>16</v>
      </c>
      <c r="F279" s="15" t="s">
        <v>1328</v>
      </c>
      <c r="G279" s="15" t="s">
        <v>43</v>
      </c>
      <c r="H279" s="15">
        <v>21</v>
      </c>
      <c r="I279" s="42" t="s">
        <v>1424</v>
      </c>
      <c r="J279" s="43" t="s">
        <v>1197</v>
      </c>
      <c r="K279" s="15">
        <v>15.263</v>
      </c>
      <c r="L279" s="15">
        <v>-88.403199999999998</v>
      </c>
      <c r="M279" s="15" t="s">
        <v>1425</v>
      </c>
      <c r="N279" s="16" t="s">
        <v>1426</v>
      </c>
      <c r="O279" s="16" t="s">
        <v>1427</v>
      </c>
    </row>
    <row r="280" spans="2:15" ht="14.25" customHeight="1">
      <c r="B280" s="14" t="str">
        <f>+'LOCALIZA HN'!$J280</f>
        <v>San Nicolas</v>
      </c>
      <c r="C280" s="15" t="s">
        <v>120</v>
      </c>
      <c r="D280" s="15" t="s">
        <v>121</v>
      </c>
      <c r="E280" s="15">
        <v>16</v>
      </c>
      <c r="F280" s="15" t="s">
        <v>1328</v>
      </c>
      <c r="G280" s="15" t="s">
        <v>43</v>
      </c>
      <c r="H280" s="15">
        <v>22</v>
      </c>
      <c r="I280" s="42" t="s">
        <v>1428</v>
      </c>
      <c r="J280" s="43" t="s">
        <v>400</v>
      </c>
      <c r="K280" s="15">
        <v>14.930300000000001</v>
      </c>
      <c r="L280" s="15">
        <v>-88.359700000000004</v>
      </c>
      <c r="M280" s="15" t="s">
        <v>1429</v>
      </c>
      <c r="N280" s="16" t="s">
        <v>1430</v>
      </c>
      <c r="O280" s="16" t="s">
        <v>1431</v>
      </c>
    </row>
    <row r="281" spans="2:15" ht="14.25" customHeight="1">
      <c r="B281" s="14" t="str">
        <f>+'LOCALIZA HN'!$J281</f>
        <v>San Pedro Zacapa</v>
      </c>
      <c r="C281" s="15" t="s">
        <v>120</v>
      </c>
      <c r="D281" s="15" t="s">
        <v>121</v>
      </c>
      <c r="E281" s="15">
        <v>16</v>
      </c>
      <c r="F281" s="15" t="s">
        <v>1328</v>
      </c>
      <c r="G281" s="15" t="s">
        <v>43</v>
      </c>
      <c r="H281" s="15">
        <v>23</v>
      </c>
      <c r="I281" s="42" t="s">
        <v>1432</v>
      </c>
      <c r="J281" s="43" t="s">
        <v>1433</v>
      </c>
      <c r="K281" s="15">
        <v>14.733700000000001</v>
      </c>
      <c r="L281" s="15">
        <v>-88.123000000000005</v>
      </c>
      <c r="M281" s="15" t="s">
        <v>1434</v>
      </c>
      <c r="N281" s="16" t="s">
        <v>1435</v>
      </c>
      <c r="O281" s="16" t="s">
        <v>1436</v>
      </c>
    </row>
    <row r="282" spans="2:15" ht="14.25" customHeight="1">
      <c r="B282" s="14" t="str">
        <f>+'LOCALIZA HN'!$J282</f>
        <v>San Vicente Centenario</v>
      </c>
      <c r="C282" s="15" t="s">
        <v>120</v>
      </c>
      <c r="D282" s="15" t="s">
        <v>121</v>
      </c>
      <c r="E282" s="15">
        <v>16</v>
      </c>
      <c r="F282" s="15" t="s">
        <v>1328</v>
      </c>
      <c r="G282" s="15" t="s">
        <v>43</v>
      </c>
      <c r="H282" s="15">
        <v>24</v>
      </c>
      <c r="I282" s="42" t="s">
        <v>1437</v>
      </c>
      <c r="J282" s="43" t="s">
        <v>1438</v>
      </c>
      <c r="K282" s="15">
        <v>14.886200000000001</v>
      </c>
      <c r="L282" s="15">
        <v>-88.302599999999998</v>
      </c>
      <c r="M282" s="15" t="s">
        <v>1439</v>
      </c>
      <c r="N282" s="16" t="s">
        <v>1440</v>
      </c>
      <c r="O282" s="16" t="s">
        <v>1441</v>
      </c>
    </row>
    <row r="283" spans="2:15" ht="14.25" customHeight="1">
      <c r="B283" s="14" t="str">
        <f>+'LOCALIZA HN'!$J283</f>
        <v>Santa Rita</v>
      </c>
      <c r="C283" s="15" t="s">
        <v>120</v>
      </c>
      <c r="D283" s="15" t="s">
        <v>121</v>
      </c>
      <c r="E283" s="15">
        <v>16</v>
      </c>
      <c r="F283" s="15" t="s">
        <v>1328</v>
      </c>
      <c r="G283" s="15" t="s">
        <v>43</v>
      </c>
      <c r="H283" s="15">
        <v>25</v>
      </c>
      <c r="I283" s="42" t="s">
        <v>1442</v>
      </c>
      <c r="J283" s="43" t="s">
        <v>75</v>
      </c>
      <c r="K283" s="15">
        <v>14.755000000000001</v>
      </c>
      <c r="L283" s="15">
        <v>-88.270600000000002</v>
      </c>
      <c r="M283" s="15" t="s">
        <v>1443</v>
      </c>
      <c r="N283" s="16" t="s">
        <v>1444</v>
      </c>
      <c r="O283" s="16" t="s">
        <v>1445</v>
      </c>
    </row>
    <row r="284" spans="2:15" ht="14.25" customHeight="1">
      <c r="B284" s="14" t="str">
        <f>+'LOCALIZA HN'!$J284</f>
        <v>Trinidad</v>
      </c>
      <c r="C284" s="15" t="s">
        <v>120</v>
      </c>
      <c r="D284" s="15" t="s">
        <v>121</v>
      </c>
      <c r="E284" s="15">
        <v>16</v>
      </c>
      <c r="F284" s="15" t="s">
        <v>1328</v>
      </c>
      <c r="G284" s="15" t="s">
        <v>43</v>
      </c>
      <c r="H284" s="15">
        <v>26</v>
      </c>
      <c r="I284" s="42" t="s">
        <v>1446</v>
      </c>
      <c r="J284" s="43" t="s">
        <v>1447</v>
      </c>
      <c r="K284" s="15">
        <v>15.160500000000001</v>
      </c>
      <c r="L284" s="15">
        <v>-88.2607</v>
      </c>
      <c r="M284" s="15" t="s">
        <v>1448</v>
      </c>
      <c r="N284" s="16" t="s">
        <v>1449</v>
      </c>
      <c r="O284" s="16" t="s">
        <v>1450</v>
      </c>
    </row>
    <row r="285" spans="2:15" ht="14.25" customHeight="1">
      <c r="B285" s="14" t="str">
        <f>+'LOCALIZA HN'!$J285</f>
        <v>Las Vegas</v>
      </c>
      <c r="C285" s="15" t="s">
        <v>120</v>
      </c>
      <c r="D285" s="15" t="s">
        <v>121</v>
      </c>
      <c r="E285" s="15">
        <v>16</v>
      </c>
      <c r="F285" s="15" t="s">
        <v>1328</v>
      </c>
      <c r="G285" s="15" t="s">
        <v>43</v>
      </c>
      <c r="H285" s="15">
        <v>27</v>
      </c>
      <c r="I285" s="42" t="s">
        <v>1451</v>
      </c>
      <c r="J285" s="43" t="s">
        <v>51</v>
      </c>
      <c r="K285" s="15">
        <v>14.8681</v>
      </c>
      <c r="L285" s="15">
        <v>-88.061999999999998</v>
      </c>
      <c r="M285" s="15" t="s">
        <v>1452</v>
      </c>
      <c r="N285" s="16" t="s">
        <v>1453</v>
      </c>
      <c r="O285" s="16" t="s">
        <v>1454</v>
      </c>
    </row>
    <row r="286" spans="2:15" ht="14.25" customHeight="1">
      <c r="B286" s="14" t="str">
        <f>+'LOCALIZA HN'!$J286</f>
        <v>Nueva Frontera</v>
      </c>
      <c r="C286" s="15" t="s">
        <v>120</v>
      </c>
      <c r="D286" s="15" t="s">
        <v>121</v>
      </c>
      <c r="E286" s="15">
        <v>16</v>
      </c>
      <c r="F286" s="15" t="s">
        <v>1328</v>
      </c>
      <c r="G286" s="15" t="s">
        <v>43</v>
      </c>
      <c r="H286" s="15">
        <v>28</v>
      </c>
      <c r="I286" s="42" t="s">
        <v>1455</v>
      </c>
      <c r="J286" s="43" t="s">
        <v>1456</v>
      </c>
      <c r="K286" s="15">
        <v>15.2729</v>
      </c>
      <c r="L286" s="15">
        <v>-88.669899999999998</v>
      </c>
      <c r="M286" s="15" t="s">
        <v>1457</v>
      </c>
      <c r="N286" s="16" t="s">
        <v>1458</v>
      </c>
      <c r="O286" s="16" t="s">
        <v>1459</v>
      </c>
    </row>
    <row r="287" spans="2:15" ht="14.25" customHeight="1">
      <c r="B287" s="14" t="str">
        <f>+'LOCALIZA HN'!$J287</f>
        <v>Nacaome</v>
      </c>
      <c r="C287" s="15" t="s">
        <v>120</v>
      </c>
      <c r="D287" s="15" t="s">
        <v>121</v>
      </c>
      <c r="E287" s="15">
        <v>17</v>
      </c>
      <c r="F287" s="15" t="s">
        <v>1460</v>
      </c>
      <c r="G287" s="15" t="s">
        <v>16</v>
      </c>
      <c r="H287" s="15">
        <v>1</v>
      </c>
      <c r="I287" s="42" t="s">
        <v>1461</v>
      </c>
      <c r="J287" s="43" t="s">
        <v>1462</v>
      </c>
      <c r="K287" s="15">
        <v>13.5185</v>
      </c>
      <c r="L287" s="15">
        <v>-87.5261</v>
      </c>
      <c r="M287" s="15" t="s">
        <v>1463</v>
      </c>
      <c r="N287" s="16" t="s">
        <v>1464</v>
      </c>
      <c r="O287" s="16" t="s">
        <v>1465</v>
      </c>
    </row>
    <row r="288" spans="2:15" ht="14.25" customHeight="1">
      <c r="B288" s="14" t="str">
        <f>+'LOCALIZA HN'!$J288</f>
        <v>Alianza</v>
      </c>
      <c r="C288" s="15" t="s">
        <v>120</v>
      </c>
      <c r="D288" s="15" t="s">
        <v>121</v>
      </c>
      <c r="E288" s="15">
        <v>17</v>
      </c>
      <c r="F288" s="15" t="s">
        <v>1460</v>
      </c>
      <c r="G288" s="15" t="s">
        <v>16</v>
      </c>
      <c r="H288" s="15">
        <v>2</v>
      </c>
      <c r="I288" s="42" t="s">
        <v>1466</v>
      </c>
      <c r="J288" s="43" t="s">
        <v>1467</v>
      </c>
      <c r="K288" s="15">
        <v>13.4009</v>
      </c>
      <c r="L288" s="15">
        <v>-87.727999999999994</v>
      </c>
      <c r="M288" s="15" t="s">
        <v>1468</v>
      </c>
      <c r="N288" s="16" t="s">
        <v>1469</v>
      </c>
      <c r="O288" s="16" t="s">
        <v>1470</v>
      </c>
    </row>
    <row r="289" spans="2:15" ht="14.25" customHeight="1">
      <c r="B289" s="14" t="str">
        <f>+'LOCALIZA HN'!$J289</f>
        <v>Amapala</v>
      </c>
      <c r="C289" s="15" t="s">
        <v>120</v>
      </c>
      <c r="D289" s="15" t="s">
        <v>121</v>
      </c>
      <c r="E289" s="15">
        <v>17</v>
      </c>
      <c r="F289" s="15" t="s">
        <v>1460</v>
      </c>
      <c r="G289" s="15" t="s">
        <v>16</v>
      </c>
      <c r="H289" s="15">
        <v>3</v>
      </c>
      <c r="I289" s="42" t="s">
        <v>1471</v>
      </c>
      <c r="J289" s="43" t="s">
        <v>1472</v>
      </c>
      <c r="K289" s="15">
        <v>13.3409</v>
      </c>
      <c r="L289" s="15">
        <v>-87.615899999999996</v>
      </c>
      <c r="M289" s="15" t="s">
        <v>1473</v>
      </c>
      <c r="N289" s="16" t="s">
        <v>1474</v>
      </c>
      <c r="O289" s="16" t="s">
        <v>1475</v>
      </c>
    </row>
    <row r="290" spans="2:15" ht="14.25" customHeight="1">
      <c r="B290" s="14" t="str">
        <f>+'LOCALIZA HN'!$J290</f>
        <v>Aramecina</v>
      </c>
      <c r="C290" s="15" t="s">
        <v>120</v>
      </c>
      <c r="D290" s="15" t="s">
        <v>121</v>
      </c>
      <c r="E290" s="15">
        <v>17</v>
      </c>
      <c r="F290" s="15" t="s">
        <v>1460</v>
      </c>
      <c r="G290" s="15" t="s">
        <v>16</v>
      </c>
      <c r="H290" s="15">
        <v>4</v>
      </c>
      <c r="I290" s="42" t="s">
        <v>1476</v>
      </c>
      <c r="J290" s="43" t="s">
        <v>17</v>
      </c>
      <c r="K290" s="15">
        <v>13.733000000000001</v>
      </c>
      <c r="L290" s="15">
        <v>-87.690399999999997</v>
      </c>
      <c r="M290" s="15" t="s">
        <v>1477</v>
      </c>
      <c r="N290" s="16" t="s">
        <v>1478</v>
      </c>
      <c r="O290" s="16" t="s">
        <v>1479</v>
      </c>
    </row>
    <row r="291" spans="2:15" ht="14.25" customHeight="1">
      <c r="B291" s="14" t="str">
        <f>+'LOCALIZA HN'!$J291</f>
        <v>Caridad</v>
      </c>
      <c r="C291" s="15" t="s">
        <v>120</v>
      </c>
      <c r="D291" s="15" t="s">
        <v>121</v>
      </c>
      <c r="E291" s="15">
        <v>17</v>
      </c>
      <c r="F291" s="15" t="s">
        <v>1460</v>
      </c>
      <c r="G291" s="15" t="s">
        <v>16</v>
      </c>
      <c r="H291" s="15">
        <v>5</v>
      </c>
      <c r="I291" s="42" t="s">
        <v>1480</v>
      </c>
      <c r="J291" s="43" t="s">
        <v>1481</v>
      </c>
      <c r="K291" s="15">
        <v>13.819100000000001</v>
      </c>
      <c r="L291" s="15">
        <v>-87.687700000000007</v>
      </c>
      <c r="M291" s="15" t="s">
        <v>1482</v>
      </c>
      <c r="N291" s="16" t="s">
        <v>1483</v>
      </c>
      <c r="O291" s="16" t="s">
        <v>1484</v>
      </c>
    </row>
    <row r="292" spans="2:15" ht="14.25" customHeight="1">
      <c r="B292" s="14" t="str">
        <f>+'LOCALIZA HN'!$J292</f>
        <v>Goascoran</v>
      </c>
      <c r="C292" s="15" t="s">
        <v>120</v>
      </c>
      <c r="D292" s="15" t="s">
        <v>121</v>
      </c>
      <c r="E292" s="15">
        <v>17</v>
      </c>
      <c r="F292" s="15" t="s">
        <v>1460</v>
      </c>
      <c r="G292" s="15" t="s">
        <v>16</v>
      </c>
      <c r="H292" s="15">
        <v>6</v>
      </c>
      <c r="I292" s="42" t="s">
        <v>1485</v>
      </c>
      <c r="J292" s="43" t="s">
        <v>40</v>
      </c>
      <c r="K292" s="15">
        <v>13.5938</v>
      </c>
      <c r="L292" s="15">
        <v>-87.712599999999995</v>
      </c>
      <c r="M292" s="15" t="s">
        <v>1486</v>
      </c>
      <c r="N292" s="16" t="s">
        <v>1487</v>
      </c>
      <c r="O292" s="16" t="s">
        <v>1488</v>
      </c>
    </row>
    <row r="293" spans="2:15" ht="14.25" customHeight="1">
      <c r="B293" s="14" t="str">
        <f>+'LOCALIZA HN'!$J293</f>
        <v>Langue</v>
      </c>
      <c r="C293" s="15" t="s">
        <v>120</v>
      </c>
      <c r="D293" s="15" t="s">
        <v>121</v>
      </c>
      <c r="E293" s="15">
        <v>17</v>
      </c>
      <c r="F293" s="15" t="s">
        <v>1460</v>
      </c>
      <c r="G293" s="15" t="s">
        <v>16</v>
      </c>
      <c r="H293" s="15">
        <v>7</v>
      </c>
      <c r="I293" s="42" t="s">
        <v>1489</v>
      </c>
      <c r="J293" s="43" t="s">
        <v>50</v>
      </c>
      <c r="K293" s="15">
        <v>13.6571</v>
      </c>
      <c r="L293" s="15">
        <v>-87.629099999999994</v>
      </c>
      <c r="M293" s="15" t="s">
        <v>1490</v>
      </c>
      <c r="N293" s="16" t="s">
        <v>1491</v>
      </c>
      <c r="O293" s="16" t="s">
        <v>1492</v>
      </c>
    </row>
    <row r="294" spans="2:15" ht="14.25" customHeight="1">
      <c r="B294" s="14" t="str">
        <f>+'LOCALIZA HN'!$J294</f>
        <v>San Francisco de Coray</v>
      </c>
      <c r="C294" s="15" t="s">
        <v>120</v>
      </c>
      <c r="D294" s="15" t="s">
        <v>121</v>
      </c>
      <c r="E294" s="15">
        <v>17</v>
      </c>
      <c r="F294" s="15" t="s">
        <v>1460</v>
      </c>
      <c r="G294" s="15" t="s">
        <v>16</v>
      </c>
      <c r="H294" s="15">
        <v>8</v>
      </c>
      <c r="I294" s="42" t="s">
        <v>1493</v>
      </c>
      <c r="J294" s="43" t="s">
        <v>1494</v>
      </c>
      <c r="K294" s="15">
        <v>13.669600000000001</v>
      </c>
      <c r="L294" s="15">
        <v>-87.545699999999997</v>
      </c>
      <c r="M294" s="15" t="s">
        <v>1495</v>
      </c>
      <c r="N294" s="16" t="s">
        <v>1496</v>
      </c>
      <c r="O294" s="16" t="s">
        <v>1497</v>
      </c>
    </row>
    <row r="295" spans="2:15" ht="14.25" customHeight="1">
      <c r="B295" s="14" t="str">
        <f>+'LOCALIZA HN'!$J295</f>
        <v>San Lorenzo</v>
      </c>
      <c r="C295" s="15" t="s">
        <v>120</v>
      </c>
      <c r="D295" s="15" t="s">
        <v>121</v>
      </c>
      <c r="E295" s="15">
        <v>17</v>
      </c>
      <c r="F295" s="15" t="s">
        <v>1460</v>
      </c>
      <c r="G295" s="15" t="s">
        <v>16</v>
      </c>
      <c r="H295" s="15">
        <v>9</v>
      </c>
      <c r="I295" s="42" t="s">
        <v>1498</v>
      </c>
      <c r="J295" s="43" t="s">
        <v>1499</v>
      </c>
      <c r="K295" s="15">
        <v>13.455500000000001</v>
      </c>
      <c r="L295" s="15">
        <v>-87.4101</v>
      </c>
      <c r="M295" s="15" t="s">
        <v>1500</v>
      </c>
      <c r="N295" s="16" t="s">
        <v>1501</v>
      </c>
      <c r="O295" s="16" t="s">
        <v>1502</v>
      </c>
    </row>
    <row r="296" spans="2:15" ht="14.25" customHeight="1">
      <c r="B296" s="14" t="str">
        <f>+'LOCALIZA HN'!$J296</f>
        <v>Yoro</v>
      </c>
      <c r="C296" s="15" t="s">
        <v>120</v>
      </c>
      <c r="D296" s="15" t="s">
        <v>121</v>
      </c>
      <c r="E296" s="15">
        <v>18</v>
      </c>
      <c r="F296" s="15" t="s">
        <v>1503</v>
      </c>
      <c r="G296" s="15" t="s">
        <v>35</v>
      </c>
      <c r="H296" s="15">
        <v>1</v>
      </c>
      <c r="I296" s="42" t="s">
        <v>1504</v>
      </c>
      <c r="J296" s="43" t="s">
        <v>35</v>
      </c>
      <c r="K296" s="15">
        <v>15.2433</v>
      </c>
      <c r="L296" s="15">
        <v>-87.227500000000006</v>
      </c>
      <c r="M296" s="15" t="s">
        <v>1505</v>
      </c>
      <c r="N296" s="16" t="s">
        <v>1506</v>
      </c>
      <c r="O296" s="16" t="s">
        <v>1507</v>
      </c>
    </row>
    <row r="297" spans="2:15" ht="14.25" customHeight="1">
      <c r="B297" s="14" t="str">
        <f>+'LOCALIZA HN'!$J297</f>
        <v>Arenal</v>
      </c>
      <c r="C297" s="15" t="s">
        <v>120</v>
      </c>
      <c r="D297" s="15" t="s">
        <v>121</v>
      </c>
      <c r="E297" s="15">
        <v>18</v>
      </c>
      <c r="F297" s="15" t="s">
        <v>1503</v>
      </c>
      <c r="G297" s="15" t="s">
        <v>35</v>
      </c>
      <c r="H297" s="15">
        <v>2</v>
      </c>
      <c r="I297" s="42" t="s">
        <v>1508</v>
      </c>
      <c r="J297" s="43" t="s">
        <v>1509</v>
      </c>
      <c r="K297" s="15">
        <v>15.3565</v>
      </c>
      <c r="L297" s="15">
        <v>-86.821799999999996</v>
      </c>
      <c r="M297" s="15" t="s">
        <v>1510</v>
      </c>
      <c r="N297" s="16" t="s">
        <v>1511</v>
      </c>
      <c r="O297" s="16" t="s">
        <v>1512</v>
      </c>
    </row>
    <row r="298" spans="2:15" ht="14.25" customHeight="1">
      <c r="B298" s="14" t="str">
        <f>+'LOCALIZA HN'!$J298</f>
        <v>El Negrito</v>
      </c>
      <c r="C298" s="15" t="s">
        <v>120</v>
      </c>
      <c r="D298" s="15" t="s">
        <v>121</v>
      </c>
      <c r="E298" s="15">
        <v>18</v>
      </c>
      <c r="F298" s="15" t="s">
        <v>1503</v>
      </c>
      <c r="G298" s="15" t="s">
        <v>35</v>
      </c>
      <c r="H298" s="15">
        <v>3</v>
      </c>
      <c r="I298" s="42" t="s">
        <v>1513</v>
      </c>
      <c r="J298" s="43" t="s">
        <v>1514</v>
      </c>
      <c r="K298" s="15">
        <v>15.3383</v>
      </c>
      <c r="L298" s="15">
        <v>-87.701999999999998</v>
      </c>
      <c r="M298" s="15" t="s">
        <v>1515</v>
      </c>
      <c r="N298" s="16" t="s">
        <v>1516</v>
      </c>
      <c r="O298" s="16" t="s">
        <v>1517</v>
      </c>
    </row>
    <row r="299" spans="2:15" ht="14.25" customHeight="1">
      <c r="B299" s="14" t="str">
        <f>+'LOCALIZA HN'!$J299</f>
        <v>El Progreso</v>
      </c>
      <c r="C299" s="15" t="s">
        <v>120</v>
      </c>
      <c r="D299" s="15" t="s">
        <v>121</v>
      </c>
      <c r="E299" s="15">
        <v>18</v>
      </c>
      <c r="F299" s="15" t="s">
        <v>1503</v>
      </c>
      <c r="G299" s="15" t="s">
        <v>35</v>
      </c>
      <c r="H299" s="15">
        <v>4</v>
      </c>
      <c r="I299" s="42" t="s">
        <v>1518</v>
      </c>
      <c r="J299" s="43" t="s">
        <v>36</v>
      </c>
      <c r="K299" s="15">
        <v>15.3446</v>
      </c>
      <c r="L299" s="15">
        <v>-87.812100000000001</v>
      </c>
      <c r="M299" s="15" t="s">
        <v>1519</v>
      </c>
      <c r="N299" s="16" t="s">
        <v>1520</v>
      </c>
      <c r="O299" s="16" t="s">
        <v>1521</v>
      </c>
    </row>
    <row r="300" spans="2:15" ht="14.25" customHeight="1">
      <c r="B300" s="14" t="str">
        <f>+'LOCALIZA HN'!$J300</f>
        <v>Jocon</v>
      </c>
      <c r="C300" s="15" t="s">
        <v>120</v>
      </c>
      <c r="D300" s="15" t="s">
        <v>121</v>
      </c>
      <c r="E300" s="15">
        <v>18</v>
      </c>
      <c r="F300" s="15" t="s">
        <v>1503</v>
      </c>
      <c r="G300" s="15" t="s">
        <v>35</v>
      </c>
      <c r="H300" s="15">
        <v>5</v>
      </c>
      <c r="I300" s="42" t="s">
        <v>1522</v>
      </c>
      <c r="J300" s="43" t="s">
        <v>1523</v>
      </c>
      <c r="K300" s="15">
        <v>15.3</v>
      </c>
      <c r="L300" s="15">
        <v>-86.956900000000005</v>
      </c>
      <c r="M300" s="15" t="s">
        <v>1524</v>
      </c>
      <c r="N300" s="16" t="s">
        <v>1525</v>
      </c>
      <c r="O300" s="16" t="s">
        <v>1526</v>
      </c>
    </row>
    <row r="301" spans="2:15" ht="14.25" customHeight="1">
      <c r="B301" s="14" t="str">
        <f>+'LOCALIZA HN'!$J301</f>
        <v>Morazán</v>
      </c>
      <c r="C301" s="15" t="s">
        <v>120</v>
      </c>
      <c r="D301" s="15" t="s">
        <v>121</v>
      </c>
      <c r="E301" s="15">
        <v>18</v>
      </c>
      <c r="F301" s="15" t="s">
        <v>1503</v>
      </c>
      <c r="G301" s="15" t="s">
        <v>35</v>
      </c>
      <c r="H301" s="15">
        <v>6</v>
      </c>
      <c r="I301" s="42" t="s">
        <v>1527</v>
      </c>
      <c r="J301" s="43" t="s">
        <v>1528</v>
      </c>
      <c r="K301" s="15">
        <v>15.3363</v>
      </c>
      <c r="L301" s="15">
        <v>-87.561300000000003</v>
      </c>
      <c r="M301" s="15" t="s">
        <v>1529</v>
      </c>
      <c r="N301" s="16" t="s">
        <v>1530</v>
      </c>
      <c r="O301" s="16" t="s">
        <v>1531</v>
      </c>
    </row>
    <row r="302" spans="2:15" ht="14.25" customHeight="1">
      <c r="B302" s="14" t="str">
        <f>+'LOCALIZA HN'!$J302</f>
        <v>Olanchito</v>
      </c>
      <c r="C302" s="15" t="s">
        <v>120</v>
      </c>
      <c r="D302" s="15" t="s">
        <v>121</v>
      </c>
      <c r="E302" s="15">
        <v>18</v>
      </c>
      <c r="F302" s="15" t="s">
        <v>1503</v>
      </c>
      <c r="G302" s="15" t="s">
        <v>35</v>
      </c>
      <c r="H302" s="15">
        <v>7</v>
      </c>
      <c r="I302" s="42" t="s">
        <v>1532</v>
      </c>
      <c r="J302" s="43" t="s">
        <v>1533</v>
      </c>
      <c r="K302" s="15">
        <v>15.499700000000001</v>
      </c>
      <c r="L302" s="15">
        <v>-86.461399999999998</v>
      </c>
      <c r="M302" s="15" t="s">
        <v>1534</v>
      </c>
      <c r="N302" s="16" t="s">
        <v>1535</v>
      </c>
      <c r="O302" s="16" t="s">
        <v>1536</v>
      </c>
    </row>
    <row r="303" spans="2:15" ht="14.25" customHeight="1">
      <c r="B303" s="14" t="str">
        <f>+'LOCALIZA HN'!$J303</f>
        <v>Santa Rita</v>
      </c>
      <c r="C303" s="15" t="s">
        <v>120</v>
      </c>
      <c r="D303" s="15" t="s">
        <v>121</v>
      </c>
      <c r="E303" s="15">
        <v>18</v>
      </c>
      <c r="F303" s="15" t="s">
        <v>1503</v>
      </c>
      <c r="G303" s="15" t="s">
        <v>35</v>
      </c>
      <c r="H303" s="15">
        <v>8</v>
      </c>
      <c r="I303" s="42" t="s">
        <v>1537</v>
      </c>
      <c r="J303" s="43" t="s">
        <v>75</v>
      </c>
      <c r="K303" s="15">
        <v>15.193099999999999</v>
      </c>
      <c r="L303" s="15">
        <v>-87.812799999999996</v>
      </c>
      <c r="M303" s="15" t="s">
        <v>1538</v>
      </c>
      <c r="N303" s="16" t="s">
        <v>1539</v>
      </c>
      <c r="O303" s="16" t="s">
        <v>1540</v>
      </c>
    </row>
    <row r="304" spans="2:15" ht="14.25" customHeight="1">
      <c r="B304" s="14" t="str">
        <f>+'LOCALIZA HN'!$J304</f>
        <v>Sulaco</v>
      </c>
      <c r="C304" s="15" t="s">
        <v>120</v>
      </c>
      <c r="D304" s="15" t="s">
        <v>121</v>
      </c>
      <c r="E304" s="15">
        <v>18</v>
      </c>
      <c r="F304" s="15" t="s">
        <v>1503</v>
      </c>
      <c r="G304" s="15" t="s">
        <v>35</v>
      </c>
      <c r="H304" s="15">
        <v>9</v>
      </c>
      <c r="I304" s="42" t="s">
        <v>1541</v>
      </c>
      <c r="J304" s="43" t="s">
        <v>1542</v>
      </c>
      <c r="K304" s="15">
        <v>14.9725</v>
      </c>
      <c r="L304" s="15">
        <v>-87.278599999999997</v>
      </c>
      <c r="M304" s="15" t="s">
        <v>1543</v>
      </c>
      <c r="N304" s="16" t="s">
        <v>1544</v>
      </c>
      <c r="O304" s="16" t="s">
        <v>1545</v>
      </c>
    </row>
    <row r="305" spans="2:15" ht="14.25" customHeight="1">
      <c r="B305" s="14" t="str">
        <f>+'LOCALIZA HN'!$J305</f>
        <v>Victoria</v>
      </c>
      <c r="C305" s="15" t="s">
        <v>120</v>
      </c>
      <c r="D305" s="15" t="s">
        <v>121</v>
      </c>
      <c r="E305" s="15">
        <v>18</v>
      </c>
      <c r="F305" s="15" t="s">
        <v>1503</v>
      </c>
      <c r="G305" s="15" t="s">
        <v>35</v>
      </c>
      <c r="H305" s="15">
        <v>10</v>
      </c>
      <c r="I305" s="42" t="s">
        <v>1546</v>
      </c>
      <c r="J305" s="43" t="s">
        <v>1547</v>
      </c>
      <c r="K305" s="15">
        <v>15.1127</v>
      </c>
      <c r="L305" s="15">
        <v>-87.558300000000003</v>
      </c>
      <c r="M305" s="15" t="s">
        <v>1548</v>
      </c>
      <c r="N305" s="16" t="s">
        <v>1549</v>
      </c>
      <c r="O305" s="16" t="s">
        <v>1550</v>
      </c>
    </row>
    <row r="306" spans="2:15" ht="14.25" customHeight="1">
      <c r="B306" s="14" t="str">
        <f>+'LOCALIZA HN'!$J306</f>
        <v>Yorito</v>
      </c>
      <c r="C306" s="15" t="s">
        <v>120</v>
      </c>
      <c r="D306" s="15" t="s">
        <v>121</v>
      </c>
      <c r="E306" s="15">
        <v>18</v>
      </c>
      <c r="F306" s="15" t="s">
        <v>1503</v>
      </c>
      <c r="G306" s="15" t="s">
        <v>35</v>
      </c>
      <c r="H306" s="15">
        <v>11</v>
      </c>
      <c r="I306" s="42" t="s">
        <v>1551</v>
      </c>
      <c r="J306" s="43" t="s">
        <v>1552</v>
      </c>
      <c r="K306" s="15">
        <v>15.074299999999999</v>
      </c>
      <c r="L306" s="15">
        <v>-87.3048</v>
      </c>
      <c r="M306" s="15" t="s">
        <v>1553</v>
      </c>
      <c r="N306" s="16" t="s">
        <v>1554</v>
      </c>
      <c r="O306" s="16" t="s">
        <v>1555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1556</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Efrain Duarte C.</cp:lastModifiedBy>
  <cp:revision/>
  <dcterms:created xsi:type="dcterms:W3CDTF">2020-04-20T03:52:09Z</dcterms:created>
  <dcterms:modified xsi:type="dcterms:W3CDTF">2020-05-07T03:05:27Z</dcterms:modified>
  <cp:category/>
  <cp:contentStatus/>
</cp:coreProperties>
</file>