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53" documentId="8_{EB53E55E-EEC3-4F21-8E7D-52E27AC5BA5D}" xr6:coauthVersionLast="45" xr6:coauthVersionMax="45" xr10:uidLastSave="{C7408779-0627-1F44-8E36-DAFDB5114E74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<sst xmlns="http://schemas.openxmlformats.org/spreadsheetml/2006/main" count="163" uniqueCount="157">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</sst>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N7" totalsRowShown="0">
  <autoFilter ref="A1:DN7" xr:uid="{65EBD142-070D-4A8A-9712-8E08F9BC999A}"/>
  <tableColumns count="118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32"/>
    <tableColumn id="8" xr3:uid="{F74063BD-5DCD-4BB4-9589-556329FB26A8}" name="11-06-2020" dataDxfId="31"/>
    <tableColumn id="9" xr3:uid="{649F498F-D961-48D9-B03E-7696FE365482}" name="12-06-2020" dataDxfId="30"/>
    <tableColumn id="97" xr3:uid="{A5C46252-53A6-4C20-9528-EBBB46C70C09}" name="13-06-20" dataDxfId="29"/>
    <tableColumn id="98" xr3:uid="{906D3465-B7AE-4BEA-B15E-BF4AFA9B17FB}" name="14-06-20" dataDxfId="28"/>
    <tableColumn id="99" xr3:uid="{D4054379-978C-4004-A172-E45CCD7387C8}" name="15-06-20" dataDxfId="27"/>
    <tableColumn id="100" xr3:uid="{B8F2504B-914D-40CA-89AF-1A51923EE234}" name="16-06-20" dataDxfId="26"/>
    <tableColumn id="101" xr3:uid="{A08E839E-61A6-476B-86AD-BC3F1C31B6F7}" name="17-06-20" dataDxfId="25"/>
    <tableColumn id="102" xr3:uid="{1925CCF1-0C7C-484C-818E-28B0B29E2B65}" name="18-06-20" dataDxfId="24"/>
    <tableColumn id="103" xr3:uid="{7705B3CE-4EED-4361-85B1-ED555A9C3A4E}" name="19-06-20" dataDxfId="23"/>
    <tableColumn id="104" xr3:uid="{4CF234B2-A1BA-4E57-B85B-0B16844337FB}" name="20-06-20" dataDxfId="22"/>
    <tableColumn id="105" xr3:uid="{E05FE28E-6EEE-4AB3-B14B-C49FB57E415A}" name="21-06-20" dataDxfId="21"/>
    <tableColumn id="106" xr3:uid="{7FA93533-0664-4F66-8C27-79E1AAD1F1D5}" name="22-06-20" dataDxfId="20"/>
    <tableColumn id="107" xr3:uid="{F04ACC92-96E1-4BCA-9CE5-3E3038C08C05}" name="23-06-20" dataDxfId="19"/>
    <tableColumn id="108" xr3:uid="{8AA85728-B7A4-4846-AD35-9DA2869791FA}" name="24-06-20" dataDxfId="18"/>
    <tableColumn id="109" xr3:uid="{D4C3E08C-EB48-435F-9E11-B34A55EB3A2E}" name="25-06-20" dataDxfId="17"/>
    <tableColumn id="110" xr3:uid="{D686EF51-E376-4076-8007-316C16FBDBCC}" name="26-06-20" dataDxfId="16"/>
    <tableColumn id="111" xr3:uid="{3D163CAF-BABE-4D11-8523-51B7BDF7A2E0}" name="27-06-20" dataDxfId="15"/>
    <tableColumn id="112" xr3:uid="{F5011FA0-0F27-4C66-9945-9108C8263A1F}" name="28-06-20" dataDxfId="14"/>
    <tableColumn id="113" xr3:uid="{45A50112-213E-479B-8A5A-6240F859FD1E}" name="29-06-20" dataDxfId="13"/>
    <tableColumn id="114" xr3:uid="{72B232D5-9A82-4772-9114-9458E03DF764}" name="30-06-20" dataDxfId="12"/>
    <tableColumn id="115" xr3:uid="{45D977E4-5C5D-4F34-A1FA-4D0065194B2E}" name="01-07-20" dataDxfId="11"/>
    <tableColumn id="116" xr3:uid="{8E9A6A7A-D809-7747-90C8-0871BFB774C9}" name="02-07-20" dataDxfId="10"/>
    <tableColumn id="117" xr3:uid="{69AA80D0-14FC-C54A-8E37-04EF18CDE697}" name="03-07-20" dataDxfId="9"/>
    <tableColumn id="118" xr3:uid="{FD812150-1658-B344-9E5C-CF900C811CAC}" name="04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N52"/>
  <sheetViews>
    <sheetView tabSelected="1" workbookViewId="0">
      <pane xSplit="1" topLeftCell="DL1" activePane="topRight" state="frozen"/>
      <selection pane="topRight" activeCell="DN8" sqref="DN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18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</row>
    <row r="2" spans="1:118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144918</v>
      </c>
    </row>
    <row r="3" spans="1:118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103818</v>
      </c>
    </row>
    <row r="4" spans="1:118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17759</v>
      </c>
    </row>
    <row r="5" spans="1:118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661</v>
      </c>
    </row>
    <row r="6" spans="1:118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843</v>
      </c>
    </row>
    <row r="7" spans="1:118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153</v>
      </c>
    </row>
    <row r="8" spans="1:11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8" x14ac:dyDescent="0.2">
      <c r="W9" s="1"/>
    </row>
    <row r="10" spans="1:118" x14ac:dyDescent="0.2">
      <c r="W10" s="1"/>
    </row>
    <row r="11" spans="1:118" x14ac:dyDescent="0.2">
      <c r="W11" s="1"/>
    </row>
    <row r="12" spans="1:118" x14ac:dyDescent="0.2">
      <c r="W12" s="1"/>
    </row>
    <row r="13" spans="1:118" x14ac:dyDescent="0.2">
      <c r="W13" s="1"/>
    </row>
    <row r="14" spans="1:118" x14ac:dyDescent="0.2">
      <c r="W14" s="1"/>
    </row>
    <row r="15" spans="1:118" x14ac:dyDescent="0.2">
      <c r="W15" s="1"/>
    </row>
    <row r="16" spans="1:118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44016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ultima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144918</v>
      </c>
      <c r="G123">
        <f t="shared" si="41"/>
        <v>6837</v>
      </c>
      <c r="H123" cm="1">
        <f t="array" ref="H123">+INDEX(Hoja1!$B$2:$MO$7,2,$E123)</f>
        <v>103818</v>
      </c>
      <c r="I123">
        <f t="shared" si="42"/>
        <v>4649</v>
      </c>
      <c r="J123">
        <f t="shared" si="33"/>
        <v>41100</v>
      </c>
      <c r="K123">
        <f t="shared" si="43"/>
        <v>2188</v>
      </c>
      <c r="L123" cm="1">
        <f t="array" ref="L123">+INDEX(Hoja1!$B$2:$MO$7,3,$E123)</f>
        <v>17759</v>
      </c>
      <c r="M123" cm="1">
        <f t="array" ref="M123">+INDEX(Hoja1!$B$2:$MO$7,4,$E123)</f>
        <v>661</v>
      </c>
      <c r="N123" cm="1">
        <f t="array" ref="N123">+INDEX(Hoja1!$B$2:$MO$7,5,$E123)</f>
        <v>843</v>
      </c>
      <c r="O123" cm="1">
        <f t="array" ref="O123">+INDEX(Hoja1!$B$2:$MO$7,6,$E123)</f>
        <v>153</v>
      </c>
      <c r="P123" s="13">
        <f t="shared" si="60"/>
        <v>0.71639133855007664</v>
      </c>
      <c r="Q123" s="13">
        <f t="shared" si="61"/>
        <v>0.28360866144992342</v>
      </c>
      <c r="R123">
        <f t="shared" si="44"/>
        <v>4557</v>
      </c>
      <c r="S123">
        <f t="shared" si="45"/>
        <v>2188</v>
      </c>
      <c r="T123">
        <f t="shared" si="46"/>
        <v>1081</v>
      </c>
      <c r="U123">
        <f t="shared" si="47"/>
        <v>-44</v>
      </c>
      <c r="V123">
        <f t="shared" si="48"/>
        <v>20</v>
      </c>
      <c r="W123">
        <f t="shared" si="49"/>
        <v>7</v>
      </c>
      <c r="X123">
        <f t="shared" si="50"/>
        <v>1.9986842105263158</v>
      </c>
      <c r="Y123">
        <f t="shared" si="51"/>
        <v>5.6229440789473686E-2</v>
      </c>
      <c r="Z123">
        <f t="shared" si="52"/>
        <v>1.0648159251708837</v>
      </c>
      <c r="AA123">
        <f t="shared" si="53"/>
        <v>0.93758865248226952</v>
      </c>
      <c r="AB123">
        <f t="shared" si="54"/>
        <v>1.0243013365735116</v>
      </c>
      <c r="AC123">
        <f t="shared" si="55"/>
        <v>1.047945205479452</v>
      </c>
      <c r="AD123">
        <f t="shared" si="34"/>
        <v>34844.43375811493</v>
      </c>
      <c r="AE123">
        <f t="shared" si="35"/>
        <v>9882.1832171195001</v>
      </c>
      <c r="AF123">
        <f t="shared" si="36"/>
        <v>4270.0168309689834</v>
      </c>
      <c r="AG123">
        <f t="shared" si="37"/>
        <v>158.93243568165425</v>
      </c>
      <c r="AH123">
        <f t="shared" si="38"/>
        <v>202.69295503726858</v>
      </c>
      <c r="AI123">
        <f t="shared" si="39"/>
        <v>36.787689348401059</v>
      </c>
      <c r="AJ123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3">
        <f t="shared" si="40"/>
        <v>4668.4299110363072</v>
      </c>
      <c r="AL123">
        <f>+TODO_PACIENTES[[#This Row],[Personas con Medidas Sanitarias]]-AJ122</f>
        <v>1064</v>
      </c>
      <c r="AM123">
        <f>+IFERROR(TODO_PACIENTES[[#This Row],[Variación Personas Medidas Sanitarias]]/AJ122,0)</f>
        <v>5.7977332170880559E-2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-144918</v>
      </c>
      <c r="H124" cm="1">
        <f t="array" ref="H124">+INDEX(Hoja1!$B$2:$MO$7,2,$E124)</f>
        <v>0</v>
      </c>
      <c r="I124">
        <f t="shared" si="42"/>
        <v>-103818</v>
      </c>
      <c r="J124">
        <f t="shared" si="33"/>
        <v>0</v>
      </c>
      <c r="K124">
        <f t="shared" si="43"/>
        <v>-41100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-151755</v>
      </c>
      <c r="S124">
        <f t="shared" si="45"/>
        <v>-41100</v>
      </c>
      <c r="T124">
        <f t="shared" si="46"/>
        <v>-17759</v>
      </c>
      <c r="U124">
        <f t="shared" si="47"/>
        <v>-661</v>
      </c>
      <c r="V124">
        <f t="shared" si="48"/>
        <v>-843</v>
      </c>
      <c r="W124">
        <f t="shared" si="49"/>
        <v>-153</v>
      </c>
      <c r="X124">
        <f t="shared" si="50"/>
        <v>-22.196138657305834</v>
      </c>
      <c r="Y124">
        <f t="shared" si="51"/>
        <v>-1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-19416</v>
      </c>
      <c r="AM124">
        <f>+IFERROR(TODO_PACIENTES[[#This Row],[Variación Personas Medidas Sanitarias]]/AJ123,0)</f>
        <v>-1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144918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-1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