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793" documentId="8_{EB53E55E-EEC3-4F21-8E7D-52E27AC5BA5D}" xr6:coauthVersionLast="45" xr6:coauthVersionMax="45" xr10:uidLastSave="{9200F9F6-2DAA-F14C-A180-7C62551E4F6C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<sst xmlns="http://schemas.openxmlformats.org/spreadsheetml/2006/main" count="194" uniqueCount="189">
  <si>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</si>
  <si>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</si>
  <si>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</si>
  <si>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</si>
  <si>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</si>
  <si>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</si>
  <si>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</si>
  <si>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</si>
  <si>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</si>
  <si>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</si>
  <si>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</si>
  <si>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</si>
  <si>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</si>
  <si>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</si>
  <si>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</si>
  <si>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</si>
  <si>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</si>
  <si>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</si>
  <si>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</si>
  <si>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</si>
  <si>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</si>
  <si>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</si>
  <si>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</si>
  <si>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</si>
  <si>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</si>
  <si>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</si>
  <si>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</si>
  <si>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</si>
  <si>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</si>
  <si>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</si>
  <si>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</si>
  <si>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</si>
  <si>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</si>
  <si>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</si>
  <si>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</si>
  <si>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</si>
  <si>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</si>
  <si>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</si>
  <si>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</si>
  <si>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</si>
  <si>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</si>
  <si>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</si>
  <si>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</si>
  <si>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</si>
  <si>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</si>
  <si>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</si>
  <si>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</si>
  <si>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</si>
  <si>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</si>
  <si>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</si>
  <si>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</si>
  <si>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</si>
  <si>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</si>
  <si>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</si>
  <si>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</si>
  <si>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</si>
  <si>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</si>
  <si>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</si>
  <si>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</si>
  <si>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</si>
  <si>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</si>
  <si>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</si>
  <si>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</si>
  <si>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</si>
  <si>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</si>
  <si>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</si>
  <si>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</si>
  <si>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</si>
  <si>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</si>
  <si>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</si>
  <si>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</si>
  <si>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</si>
  <si>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</si>
  <si>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</si>
  <si>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</si>
  <si>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</si>
  <si>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</si>
  <si>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</si>
  <si>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</si>
  <si>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</si>
  <si>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</si>
  <si>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</si>
  <si>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</si>
  <si>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</si>
  <si>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</si>
  <si>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</si>
  <si>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</si>
  <si>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</si>
  <si>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</si>
  <si>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</si>
  <si>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</si>
  <si>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</si>
  <si>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</si>
  <si>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</si>
  <si>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</si>
  <si>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</si>
  <si>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</si>
  <si>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</si>
  <si>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</si>
  <si>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</si>
  <si>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</si>
  <si>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</si>
  <si>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</si>
  <si>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</si>
  <si>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</si>
  <si>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</si>
  <si>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</si>
  <si>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</si>
  <si>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</si>
  <si>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</si>
  <si>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</si>
  <si>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</si>
  <si>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</si>
  <si>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</si>
  <si>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</si>
  <si>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</si>
  <si>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</si>
  <si>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</si>
  <si>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</si>
  <si>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</si>
  <si>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</si>
  <si>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</si>
  <si>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</si>
  <si>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</si>
  <si>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</si>
  <si>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</si>
  <si>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</si>
  <si>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</si>
  <si>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</si>
  <si>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</si>
  <si>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</si>
  <si>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</si>
  <si>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</si>
  <si>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</si>
  <si>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</si>
  <si>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</si>
  <si>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</si>
  <si>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</si>
  <si>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</si>
  <si>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</si>
  <si>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</si>
  <si>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</si>
  <si>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</si>
  <si>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</si>
  <si>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</si>
  <si>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</si>
  <si>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</si>
  <si>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</si>
  <si>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</si>
  <si>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</si>
  <si>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</si>
  <si>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</si>
  <si>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</si>
  <si>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</si>
  <si>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</si>
  <si>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</si>
  <si>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</si>
  <si>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</si>
  <si>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</si>
  <si>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</si>
  <si>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</si>
  <si>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09-07-20</t>
  </si>
  <si>
    <t>10-07-20</t>
  </si>
  <si>
    <t>11-07-20</t>
  </si>
  <si>
    <t>12-07-20</t>
  </si>
  <si>
    <t>13-07-20</t>
  </si>
  <si>
    <t>14-07-20</t>
  </si>
  <si>
    <t>15-07-20</t>
  </si>
  <si>
    <t>16-07-20</t>
  </si>
  <si>
    <t>17-07-20</t>
  </si>
  <si>
    <t>18-07-20</t>
  </si>
  <si>
    <t>19-07-20</t>
  </si>
  <si>
    <t>20-07-20</t>
  </si>
  <si>
    <t>21-07-20</t>
  </si>
  <si>
    <t>22-07-20</t>
  </si>
  <si>
    <t>23-07-20</t>
  </si>
  <si>
    <t>24-07-20</t>
  </si>
  <si>
    <t>25-07-20</t>
  </si>
  <si>
    <t>26-07-20</t>
  </si>
  <si>
    <t>27-07-20</t>
  </si>
  <si>
    <t>28-07-20</t>
  </si>
  <si>
    <t>29-07-20</t>
  </si>
  <si>
    <t>30-07-20</t>
  </si>
  <si>
    <t>31-07-20</t>
  </si>
  <si>
    <t>31-07-24</t>
  </si>
  <si>
    <t>01-08-20</t>
  </si>
  <si>
    <t>02-08-20</t>
  </si>
  <si>
    <t>03-08-20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</si>
</sst>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S7" totalsRowShown="0">
  <autoFilter ref="A1:ES7" xr:uid="{65EBD142-070D-4A8A-9712-8E08F9BC999A}"/>
  <tableColumns count="149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63"/>
    <tableColumn id="8" xr3:uid="{F74063BD-5DCD-4BB4-9589-556329FB26A8}" name="11-06-2020" dataDxfId="62"/>
    <tableColumn id="9" xr3:uid="{649F498F-D961-48D9-B03E-7696FE365482}" name="12-06-2020" dataDxfId="61"/>
    <tableColumn id="97" xr3:uid="{A5C46252-53A6-4C20-9528-EBBB46C70C09}" name="13-06-20" dataDxfId="60"/>
    <tableColumn id="98" xr3:uid="{906D3465-B7AE-4BEA-B15E-BF4AFA9B17FB}" name="14-06-20" dataDxfId="59"/>
    <tableColumn id="99" xr3:uid="{D4054379-978C-4004-A172-E45CCD7387C8}" name="15-06-20" dataDxfId="58"/>
    <tableColumn id="100" xr3:uid="{B8F2504B-914D-40CA-89AF-1A51923EE234}" name="16-06-20" dataDxfId="57"/>
    <tableColumn id="101" xr3:uid="{A08E839E-61A6-476B-86AD-BC3F1C31B6F7}" name="17-06-20" dataDxfId="56"/>
    <tableColumn id="102" xr3:uid="{1925CCF1-0C7C-484C-818E-28B0B29E2B65}" name="18-06-20" dataDxfId="55"/>
    <tableColumn id="103" xr3:uid="{7705B3CE-4EED-4361-85B1-ED555A9C3A4E}" name="19-06-20" dataDxfId="54"/>
    <tableColumn id="104" xr3:uid="{4CF234B2-A1BA-4E57-B85B-0B16844337FB}" name="20-06-20" dataDxfId="53"/>
    <tableColumn id="105" xr3:uid="{E05FE28E-6EEE-4AB3-B14B-C49FB57E415A}" name="21-06-20" dataDxfId="52"/>
    <tableColumn id="106" xr3:uid="{7FA93533-0664-4F66-8C27-79E1AAD1F1D5}" name="22-06-20" dataDxfId="51"/>
    <tableColumn id="107" xr3:uid="{F04ACC92-96E1-4BCA-9CE5-3E3038C08C05}" name="23-06-20" dataDxfId="50"/>
    <tableColumn id="108" xr3:uid="{8AA85728-B7A4-4846-AD35-9DA2869791FA}" name="24-06-20" dataDxfId="49"/>
    <tableColumn id="109" xr3:uid="{D4C3E08C-EB48-435F-9E11-B34A55EB3A2E}" name="25-06-20" dataDxfId="48"/>
    <tableColumn id="110" xr3:uid="{D686EF51-E376-4076-8007-316C16FBDBCC}" name="26-06-20" dataDxfId="47"/>
    <tableColumn id="111" xr3:uid="{3D163CAF-BABE-4D11-8523-51B7BDF7A2E0}" name="27-06-20" dataDxfId="46"/>
    <tableColumn id="112" xr3:uid="{F5011FA0-0F27-4C66-9945-9108C8263A1F}" name="28-06-20" dataDxfId="45"/>
    <tableColumn id="113" xr3:uid="{45A50112-213E-479B-8A5A-6240F859FD1E}" name="29-06-20" dataDxfId="44"/>
    <tableColumn id="114" xr3:uid="{72B232D5-9A82-4772-9114-9458E03DF764}" name="30-06-20" dataDxfId="43"/>
    <tableColumn id="115" xr3:uid="{45D977E4-5C5D-4F34-A1FA-4D0065194B2E}" name="01-07-20" dataDxfId="42"/>
    <tableColumn id="116" xr3:uid="{8E9A6A7A-D809-7747-90C8-0871BFB774C9}" name="02-07-20" dataDxfId="41"/>
    <tableColumn id="117" xr3:uid="{69AA80D0-14FC-C54A-8E37-04EF18CDE697}" name="03-07-20" dataDxfId="40"/>
    <tableColumn id="118" xr3:uid="{FD812150-1658-B344-9E5C-CF900C811CAC}" name="04-07-20" dataDxfId="39"/>
    <tableColumn id="119" xr3:uid="{CF5C86C6-44F6-604E-BFA3-D8D4C003425A}" name="05-07-20" dataDxfId="38"/>
    <tableColumn id="120" xr3:uid="{B32FA352-85FB-1F4D-8EA7-97AFBE6A3712}" name="06-07-20" dataDxfId="37"/>
    <tableColumn id="121" xr3:uid="{3850ADEE-D7EB-9E49-BBB5-6B9F1F54CD95}" name="07-06-20" dataDxfId="36"/>
    <tableColumn id="122" xr3:uid="{320DDD59-5C45-2040-9D89-C4544F091C5A}" name="08-07-20" dataDxfId="35"/>
    <tableColumn id="123" xr3:uid="{0ACFB9AB-6D30-3A45-9547-D95BC47690DD}" name="09-07-20" dataDxfId="34"/>
    <tableColumn id="124" xr3:uid="{81FD73C7-D816-3F4E-A9DF-1C421C2EFC23}" name="10-07-20" dataDxfId="33"/>
    <tableColumn id="125" xr3:uid="{56DFBF65-88C7-5646-8896-48E8D3FF2198}" name="11-07-20" dataDxfId="32"/>
    <tableColumn id="126" xr3:uid="{18F6DF39-9721-384A-A899-DB40D6B4785E}" name="12-07-20" dataDxfId="31"/>
    <tableColumn id="127" xr3:uid="{2B284A50-3213-EF46-904E-73679622D22C}" name="13-07-20" dataDxfId="30"/>
    <tableColumn id="128" xr3:uid="{30C66AA6-47A6-FB40-A335-1BA9A696E85B}" name="14-07-20" dataDxfId="29"/>
    <tableColumn id="129" xr3:uid="{041D18C8-807A-0949-898D-C4880EDA94DD}" name="15-07-20" dataDxfId="28"/>
    <tableColumn id="130" xr3:uid="{61B56DA5-913C-EF4F-B703-9A52B436E7DD}" name="16-07-20" dataDxfId="27"/>
    <tableColumn id="131" xr3:uid="{877B5AA5-D97A-8D40-B352-6FFA59645351}" name="17-07-20" dataDxfId="26"/>
    <tableColumn id="132" xr3:uid="{3FADF8C3-57FC-5D47-913A-C0C36C8E59FE}" name="18-07-20" dataDxfId="25"/>
    <tableColumn id="133" xr3:uid="{1226D8E9-4582-2342-A7CC-4D09D093B768}" name="19-07-20" dataDxfId="24"/>
    <tableColumn id="134" xr3:uid="{7101E8B8-49A5-1A49-8532-994B0A3FB01B}" name="20-07-20" dataDxfId="23"/>
    <tableColumn id="135" xr3:uid="{94611A1B-D923-9546-A8DC-9CCC7B65A729}" name="21-07-20" dataDxfId="22"/>
    <tableColumn id="136" xr3:uid="{58AE38DE-BFD7-4249-AB7A-15BF37E8B591}" name="22-07-20" dataDxfId="21"/>
    <tableColumn id="137" xr3:uid="{55C5FB87-1CA4-3F45-887B-DBB3DAAA5369}" name="23-07-20" dataDxfId="20"/>
    <tableColumn id="138" xr3:uid="{437CA53C-B11E-BF47-AF09-040913B3FCD0}" name="24-07-20" dataDxfId="19"/>
    <tableColumn id="139" xr3:uid="{202231FA-82F9-BF4E-8D60-B218C26A354A}" name="25-07-20" dataDxfId="18"/>
    <tableColumn id="140" xr3:uid="{24F2106B-9F5D-1E4C-A42B-E2AA613BEE08}" name="26-07-20" dataDxfId="17"/>
    <tableColumn id="141" xr3:uid="{8BDBD0BC-D9B1-B445-9A72-EF935A438E09}" name="27-07-20" dataDxfId="16"/>
    <tableColumn id="142" xr3:uid="{6A7EFE4A-AA3A-C34C-891A-3E9FCC0E701D}" name="28-07-20" dataDxfId="15"/>
    <tableColumn id="143" xr3:uid="{68B87CBE-2A2E-ED49-BF07-4D169F13B444}" name="29-07-20" dataDxfId="14"/>
    <tableColumn id="144" xr3:uid="{64D5EFBB-AC65-FF4A-AA5B-44CA608EC21F}" name="30-07-20" dataDxfId="13"/>
    <tableColumn id="145" xr3:uid="{EC753F0D-EF8A-BB47-914F-F8123749FA51}" name="31-07-20" dataDxfId="12"/>
    <tableColumn id="146" xr3:uid="{5EAED391-39D4-DB4D-9C41-D6293831A1D6}" name="01-08-20" dataDxfId="11"/>
    <tableColumn id="147" xr3:uid="{29CD9BB6-921C-EC4A-84EB-6022FDCA9F77}" name="02-08-20" dataDxfId="10"/>
    <tableColumn id="148" xr3:uid="{7A6B2633-DA48-844B-B2A7-4FC596D36087}" name="03-08-20" dataDxfId="9"/>
    <tableColumn id="149" xr3:uid="{B5E62901-93E8-AB4A-A55E-33F107A754BE}" name="31-07-24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S52"/>
  <sheetViews>
    <sheetView tabSelected="1" workbookViewId="0">
      <pane xSplit="1" topLeftCell="EP1" activePane="topRight" state="frozen"/>
      <selection activeCell="A2" sqref="A2"/>
      <selection pane="topRight" activeCell="ER2" sqref="ER2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49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  <c r="EP1" s="1" t="s">
        <v>185</v>
      </c>
      <c r="EQ1" s="1" t="s">
        <v>186</v>
      </c>
      <c r="ER1" s="1" t="s">
        <v>187</v>
      </c>
      <c r="ES1" t="s">
        <v>184</v>
      </c>
    </row>
    <row r="2" spans="1:149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>
        <v>164927</v>
      </c>
      <c r="DW2" s="8">
        <v>168517</v>
      </c>
      <c r="DX2" s="8">
        <v>171116</v>
      </c>
      <c r="DY2" s="8">
        <v>174345</v>
      </c>
      <c r="DZ2" s="8">
        <v>177843</v>
      </c>
      <c r="EA2" s="8">
        <v>180814</v>
      </c>
      <c r="EB2" s="8">
        <v>183261</v>
      </c>
      <c r="EC2" s="8">
        <v>187041</v>
      </c>
      <c r="ED2" s="8">
        <v>189941</v>
      </c>
      <c r="EE2" s="8">
        <v>192085</v>
      </c>
      <c r="EF2" s="8">
        <v>194599</v>
      </c>
      <c r="EG2" s="8">
        <v>197605</v>
      </c>
      <c r="EH2" s="8">
        <v>200986</v>
      </c>
      <c r="EI2" s="8">
        <v>203600</v>
      </c>
      <c r="EJ2" s="8">
        <v>207908</v>
      </c>
      <c r="EK2" s="8">
        <v>211373</v>
      </c>
      <c r="EL2" s="8">
        <v>213597</v>
      </c>
      <c r="EM2" s="8">
        <v>216730</v>
      </c>
      <c r="EN2" s="8">
        <v>219942</v>
      </c>
      <c r="EO2" s="8">
        <v>222990</v>
      </c>
      <c r="EP2" s="8">
        <v>226596</v>
      </c>
      <c r="EQ2" s="8">
        <v>229831</v>
      </c>
      <c r="ER2" s="8">
        <v>232514</v>
      </c>
      <c r="ES2" s="8"/>
    </row>
    <row r="3" spans="1:149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>
        <v>116372</v>
      </c>
      <c r="DW3" s="8">
        <v>118412</v>
      </c>
      <c r="DX3" s="8">
        <v>120068</v>
      </c>
      <c r="DY3" s="8">
        <v>122190</v>
      </c>
      <c r="DZ3" s="8">
        <v>124504</v>
      </c>
      <c r="EA3" s="8">
        <v>126411</v>
      </c>
      <c r="EB3" s="8">
        <v>128035</v>
      </c>
      <c r="EC3" s="8">
        <v>130598</v>
      </c>
      <c r="ED3" s="8">
        <v>132560</v>
      </c>
      <c r="EE3" s="8">
        <v>134046</v>
      </c>
      <c r="EF3" s="8">
        <v>135846</v>
      </c>
      <c r="EG3" s="8">
        <v>137956</v>
      </c>
      <c r="EH3" s="8">
        <v>140252</v>
      </c>
      <c r="EI3" s="8">
        <v>142071</v>
      </c>
      <c r="EJ3" s="8">
        <v>144913</v>
      </c>
      <c r="EK3" s="8">
        <v>147217</v>
      </c>
      <c r="EL3" s="8">
        <v>148715</v>
      </c>
      <c r="EM3" s="8">
        <v>150836</v>
      </c>
      <c r="EN3" s="8">
        <v>153132</v>
      </c>
      <c r="EO3" s="8">
        <v>155165</v>
      </c>
      <c r="EP3" s="8">
        <v>157706</v>
      </c>
      <c r="EQ3" s="8">
        <v>159856</v>
      </c>
      <c r="ER3" s="8">
        <v>161502</v>
      </c>
      <c r="ES3" s="8"/>
    </row>
    <row r="4" spans="1:149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>
        <v>19497</v>
      </c>
      <c r="DV4" s="8">
        <v>19867</v>
      </c>
      <c r="DW4" s="8">
        <v>20500</v>
      </c>
      <c r="DX4" s="8">
        <v>20639</v>
      </c>
      <c r="DY4" s="8">
        <v>21009</v>
      </c>
      <c r="DZ4" s="8">
        <v>21665</v>
      </c>
      <c r="EA4" s="8">
        <v>21946</v>
      </c>
      <c r="EB4" s="8">
        <v>21735</v>
      </c>
      <c r="EC4" s="8">
        <v>21915</v>
      </c>
      <c r="ED4" s="8">
        <v>22126</v>
      </c>
      <c r="EE4" s="8">
        <v>21901</v>
      </c>
      <c r="EF4" s="8">
        <v>21640</v>
      </c>
      <c r="EG4" s="8">
        <v>21783</v>
      </c>
      <c r="EH4" s="8">
        <v>21967</v>
      </c>
      <c r="EI4" s="8">
        <v>22110</v>
      </c>
      <c r="EJ4" s="8">
        <v>22803</v>
      </c>
      <c r="EK4" s="8">
        <v>22898</v>
      </c>
      <c r="EL4" s="8">
        <v>22577</v>
      </c>
      <c r="EM4" s="8">
        <v>22430</v>
      </c>
      <c r="EN4" s="8">
        <v>22457</v>
      </c>
      <c r="EO4" s="8">
        <v>22528</v>
      </c>
      <c r="EP4" s="8">
        <v>22743</v>
      </c>
      <c r="EQ4" s="8">
        <v>22806</v>
      </c>
      <c r="ER4" s="8">
        <v>22703</v>
      </c>
      <c r="ES4" s="8"/>
    </row>
    <row r="5" spans="1:149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>
        <v>678</v>
      </c>
      <c r="DV5" s="8">
        <v>672</v>
      </c>
      <c r="DW5" s="8">
        <v>658</v>
      </c>
      <c r="DX5" s="8">
        <v>658</v>
      </c>
      <c r="DY5" s="8">
        <v>616</v>
      </c>
      <c r="DZ5" s="8">
        <v>622</v>
      </c>
      <c r="EA5" s="8">
        <v>620</v>
      </c>
      <c r="EB5" s="8">
        <v>640</v>
      </c>
      <c r="EC5" s="8">
        <v>654</v>
      </c>
      <c r="ED5" s="8">
        <v>680</v>
      </c>
      <c r="EE5" s="8">
        <v>698</v>
      </c>
      <c r="EF5" s="8">
        <v>651</v>
      </c>
      <c r="EG5" s="8">
        <v>670</v>
      </c>
      <c r="EH5" s="8">
        <v>674</v>
      </c>
      <c r="EI5" s="8">
        <v>652</v>
      </c>
      <c r="EJ5" s="8">
        <v>680</v>
      </c>
      <c r="EK5" s="8">
        <v>726</v>
      </c>
      <c r="EL5" s="8">
        <v>694</v>
      </c>
      <c r="EM5" s="8">
        <v>689</v>
      </c>
      <c r="EN5" s="8">
        <v>666</v>
      </c>
      <c r="EO5" s="8">
        <v>673</v>
      </c>
      <c r="EP5" s="8">
        <v>641</v>
      </c>
      <c r="EQ5" s="8">
        <v>674</v>
      </c>
      <c r="ER5" s="8">
        <v>681</v>
      </c>
      <c r="ES5" s="8"/>
    </row>
    <row r="6" spans="1:149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>
        <v>936</v>
      </c>
      <c r="DV6" s="8">
        <v>987</v>
      </c>
      <c r="DW6" s="8">
        <v>1005</v>
      </c>
      <c r="DX6" s="8">
        <v>1015</v>
      </c>
      <c r="DY6" s="8">
        <v>1056</v>
      </c>
      <c r="DZ6" s="8">
        <v>1078</v>
      </c>
      <c r="EA6" s="8">
        <v>1117</v>
      </c>
      <c r="EB6" s="8">
        <v>1148</v>
      </c>
      <c r="EC6" s="8">
        <v>1146</v>
      </c>
      <c r="ED6" s="8">
        <v>1159</v>
      </c>
      <c r="EE6" s="8">
        <v>1156</v>
      </c>
      <c r="EF6" s="8">
        <v>1155</v>
      </c>
      <c r="EG6" s="8">
        <v>1169</v>
      </c>
      <c r="EH6" s="8">
        <v>1243</v>
      </c>
      <c r="EI6" s="8">
        <v>1247</v>
      </c>
      <c r="EJ6" s="8">
        <v>1237</v>
      </c>
      <c r="EK6" s="8">
        <v>1255</v>
      </c>
      <c r="EL6" s="8">
        <v>1274</v>
      </c>
      <c r="EM6" s="8">
        <v>1302</v>
      </c>
      <c r="EN6" s="8">
        <v>1292</v>
      </c>
      <c r="EO6" s="8">
        <v>1302</v>
      </c>
      <c r="EP6" s="8">
        <v>1303</v>
      </c>
      <c r="EQ6" s="8">
        <v>1300</v>
      </c>
      <c r="ER6" s="8">
        <v>1317</v>
      </c>
      <c r="ES6" s="8"/>
    </row>
    <row r="7" spans="1:149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15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>
        <v>158</v>
      </c>
      <c r="DV7" s="8">
        <v>159</v>
      </c>
      <c r="DW7" s="8">
        <v>159</v>
      </c>
      <c r="DX7" s="8">
        <v>157</v>
      </c>
      <c r="DY7" s="8">
        <v>163</v>
      </c>
      <c r="DZ7" s="8">
        <v>166</v>
      </c>
      <c r="EA7" s="8">
        <v>167</v>
      </c>
      <c r="EB7" s="8">
        <v>173</v>
      </c>
      <c r="EC7" s="8">
        <v>175</v>
      </c>
      <c r="ED7" s="8">
        <v>170</v>
      </c>
      <c r="EE7" s="8">
        <v>164</v>
      </c>
      <c r="EF7" s="8">
        <v>158</v>
      </c>
      <c r="EG7" s="8">
        <v>158</v>
      </c>
      <c r="EH7" s="8">
        <v>155</v>
      </c>
      <c r="EI7" s="8">
        <v>152</v>
      </c>
      <c r="EJ7" s="8">
        <v>151</v>
      </c>
      <c r="EK7" s="8">
        <v>155</v>
      </c>
      <c r="EL7" s="8">
        <v>148</v>
      </c>
      <c r="EM7" s="8">
        <v>158</v>
      </c>
      <c r="EN7" s="8">
        <v>161</v>
      </c>
      <c r="EO7" s="8">
        <v>166</v>
      </c>
      <c r="EP7" s="8">
        <v>166</v>
      </c>
      <c r="EQ7" s="8">
        <v>164</v>
      </c>
      <c r="ER7" s="8">
        <v>165</v>
      </c>
      <c r="ES7" s="8"/>
    </row>
    <row r="8" spans="1:149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</row>
    <row r="9" spans="1:149" x14ac:dyDescent="0.2">
      <c r="W9" s="1"/>
    </row>
    <row r="10" spans="1:149" x14ac:dyDescent="0.2">
      <c r="W10" s="1"/>
    </row>
    <row r="11" spans="1:149" x14ac:dyDescent="0.2">
      <c r="W11" s="1"/>
    </row>
    <row r="12" spans="1:149" x14ac:dyDescent="0.2">
      <c r="W12" s="1"/>
    </row>
    <row r="13" spans="1:149" x14ac:dyDescent="0.2">
      <c r="W13" s="1"/>
    </row>
    <row r="14" spans="1:149" x14ac:dyDescent="0.2">
      <c r="W14" s="1"/>
    </row>
    <row r="15" spans="1:149" x14ac:dyDescent="0.2">
      <c r="W15" s="1"/>
    </row>
    <row r="16" spans="1:149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44046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 x14ac:dyDescent="0.2">
      <c r="A130" s="12" t="str">
        <f t="shared" si="56"/>
        <v>ON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19497</v>
      </c>
      <c r="M130" cm="1">
        <f t="array" ref="M130">+INDEX(Hoja1!$B$2:$MO$7,4,$E130)</f>
        <v>678</v>
      </c>
      <c r="N130" cm="1">
        <f t="array" ref="N130">+INDEX(Hoja1!$B$2:$MO$7,5,$E130)</f>
        <v>936</v>
      </c>
      <c r="O130" cm="1">
        <f t="array" ref="O130">+INDEX(Hoja1!$B$2:$MO$7,6,$E130)</f>
        <v>158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304</v>
      </c>
      <c r="U130">
        <f t="shared" si="47"/>
        <v>22</v>
      </c>
      <c r="V130">
        <f t="shared" si="48"/>
        <v>-23</v>
      </c>
      <c r="W130">
        <f t="shared" si="49"/>
        <v>-2</v>
      </c>
      <c r="X130">
        <f t="shared" si="50"/>
        <v>-8.7140992167101833E-2</v>
      </c>
      <c r="Y130">
        <f t="shared" si="51"/>
        <v>2.0881068695689765E-2</v>
      </c>
      <c r="Z130">
        <f t="shared" si="52"/>
        <v>1.0158391080081279</v>
      </c>
      <c r="AA130">
        <f t="shared" si="53"/>
        <v>1.0335365853658536</v>
      </c>
      <c r="AB130">
        <f t="shared" si="54"/>
        <v>0.97601668404588116</v>
      </c>
      <c r="AC130">
        <f t="shared" si="55"/>
        <v>0.98750000000000004</v>
      </c>
      <c r="AD130">
        <f t="shared" si="34"/>
        <v>38823.274825679255</v>
      </c>
      <c r="AE130">
        <f t="shared" si="35"/>
        <v>11355.614330367878</v>
      </c>
      <c r="AF130">
        <f t="shared" si="36"/>
        <v>4687.905746573696</v>
      </c>
      <c r="AG130">
        <f t="shared" si="37"/>
        <v>163.01995672036549</v>
      </c>
      <c r="AH130">
        <f t="shared" si="38"/>
        <v>225.05409954315942</v>
      </c>
      <c r="AI130">
        <f t="shared" si="39"/>
        <v>37.989901418610245</v>
      </c>
      <c r="AJ130">
        <f>+TODO_PACIENTES[[#This Row],[Aislamiento Domiciliario]]+TODO_PACIENTES[[#This Row],[Aislamiento en Hoteles]]+TODO_PACIENTES[[#This Row],[Hospitalizados en Sala]]+TODO_PACIENTES[[#This Row],[Hospitalizados en UCI]]</f>
        <v>21269</v>
      </c>
      <c r="AK130">
        <f t="shared" si="40"/>
        <v>5113.9697042558309</v>
      </c>
      <c r="AL130">
        <f>+TODO_PACIENTES[[#This Row],[Personas con Medidas Sanitarias]]-AJ129</f>
        <v>301</v>
      </c>
      <c r="AM130">
        <f>+IFERROR(TODO_PACIENTES[[#This Row],[Variación Personas Medidas Sanitarias]]/AJ129,0)</f>
        <v>1.4355207935902328E-2</v>
      </c>
    </row>
    <row r="131" spans="1:39" x14ac:dyDescent="0.2">
      <c r="A131" s="12" t="str">
        <f t="shared" si="56"/>
        <v>ON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164927</v>
      </c>
      <c r="G131">
        <f t="shared" si="41"/>
        <v>3461</v>
      </c>
      <c r="H131" cm="1">
        <f t="array" ref="H131">+INDEX(Hoja1!$B$2:$MO$7,2,$E131)</f>
        <v>116372</v>
      </c>
      <c r="I131">
        <f t="shared" si="42"/>
        <v>2134</v>
      </c>
      <c r="J131">
        <f t="shared" si="33"/>
        <v>48555</v>
      </c>
      <c r="K131">
        <f t="shared" si="43"/>
        <v>1327</v>
      </c>
      <c r="L131" cm="1">
        <f t="array" ref="L131">+INDEX(Hoja1!$B$2:$MO$7,3,$E131)</f>
        <v>19867</v>
      </c>
      <c r="M131" cm="1">
        <f t="array" ref="M131">+INDEX(Hoja1!$B$2:$MO$7,4,$E131)</f>
        <v>672</v>
      </c>
      <c r="N131" cm="1">
        <f t="array" ref="N131">+INDEX(Hoja1!$B$2:$MO$7,5,$E131)</f>
        <v>987</v>
      </c>
      <c r="O131" cm="1">
        <f t="array" ref="O131">+INDEX(Hoja1!$B$2:$MO$7,6,$E131)</f>
        <v>159</v>
      </c>
      <c r="P131" s="13">
        <f t="shared" si="60"/>
        <v>0.7055970217126365</v>
      </c>
      <c r="Q131" s="13">
        <f t="shared" si="61"/>
        <v>0.2944029782873635</v>
      </c>
      <c r="R131">
        <f t="shared" si="44"/>
        <v>664</v>
      </c>
      <c r="S131">
        <f t="shared" si="45"/>
        <v>1327</v>
      </c>
      <c r="T131">
        <f t="shared" si="46"/>
        <v>370</v>
      </c>
      <c r="U131">
        <f t="shared" si="47"/>
        <v>-6</v>
      </c>
      <c r="V131">
        <f t="shared" si="48"/>
        <v>51</v>
      </c>
      <c r="W131">
        <f t="shared" si="49"/>
        <v>1</v>
      </c>
      <c r="X131">
        <f t="shared" si="50"/>
        <v>0.2373972112978191</v>
      </c>
      <c r="Y131">
        <f t="shared" si="51"/>
        <v>2.8097738629626494E-2</v>
      </c>
      <c r="Z131">
        <f t="shared" si="52"/>
        <v>1.0189772785556752</v>
      </c>
      <c r="AA131">
        <f t="shared" si="53"/>
        <v>0.99115044247787609</v>
      </c>
      <c r="AB131">
        <f t="shared" si="54"/>
        <v>1.0544871794871795</v>
      </c>
      <c r="AC131">
        <f t="shared" si="55"/>
        <v>1.0063291139240507</v>
      </c>
      <c r="AD131">
        <f t="shared" si="34"/>
        <v>39655.44602067805</v>
      </c>
      <c r="AE131">
        <f t="shared" si="35"/>
        <v>11674.681413801394</v>
      </c>
      <c r="AF131">
        <f t="shared" si="36"/>
        <v>4776.8694397691752</v>
      </c>
      <c r="AG131">
        <f t="shared" si="37"/>
        <v>161.57730223611446</v>
      </c>
      <c r="AH131">
        <f t="shared" si="38"/>
        <v>237.31666265929312</v>
      </c>
      <c r="AI131">
        <f t="shared" si="39"/>
        <v>38.230343832652082</v>
      </c>
      <c r="AJ131">
        <f>+TODO_PACIENTES[[#This Row],[Aislamiento Domiciliario]]+TODO_PACIENTES[[#This Row],[Aislamiento en Hoteles]]+TODO_PACIENTES[[#This Row],[Hospitalizados en Sala]]+TODO_PACIENTES[[#This Row],[Hospitalizados en UCI]]</f>
        <v>21685</v>
      </c>
      <c r="AK131">
        <f t="shared" si="40"/>
        <v>5213.9937484972352</v>
      </c>
      <c r="AL131">
        <f>+TODO_PACIENTES[[#This Row],[Personas con Medidas Sanitarias]]-AJ130</f>
        <v>416</v>
      </c>
      <c r="AM131">
        <f>+IFERROR(TODO_PACIENTES[[#This Row],[Variación Personas Medidas Sanitarias]]/AJ130,0)</f>
        <v>1.9558982556772769E-2</v>
      </c>
    </row>
    <row r="132" spans="1:39" x14ac:dyDescent="0.2">
      <c r="A132" s="12" t="str">
        <f t="shared" si="56"/>
        <v>ON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168517</v>
      </c>
      <c r="G132">
        <f t="shared" si="41"/>
        <v>3590</v>
      </c>
      <c r="H132" cm="1">
        <f t="array" ref="H132">+INDEX(Hoja1!$B$2:$MO$7,2,$E132)</f>
        <v>118412</v>
      </c>
      <c r="I132">
        <f t="shared" si="42"/>
        <v>2040</v>
      </c>
      <c r="J132">
        <f t="shared" si="33"/>
        <v>50105</v>
      </c>
      <c r="K132">
        <f t="shared" si="43"/>
        <v>1550</v>
      </c>
      <c r="L132" cm="1">
        <f t="array" ref="L132">+INDEX(Hoja1!$B$2:$MO$7,3,$E132)</f>
        <v>20500</v>
      </c>
      <c r="M132" cm="1">
        <f t="array" ref="M132">+INDEX(Hoja1!$B$2:$MO$7,4,$E132)</f>
        <v>658</v>
      </c>
      <c r="N132" cm="1">
        <f t="array" ref="N132">+INDEX(Hoja1!$B$2:$MO$7,5,$E132)</f>
        <v>1005</v>
      </c>
      <c r="O132" cm="1">
        <f t="array" ref="O132">+INDEX(Hoja1!$B$2:$MO$7,6,$E132)</f>
        <v>159</v>
      </c>
      <c r="P132" s="13">
        <f t="shared" si="60"/>
        <v>0.7026709471447985</v>
      </c>
      <c r="Q132" s="13">
        <f t="shared" si="61"/>
        <v>0.29732905285520156</v>
      </c>
      <c r="R132">
        <f t="shared" si="44"/>
        <v>129</v>
      </c>
      <c r="S132">
        <f t="shared" si="45"/>
        <v>1550</v>
      </c>
      <c r="T132">
        <f t="shared" si="46"/>
        <v>633</v>
      </c>
      <c r="U132">
        <f t="shared" si="47"/>
        <v>-14</v>
      </c>
      <c r="V132">
        <f t="shared" si="48"/>
        <v>18</v>
      </c>
      <c r="W132">
        <f t="shared" si="49"/>
        <v>0</v>
      </c>
      <c r="X132">
        <f t="shared" si="50"/>
        <v>3.7272464605605314E-2</v>
      </c>
      <c r="Y132">
        <f t="shared" si="51"/>
        <v>3.1922562043043973E-2</v>
      </c>
      <c r="Z132">
        <f t="shared" si="52"/>
        <v>1.0318618815120553</v>
      </c>
      <c r="AA132">
        <f t="shared" si="53"/>
        <v>0.97916666666666663</v>
      </c>
      <c r="AB132">
        <f t="shared" si="54"/>
        <v>1.0182370820668694</v>
      </c>
      <c r="AC132">
        <f t="shared" si="55"/>
        <v>1</v>
      </c>
      <c r="AD132">
        <f t="shared" si="34"/>
        <v>40518.634287088244</v>
      </c>
      <c r="AE132">
        <f t="shared" si="35"/>
        <v>12047.367155566242</v>
      </c>
      <c r="AF132">
        <f t="shared" si="36"/>
        <v>4929.0694878576587</v>
      </c>
      <c r="AG132">
        <f t="shared" si="37"/>
        <v>158.21110843952874</v>
      </c>
      <c r="AH132">
        <f t="shared" si="38"/>
        <v>241.64462611204618</v>
      </c>
      <c r="AI132">
        <f t="shared" si="39"/>
        <v>38.230343832652082</v>
      </c>
      <c r="AJ132">
        <f>+TODO_PACIENTES[[#This Row],[Aislamiento Domiciliario]]+TODO_PACIENTES[[#This Row],[Aislamiento en Hoteles]]+TODO_PACIENTES[[#This Row],[Hospitalizados en Sala]]+TODO_PACIENTES[[#This Row],[Hospitalizados en UCI]]</f>
        <v>22322</v>
      </c>
      <c r="AK132">
        <f t="shared" si="40"/>
        <v>5367.155566241885</v>
      </c>
      <c r="AL132">
        <f>+TODO_PACIENTES[[#This Row],[Personas con Medidas Sanitarias]]-AJ131</f>
        <v>637</v>
      </c>
      <c r="AM132">
        <f>+IFERROR(TODO_PACIENTES[[#This Row],[Variación Personas Medidas Sanitarias]]/AJ131,0)</f>
        <v>2.9375144108830988E-2</v>
      </c>
    </row>
    <row r="133" spans="1:39" x14ac:dyDescent="0.2">
      <c r="A133" s="12" t="str">
        <f t="shared" si="56"/>
        <v>ON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171116</v>
      </c>
      <c r="G133">
        <f t="shared" si="41"/>
        <v>2599</v>
      </c>
      <c r="H133" cm="1">
        <f t="array" ref="H133">+INDEX(Hoja1!$B$2:$MO$7,2,$E133)</f>
        <v>120068</v>
      </c>
      <c r="I133">
        <f t="shared" si="42"/>
        <v>1656</v>
      </c>
      <c r="J133">
        <f t="shared" si="33"/>
        <v>51048</v>
      </c>
      <c r="K133">
        <f t="shared" si="43"/>
        <v>943</v>
      </c>
      <c r="L133" cm="1">
        <f t="array" ref="L133">+INDEX(Hoja1!$B$2:$MO$7,3,$E133)</f>
        <v>20639</v>
      </c>
      <c r="M133" cm="1">
        <f t="array" ref="M133">+INDEX(Hoja1!$B$2:$MO$7,4,$E133)</f>
        <v>658</v>
      </c>
      <c r="N133" cm="1">
        <f t="array" ref="N133">+INDEX(Hoja1!$B$2:$MO$7,5,$E133)</f>
        <v>1015</v>
      </c>
      <c r="O133" cm="1">
        <f t="array" ref="O133">+INDEX(Hoja1!$B$2:$MO$7,6,$E133)</f>
        <v>157</v>
      </c>
      <c r="P133" s="13">
        <f t="shared" si="60"/>
        <v>0.70167605600878935</v>
      </c>
      <c r="Q133" s="13">
        <f t="shared" si="61"/>
        <v>0.29832394399121065</v>
      </c>
      <c r="R133">
        <f t="shared" si="44"/>
        <v>-991</v>
      </c>
      <c r="S133">
        <f t="shared" si="45"/>
        <v>943</v>
      </c>
      <c r="T133">
        <f t="shared" si="46"/>
        <v>139</v>
      </c>
      <c r="U133">
        <f t="shared" si="47"/>
        <v>0</v>
      </c>
      <c r="V133">
        <f t="shared" si="48"/>
        <v>10</v>
      </c>
      <c r="W133">
        <f t="shared" si="49"/>
        <v>-2</v>
      </c>
      <c r="X133">
        <f t="shared" si="50"/>
        <v>-0.27604456824512535</v>
      </c>
      <c r="Y133">
        <f t="shared" si="51"/>
        <v>1.8820476998303564E-2</v>
      </c>
      <c r="Z133">
        <f t="shared" si="52"/>
        <v>1.0067804878048781</v>
      </c>
      <c r="AA133">
        <f t="shared" si="53"/>
        <v>1</v>
      </c>
      <c r="AB133">
        <f t="shared" si="54"/>
        <v>1.0099502487562189</v>
      </c>
      <c r="AC133">
        <f t="shared" si="55"/>
        <v>0.98742138364779874</v>
      </c>
      <c r="AD133">
        <f t="shared" si="34"/>
        <v>41143.544121182982</v>
      </c>
      <c r="AE133">
        <f t="shared" si="35"/>
        <v>12274.104352007695</v>
      </c>
      <c r="AF133">
        <f t="shared" si="36"/>
        <v>4962.4909834094733</v>
      </c>
      <c r="AG133">
        <f t="shared" si="37"/>
        <v>158.21110843952874</v>
      </c>
      <c r="AH133">
        <f t="shared" si="38"/>
        <v>244.04905025246455</v>
      </c>
      <c r="AI133">
        <f t="shared" si="39"/>
        <v>37.749459004568408</v>
      </c>
      <c r="AJ133">
        <f>+TODO_PACIENTES[[#This Row],[Aislamiento Domiciliario]]+TODO_PACIENTES[[#This Row],[Aislamiento en Hoteles]]+TODO_PACIENTES[[#This Row],[Hospitalizados en Sala]]+TODO_PACIENTES[[#This Row],[Hospitalizados en UCI]]</f>
        <v>22469</v>
      </c>
      <c r="AK133">
        <f t="shared" si="40"/>
        <v>5402.500601106035</v>
      </c>
      <c r="AL133">
        <f>+TODO_PACIENTES[[#This Row],[Personas con Medidas Sanitarias]]-AJ132</f>
        <v>147</v>
      </c>
      <c r="AM133">
        <f>+IFERROR(TODO_PACIENTES[[#This Row],[Variación Personas Medidas Sanitarias]]/AJ132,0)</f>
        <v>6.5854314129558285E-3</v>
      </c>
    </row>
    <row r="134" spans="1:39" x14ac:dyDescent="0.2">
      <c r="A134" s="12" t="str">
        <f t="shared" si="56"/>
        <v>ON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174345</v>
      </c>
      <c r="G134">
        <f t="shared" si="41"/>
        <v>3229</v>
      </c>
      <c r="H134" cm="1">
        <f t="array" ref="H134">+INDEX(Hoja1!$B$2:$MO$7,2,$E134)</f>
        <v>122190</v>
      </c>
      <c r="I134">
        <f t="shared" si="42"/>
        <v>2122</v>
      </c>
      <c r="J134">
        <f t="shared" si="33"/>
        <v>52155</v>
      </c>
      <c r="K134">
        <f t="shared" si="43"/>
        <v>1107</v>
      </c>
      <c r="L134" cm="1">
        <f t="array" ref="L134">+INDEX(Hoja1!$B$2:$MO$7,3,$E134)</f>
        <v>21009</v>
      </c>
      <c r="M134" cm="1">
        <f t="array" ref="M134">+INDEX(Hoja1!$B$2:$MO$7,4,$E134)</f>
        <v>616</v>
      </c>
      <c r="N134" cm="1">
        <f t="array" ref="N134">+INDEX(Hoja1!$B$2:$MO$7,5,$E134)</f>
        <v>1056</v>
      </c>
      <c r="O134" cm="1">
        <f t="array" ref="O134">+INDEX(Hoja1!$B$2:$MO$7,6,$E134)</f>
        <v>163</v>
      </c>
      <c r="P134" s="13">
        <f t="shared" si="60"/>
        <v>0.70085175944248468</v>
      </c>
      <c r="Q134" s="13">
        <f t="shared" si="61"/>
        <v>0.29914824055751527</v>
      </c>
      <c r="R134">
        <f t="shared" si="44"/>
        <v>630</v>
      </c>
      <c r="S134">
        <f t="shared" si="45"/>
        <v>1107</v>
      </c>
      <c r="T134">
        <f t="shared" si="46"/>
        <v>370</v>
      </c>
      <c r="U134">
        <f t="shared" si="47"/>
        <v>-42</v>
      </c>
      <c r="V134">
        <f t="shared" si="48"/>
        <v>41</v>
      </c>
      <c r="W134">
        <f t="shared" si="49"/>
        <v>6</v>
      </c>
      <c r="X134">
        <f t="shared" si="50"/>
        <v>0.24240092343208927</v>
      </c>
      <c r="Y134">
        <f t="shared" si="51"/>
        <v>2.1685472496473908E-2</v>
      </c>
      <c r="Z134">
        <f t="shared" si="52"/>
        <v>1.0179272251562577</v>
      </c>
      <c r="AA134">
        <f t="shared" si="53"/>
        <v>0.93617021276595747</v>
      </c>
      <c r="AB134">
        <f t="shared" si="54"/>
        <v>1.0403940886699508</v>
      </c>
      <c r="AC134">
        <f t="shared" si="55"/>
        <v>1.0382165605095541</v>
      </c>
      <c r="AD134">
        <f t="shared" si="34"/>
        <v>41919.932676124074</v>
      </c>
      <c r="AE134">
        <f t="shared" si="35"/>
        <v>12540.274104352009</v>
      </c>
      <c r="AF134">
        <f t="shared" si="36"/>
        <v>5051.4546766049534</v>
      </c>
      <c r="AG134">
        <f t="shared" si="37"/>
        <v>148.11252704977159</v>
      </c>
      <c r="AH134">
        <f t="shared" si="38"/>
        <v>253.90718922817987</v>
      </c>
      <c r="AI134">
        <f t="shared" si="39"/>
        <v>39.19211348881943</v>
      </c>
      <c r="AJ134">
        <f>+TODO_PACIENTES[[#This Row],[Aislamiento Domiciliario]]+TODO_PACIENTES[[#This Row],[Aislamiento en Hoteles]]+TODO_PACIENTES[[#This Row],[Hospitalizados en Sala]]+TODO_PACIENTES[[#This Row],[Hospitalizados en UCI]]</f>
        <v>22844</v>
      </c>
      <c r="AK134">
        <f t="shared" si="40"/>
        <v>5492.6665063717246</v>
      </c>
      <c r="AL134">
        <f>+TODO_PACIENTES[[#This Row],[Personas con Medidas Sanitarias]]-AJ133</f>
        <v>375</v>
      </c>
      <c r="AM134">
        <f>+IFERROR(TODO_PACIENTES[[#This Row],[Variación Personas Medidas Sanitarias]]/AJ133,0)</f>
        <v>1.6689661311139792E-2</v>
      </c>
    </row>
    <row r="135" spans="1:39" x14ac:dyDescent="0.2">
      <c r="A135" s="12" t="str">
        <f t="shared" si="56"/>
        <v>ON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177843</v>
      </c>
      <c r="G135">
        <f t="shared" si="41"/>
        <v>3498</v>
      </c>
      <c r="H135" cm="1">
        <f t="array" ref="H135">+INDEX(Hoja1!$B$2:$MO$7,2,$E135)</f>
        <v>124504</v>
      </c>
      <c r="I135">
        <f t="shared" si="42"/>
        <v>2314</v>
      </c>
      <c r="J135">
        <f t="shared" si="33"/>
        <v>53339</v>
      </c>
      <c r="K135">
        <f t="shared" si="43"/>
        <v>1184</v>
      </c>
      <c r="L135" cm="1">
        <f t="array" ref="L135">+INDEX(Hoja1!$B$2:$MO$7,3,$E135)</f>
        <v>21665</v>
      </c>
      <c r="M135" cm="1">
        <f t="array" ref="M135">+INDEX(Hoja1!$B$2:$MO$7,4,$E135)</f>
        <v>622</v>
      </c>
      <c r="N135" cm="1">
        <f t="array" ref="N135">+INDEX(Hoja1!$B$2:$MO$7,5,$E135)</f>
        <v>1078</v>
      </c>
      <c r="O135" cm="1">
        <f t="array" ref="O135">+INDEX(Hoja1!$B$2:$MO$7,6,$E135)</f>
        <v>166</v>
      </c>
      <c r="P135" s="13">
        <f t="shared" si="60"/>
        <v>0.70007815882548086</v>
      </c>
      <c r="Q135" s="13">
        <f t="shared" si="61"/>
        <v>0.29992184117451909</v>
      </c>
      <c r="R135">
        <f t="shared" si="44"/>
        <v>269</v>
      </c>
      <c r="S135">
        <f t="shared" si="45"/>
        <v>1184</v>
      </c>
      <c r="T135">
        <f t="shared" si="46"/>
        <v>656</v>
      </c>
      <c r="U135">
        <f t="shared" si="47"/>
        <v>6</v>
      </c>
      <c r="V135">
        <f t="shared" si="48"/>
        <v>22</v>
      </c>
      <c r="W135">
        <f t="shared" si="49"/>
        <v>3</v>
      </c>
      <c r="X135">
        <f t="shared" si="50"/>
        <v>8.3307525549705788E-2</v>
      </c>
      <c r="Y135">
        <f t="shared" si="51"/>
        <v>2.2701562649793883E-2</v>
      </c>
      <c r="Z135">
        <f t="shared" si="52"/>
        <v>1.0312247132181447</v>
      </c>
      <c r="AA135">
        <f t="shared" si="53"/>
        <v>1.0097402597402598</v>
      </c>
      <c r="AB135">
        <f t="shared" si="54"/>
        <v>1.0208333333333333</v>
      </c>
      <c r="AC135">
        <f t="shared" si="55"/>
        <v>1.01840490797546</v>
      </c>
      <c r="AD135">
        <f t="shared" si="34"/>
        <v>42761.000240442416</v>
      </c>
      <c r="AE135">
        <f t="shared" si="35"/>
        <v>12824.957922577543</v>
      </c>
      <c r="AF135">
        <f t="shared" si="36"/>
        <v>5209.1849002163981</v>
      </c>
      <c r="AG135">
        <f t="shared" si="37"/>
        <v>149.55518153402261</v>
      </c>
      <c r="AH135">
        <f t="shared" si="38"/>
        <v>259.19692233710026</v>
      </c>
      <c r="AI135">
        <f t="shared" si="39"/>
        <v>39.913440730944941</v>
      </c>
      <c r="AJ135">
        <f>+TODO_PACIENTES[[#This Row],[Aislamiento Domiciliario]]+TODO_PACIENTES[[#This Row],[Aislamiento en Hoteles]]+TODO_PACIENTES[[#This Row],[Hospitalizados en Sala]]+TODO_PACIENTES[[#This Row],[Hospitalizados en UCI]]</f>
        <v>23531</v>
      </c>
      <c r="AK135">
        <f t="shared" si="40"/>
        <v>5657.8504448184658</v>
      </c>
      <c r="AL135">
        <f>+TODO_PACIENTES[[#This Row],[Personas con Medidas Sanitarias]]-AJ134</f>
        <v>687</v>
      </c>
      <c r="AM135">
        <f>+IFERROR(TODO_PACIENTES[[#This Row],[Variación Personas Medidas Sanitarias]]/AJ134,0)</f>
        <v>3.0073542286814917E-2</v>
      </c>
    </row>
    <row r="136" spans="1:39" x14ac:dyDescent="0.2">
      <c r="A136" s="12" t="str">
        <f t="shared" si="56"/>
        <v>ON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180814</v>
      </c>
      <c r="G136">
        <f t="shared" si="41"/>
        <v>2971</v>
      </c>
      <c r="H136" cm="1">
        <f t="array" ref="H136">+INDEX(Hoja1!$B$2:$MO$7,2,$E136)</f>
        <v>126411</v>
      </c>
      <c r="I136">
        <f t="shared" si="42"/>
        <v>1907</v>
      </c>
      <c r="J136">
        <f t="shared" ref="J136:J199" si="62">+F136-H136</f>
        <v>54403</v>
      </c>
      <c r="K136">
        <f t="shared" si="43"/>
        <v>1064</v>
      </c>
      <c r="L136" cm="1">
        <f t="array" ref="L136">+INDEX(Hoja1!$B$2:$MO$7,3,$E136)</f>
        <v>21946</v>
      </c>
      <c r="M136" cm="1">
        <f t="array" ref="M136">+INDEX(Hoja1!$B$2:$MO$7,4,$E136)</f>
        <v>620</v>
      </c>
      <c r="N136" cm="1">
        <f t="array" ref="N136">+INDEX(Hoja1!$B$2:$MO$7,5,$E136)</f>
        <v>1117</v>
      </c>
      <c r="O136" cm="1">
        <f t="array" ref="O136">+INDEX(Hoja1!$B$2:$MO$7,6,$E136)</f>
        <v>167</v>
      </c>
      <c r="P136" s="13">
        <f t="shared" si="60"/>
        <v>0.69912174942205807</v>
      </c>
      <c r="Q136" s="13">
        <f t="shared" si="61"/>
        <v>0.30087825057794199</v>
      </c>
      <c r="R136">
        <f t="shared" si="44"/>
        <v>-527</v>
      </c>
      <c r="S136">
        <f t="shared" si="45"/>
        <v>1064</v>
      </c>
      <c r="T136">
        <f t="shared" si="46"/>
        <v>281</v>
      </c>
      <c r="U136">
        <f t="shared" si="47"/>
        <v>-2</v>
      </c>
      <c r="V136">
        <f t="shared" si="48"/>
        <v>39</v>
      </c>
      <c r="W136">
        <f t="shared" si="49"/>
        <v>1</v>
      </c>
      <c r="X136">
        <f t="shared" si="50"/>
        <v>-0.15065751858204687</v>
      </c>
      <c r="Y136">
        <f t="shared" si="51"/>
        <v>1.9947880537692871E-2</v>
      </c>
      <c r="Z136">
        <f t="shared" si="52"/>
        <v>1.0129702284791138</v>
      </c>
      <c r="AA136">
        <f t="shared" si="53"/>
        <v>0.99678456591639875</v>
      </c>
      <c r="AB136">
        <f t="shared" si="54"/>
        <v>1.0361781076066789</v>
      </c>
      <c r="AC136">
        <f t="shared" si="55"/>
        <v>1.0060240963855422</v>
      </c>
      <c r="AD136">
        <f t="shared" ref="AD136:AD199" si="63">+IFERROR(F136/4.159,0)</f>
        <v>43475.354652560716</v>
      </c>
      <c r="AE136">
        <f t="shared" ref="AE136:AE199" si="64">+IFERROR(J136/4.159,0)</f>
        <v>13080.788651118059</v>
      </c>
      <c r="AF136">
        <f t="shared" ref="AF136:AF199" si="65">+IFERROR(L136/4.159,0)</f>
        <v>5276.749218562155</v>
      </c>
      <c r="AG136">
        <f t="shared" ref="AG136:AG199" si="66">+IFERROR(M136/4.159,0)</f>
        <v>149.07429670593893</v>
      </c>
      <c r="AH136">
        <f t="shared" ref="AH136:AH199" si="67">+IFERROR(N136/4.159,0)</f>
        <v>268.57417648473194</v>
      </c>
      <c r="AI136">
        <f t="shared" ref="AI136:AI199" si="68">+IFERROR(O136/4.159,0)</f>
        <v>40.153883144986779</v>
      </c>
      <c r="AJ136">
        <f>+TODO_PACIENTES[[#This Row],[Aislamiento Domiciliario]]+TODO_PACIENTES[[#This Row],[Aislamiento en Hoteles]]+TODO_PACIENTES[[#This Row],[Hospitalizados en Sala]]+TODO_PACIENTES[[#This Row],[Hospitalizados en UCI]]</f>
        <v>23850</v>
      </c>
      <c r="AK136">
        <f t="shared" ref="AK136:AK199" si="69">+IFERROR(AJ136/4.159,0)</f>
        <v>5734.5515748978123</v>
      </c>
      <c r="AL136">
        <f>+TODO_PACIENTES[[#This Row],[Personas con Medidas Sanitarias]]-AJ135</f>
        <v>319</v>
      </c>
      <c r="AM136">
        <f>+IFERROR(TODO_PACIENTES[[#This Row],[Variación Personas Medidas Sanitarias]]/AJ135,0)</f>
        <v>1.3556584930517189E-2</v>
      </c>
    </row>
    <row r="137" spans="1:39" x14ac:dyDescent="0.2">
      <c r="A137" s="12" t="str">
        <f t="shared" si="56"/>
        <v>ON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183261</v>
      </c>
      <c r="G137">
        <f t="shared" ref="G137:G200" si="70">+F137-F136</f>
        <v>2447</v>
      </c>
      <c r="H137" cm="1">
        <f t="array" ref="H137">+INDEX(Hoja1!$B$2:$MO$7,2,$E137)</f>
        <v>128035</v>
      </c>
      <c r="I137">
        <f t="shared" ref="I137:I200" si="71">+H137-H136</f>
        <v>1624</v>
      </c>
      <c r="J137">
        <f t="shared" si="62"/>
        <v>55226</v>
      </c>
      <c r="K137">
        <f t="shared" ref="K137:K200" si="72">+J137-J136</f>
        <v>823</v>
      </c>
      <c r="L137" cm="1">
        <f t="array" ref="L137">+INDEX(Hoja1!$B$2:$MO$7,3,$E137)</f>
        <v>21735</v>
      </c>
      <c r="M137" cm="1">
        <f t="array" ref="M137">+INDEX(Hoja1!$B$2:$MO$7,4,$E137)</f>
        <v>640</v>
      </c>
      <c r="N137" cm="1">
        <f t="array" ref="N137">+INDEX(Hoja1!$B$2:$MO$7,5,$E137)</f>
        <v>1148</v>
      </c>
      <c r="O137" cm="1">
        <f t="array" ref="O137">+INDEX(Hoja1!$B$2:$MO$7,6,$E137)</f>
        <v>173</v>
      </c>
      <c r="P137" s="13">
        <f t="shared" si="60"/>
        <v>0.69864837581373018</v>
      </c>
      <c r="Q137" s="13">
        <f t="shared" si="61"/>
        <v>0.30135162418626987</v>
      </c>
      <c r="R137">
        <f t="shared" ref="R137:R200" si="73">+G137-G136</f>
        <v>-524</v>
      </c>
      <c r="S137">
        <f t="shared" ref="S137:S200" si="74">+J137-J136</f>
        <v>823</v>
      </c>
      <c r="T137">
        <f t="shared" ref="T137:T200" si="75">+L137-L136</f>
        <v>-211</v>
      </c>
      <c r="U137">
        <f t="shared" ref="U137:U200" si="76">+M137-M136</f>
        <v>20</v>
      </c>
      <c r="V137">
        <f t="shared" ref="V137:V200" si="77">+N137-N136</f>
        <v>31</v>
      </c>
      <c r="W137">
        <f t="shared" ref="W137:W200" si="78">+O137-O136</f>
        <v>6</v>
      </c>
      <c r="X137">
        <f t="shared" ref="X137:X200" si="79">+IFERROR(R137/G136,0)</f>
        <v>-0.17637159205654662</v>
      </c>
      <c r="Y137">
        <f t="shared" ref="Y137:Y200" si="80">+IFERROR(S137/J136,0)</f>
        <v>1.5127842214583754E-2</v>
      </c>
      <c r="Z137">
        <f t="shared" ref="Z137:Z200" si="81">+IFERROR(L137/L136,0)</f>
        <v>0.99038549166135059</v>
      </c>
      <c r="AA137">
        <f t="shared" ref="AA137:AA200" si="82">+IFERROR(M137/M136,0)</f>
        <v>1.032258064516129</v>
      </c>
      <c r="AB137">
        <f t="shared" ref="AB137:AB200" si="83">+IFERROR(N137/N136,0)</f>
        <v>1.0277529095792302</v>
      </c>
      <c r="AC137">
        <f t="shared" ref="AC137:AC200" si="84">+IFERROR(O137/O136,0)</f>
        <v>1.0359281437125749</v>
      </c>
      <c r="AD137">
        <f t="shared" si="63"/>
        <v>44063.717239721089</v>
      </c>
      <c r="AE137">
        <f t="shared" si="64"/>
        <v>13278.67275787449</v>
      </c>
      <c r="AF137">
        <f t="shared" si="65"/>
        <v>5226.0158691993274</v>
      </c>
      <c r="AG137">
        <f t="shared" si="66"/>
        <v>153.88314498677568</v>
      </c>
      <c r="AH137">
        <f t="shared" si="67"/>
        <v>276.02789132002886</v>
      </c>
      <c r="AI137">
        <f t="shared" si="68"/>
        <v>41.596537629237801</v>
      </c>
      <c r="AJ137">
        <f>+TODO_PACIENTES[[#This Row],[Aislamiento Domiciliario]]+TODO_PACIENTES[[#This Row],[Aislamiento en Hoteles]]+TODO_PACIENTES[[#This Row],[Hospitalizados en Sala]]+TODO_PACIENTES[[#This Row],[Hospitalizados en UCI]]</f>
        <v>23696</v>
      </c>
      <c r="AK137">
        <f t="shared" si="69"/>
        <v>5697.5234431353692</v>
      </c>
      <c r="AL137">
        <f>+TODO_PACIENTES[[#This Row],[Personas con Medidas Sanitarias]]-AJ136</f>
        <v>-154</v>
      </c>
      <c r="AM137">
        <f>+IFERROR(TODO_PACIENTES[[#This Row],[Variación Personas Medidas Sanitarias]]/AJ136,0)</f>
        <v>-6.4570230607966456E-3</v>
      </c>
    </row>
    <row r="138" spans="1:39" x14ac:dyDescent="0.2">
      <c r="A138" s="12" t="str">
        <f t="shared" ref="A138:A201" si="85">+IF(D138&gt;$D$4,"OUT TIME","ON")</f>
        <v>ON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187041</v>
      </c>
      <c r="G138">
        <f t="shared" si="70"/>
        <v>3780</v>
      </c>
      <c r="H138" cm="1">
        <f t="array" ref="H138">+INDEX(Hoja1!$B$2:$MO$7,2,$E138)</f>
        <v>130598</v>
      </c>
      <c r="I138">
        <f t="shared" si="71"/>
        <v>2563</v>
      </c>
      <c r="J138">
        <f t="shared" si="62"/>
        <v>56443</v>
      </c>
      <c r="K138">
        <f t="shared" si="72"/>
        <v>1217</v>
      </c>
      <c r="L138" cm="1">
        <f t="array" ref="L138">+INDEX(Hoja1!$B$2:$MO$7,3,$E138)</f>
        <v>21915</v>
      </c>
      <c r="M138" cm="1">
        <f t="array" ref="M138">+INDEX(Hoja1!$B$2:$MO$7,4,$E138)</f>
        <v>654</v>
      </c>
      <c r="N138" cm="1">
        <f t="array" ref="N138">+INDEX(Hoja1!$B$2:$MO$7,5,$E138)</f>
        <v>1146</v>
      </c>
      <c r="O138" cm="1">
        <f t="array" ref="O138">+INDEX(Hoja1!$B$2:$MO$7,6,$E138)</f>
        <v>175</v>
      </c>
      <c r="P138" s="13">
        <f t="shared" si="60"/>
        <v>0.69823193845199716</v>
      </c>
      <c r="Q138" s="13">
        <f t="shared" si="61"/>
        <v>0.30176806154800284</v>
      </c>
      <c r="R138">
        <f t="shared" si="73"/>
        <v>1333</v>
      </c>
      <c r="S138">
        <f t="shared" si="74"/>
        <v>1217</v>
      </c>
      <c r="T138">
        <f t="shared" si="75"/>
        <v>180</v>
      </c>
      <c r="U138">
        <f t="shared" si="76"/>
        <v>14</v>
      </c>
      <c r="V138">
        <f t="shared" si="77"/>
        <v>-2</v>
      </c>
      <c r="W138">
        <f t="shared" si="78"/>
        <v>2</v>
      </c>
      <c r="X138">
        <f t="shared" si="79"/>
        <v>0.54474867184307318</v>
      </c>
      <c r="Y138">
        <f t="shared" si="80"/>
        <v>2.2036721833918808E-2</v>
      </c>
      <c r="Z138">
        <f t="shared" si="81"/>
        <v>1.0082815734989647</v>
      </c>
      <c r="AA138">
        <f t="shared" si="82"/>
        <v>1.0218750000000001</v>
      </c>
      <c r="AB138">
        <f t="shared" si="83"/>
        <v>0.99825783972125437</v>
      </c>
      <c r="AC138">
        <f t="shared" si="84"/>
        <v>1.0115606936416186</v>
      </c>
      <c r="AD138">
        <f t="shared" si="63"/>
        <v>44972.589564799229</v>
      </c>
      <c r="AE138">
        <f t="shared" si="64"/>
        <v>13571.291175763405</v>
      </c>
      <c r="AF138">
        <f t="shared" si="65"/>
        <v>5269.2955037268575</v>
      </c>
      <c r="AG138">
        <f t="shared" si="66"/>
        <v>157.2493387833614</v>
      </c>
      <c r="AH138">
        <f t="shared" si="67"/>
        <v>275.54700649194518</v>
      </c>
      <c r="AI138">
        <f t="shared" si="68"/>
        <v>42.077422457321475</v>
      </c>
      <c r="AJ138">
        <f>+TODO_PACIENTES[[#This Row],[Aislamiento Domiciliario]]+TODO_PACIENTES[[#This Row],[Aislamiento en Hoteles]]+TODO_PACIENTES[[#This Row],[Hospitalizados en Sala]]+TODO_PACIENTES[[#This Row],[Hospitalizados en UCI]]</f>
        <v>23890</v>
      </c>
      <c r="AK138">
        <f t="shared" si="69"/>
        <v>5744.1692714594856</v>
      </c>
      <c r="AL138">
        <f>+TODO_PACIENTES[[#This Row],[Personas con Medidas Sanitarias]]-AJ137</f>
        <v>194</v>
      </c>
      <c r="AM138">
        <f>+IFERROR(TODO_PACIENTES[[#This Row],[Variación Personas Medidas Sanitarias]]/AJ137,0)</f>
        <v>8.1870357866306552E-3</v>
      </c>
    </row>
    <row r="139" spans="1:39" x14ac:dyDescent="0.2">
      <c r="A139" s="12" t="str">
        <f t="shared" si="85"/>
        <v>ON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189941</v>
      </c>
      <c r="G139">
        <f t="shared" si="70"/>
        <v>2900</v>
      </c>
      <c r="H139" cm="1">
        <f t="array" ref="H139">+INDEX(Hoja1!$B$2:$MO$7,2,$E139)</f>
        <v>132560</v>
      </c>
      <c r="I139">
        <f t="shared" si="71"/>
        <v>1962</v>
      </c>
      <c r="J139">
        <f t="shared" si="62"/>
        <v>57381</v>
      </c>
      <c r="K139">
        <f t="shared" si="72"/>
        <v>938</v>
      </c>
      <c r="L139" cm="1">
        <f t="array" ref="L139">+INDEX(Hoja1!$B$2:$MO$7,3,$E139)</f>
        <v>22126</v>
      </c>
      <c r="M139" cm="1">
        <f t="array" ref="M139">+INDEX(Hoja1!$B$2:$MO$7,4,$E139)</f>
        <v>680</v>
      </c>
      <c r="N139" cm="1">
        <f t="array" ref="N139">+INDEX(Hoja1!$B$2:$MO$7,5,$E139)</f>
        <v>1159</v>
      </c>
      <c r="O139" cm="1">
        <f t="array" ref="O139">+INDEX(Hoja1!$B$2:$MO$7,6,$E139)</f>
        <v>170</v>
      </c>
      <c r="P139" s="13">
        <f t="shared" si="60"/>
        <v>0.69790092713000351</v>
      </c>
      <c r="Q139" s="13">
        <f t="shared" si="61"/>
        <v>0.30209907286999649</v>
      </c>
      <c r="R139">
        <f t="shared" si="73"/>
        <v>-880</v>
      </c>
      <c r="S139">
        <f t="shared" si="74"/>
        <v>938</v>
      </c>
      <c r="T139">
        <f t="shared" si="75"/>
        <v>211</v>
      </c>
      <c r="U139">
        <f t="shared" si="76"/>
        <v>26</v>
      </c>
      <c r="V139">
        <f t="shared" si="77"/>
        <v>13</v>
      </c>
      <c r="W139">
        <f t="shared" si="78"/>
        <v>-5</v>
      </c>
      <c r="X139">
        <f t="shared" si="79"/>
        <v>-0.23280423280423279</v>
      </c>
      <c r="Y139">
        <f t="shared" si="80"/>
        <v>1.661853551370409E-2</v>
      </c>
      <c r="Z139">
        <f t="shared" si="81"/>
        <v>1.0096281086014145</v>
      </c>
      <c r="AA139">
        <f t="shared" si="82"/>
        <v>1.0397553516819571</v>
      </c>
      <c r="AB139">
        <f t="shared" si="83"/>
        <v>1.0113438045375218</v>
      </c>
      <c r="AC139">
        <f t="shared" si="84"/>
        <v>0.97142857142857142</v>
      </c>
      <c r="AD139">
        <f t="shared" si="63"/>
        <v>45669.872565520564</v>
      </c>
      <c r="AE139">
        <f t="shared" si="64"/>
        <v>13796.826160134648</v>
      </c>
      <c r="AF139">
        <f t="shared" si="65"/>
        <v>5320.0288530896851</v>
      </c>
      <c r="AG139">
        <f t="shared" si="66"/>
        <v>163.50084154844916</v>
      </c>
      <c r="AH139">
        <f t="shared" si="67"/>
        <v>278.67275787448909</v>
      </c>
      <c r="AI139">
        <f t="shared" si="68"/>
        <v>40.87521038711229</v>
      </c>
      <c r="AJ139">
        <f>+TODO_PACIENTES[[#This Row],[Aislamiento Domiciliario]]+TODO_PACIENTES[[#This Row],[Aislamiento en Hoteles]]+TODO_PACIENTES[[#This Row],[Hospitalizados en Sala]]+TODO_PACIENTES[[#This Row],[Hospitalizados en UCI]]</f>
        <v>24135</v>
      </c>
      <c r="AK139">
        <f t="shared" si="69"/>
        <v>5803.0776628997355</v>
      </c>
      <c r="AL139">
        <f>+TODO_PACIENTES[[#This Row],[Personas con Medidas Sanitarias]]-AJ138</f>
        <v>245</v>
      </c>
      <c r="AM139">
        <f>+IFERROR(TODO_PACIENTES[[#This Row],[Variación Personas Medidas Sanitarias]]/AJ138,0)</f>
        <v>1.0255336961071579E-2</v>
      </c>
    </row>
    <row r="140" spans="1:39" x14ac:dyDescent="0.2">
      <c r="A140" s="12" t="str">
        <f t="shared" si="85"/>
        <v>ON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192085</v>
      </c>
      <c r="G140">
        <f t="shared" si="70"/>
        <v>2144</v>
      </c>
      <c r="H140" cm="1">
        <f t="array" ref="H140">+INDEX(Hoja1!$B$2:$MO$7,2,$E140)</f>
        <v>134046</v>
      </c>
      <c r="I140">
        <f t="shared" si="71"/>
        <v>1486</v>
      </c>
      <c r="J140">
        <f t="shared" si="62"/>
        <v>58039</v>
      </c>
      <c r="K140">
        <f t="shared" si="72"/>
        <v>658</v>
      </c>
      <c r="L140" cm="1">
        <f t="array" ref="L140">+INDEX(Hoja1!$B$2:$MO$7,3,$E140)</f>
        <v>21901</v>
      </c>
      <c r="M140" cm="1">
        <f t="array" ref="M140">+INDEX(Hoja1!$B$2:$MO$7,4,$E140)</f>
        <v>698</v>
      </c>
      <c r="N140" cm="1">
        <f t="array" ref="N140">+INDEX(Hoja1!$B$2:$MO$7,5,$E140)</f>
        <v>1156</v>
      </c>
      <c r="O140" cm="1">
        <f t="array" ref="O140">+INDEX(Hoja1!$B$2:$MO$7,6,$E140)</f>
        <v>164</v>
      </c>
      <c r="P140" s="13">
        <f t="shared" ref="P140:P203" si="89">+IFERROR(H140/F140,0)</f>
        <v>0.69784730718171639</v>
      </c>
      <c r="Q140" s="13">
        <f t="shared" ref="Q140:Q203" si="90">+IFERROR(J140/F140,0)</f>
        <v>0.30215269281828355</v>
      </c>
      <c r="R140">
        <f t="shared" si="73"/>
        <v>-756</v>
      </c>
      <c r="S140">
        <f t="shared" si="74"/>
        <v>658</v>
      </c>
      <c r="T140">
        <f t="shared" si="75"/>
        <v>-225</v>
      </c>
      <c r="U140">
        <f t="shared" si="76"/>
        <v>18</v>
      </c>
      <c r="V140">
        <f t="shared" si="77"/>
        <v>-3</v>
      </c>
      <c r="W140">
        <f t="shared" si="78"/>
        <v>-6</v>
      </c>
      <c r="X140">
        <f t="shared" si="79"/>
        <v>-0.26068965517241377</v>
      </c>
      <c r="Y140">
        <f t="shared" si="80"/>
        <v>1.146721040065527E-2</v>
      </c>
      <c r="Z140">
        <f t="shared" si="81"/>
        <v>0.98983096809183768</v>
      </c>
      <c r="AA140">
        <f t="shared" si="82"/>
        <v>1.026470588235294</v>
      </c>
      <c r="AB140">
        <f t="shared" si="83"/>
        <v>0.997411561691113</v>
      </c>
      <c r="AC140">
        <f t="shared" si="84"/>
        <v>0.96470588235294119</v>
      </c>
      <c r="AD140">
        <f t="shared" si="63"/>
        <v>46185.381101226259</v>
      </c>
      <c r="AE140">
        <f t="shared" si="64"/>
        <v>13955.037268574177</v>
      </c>
      <c r="AF140">
        <f t="shared" si="65"/>
        <v>5265.9293099302722</v>
      </c>
      <c r="AG140">
        <f t="shared" si="66"/>
        <v>167.82880500120223</v>
      </c>
      <c r="AH140">
        <f t="shared" si="67"/>
        <v>277.95143063236355</v>
      </c>
      <c r="AI140">
        <f t="shared" si="68"/>
        <v>39.432555902861267</v>
      </c>
      <c r="AJ140">
        <f>+TODO_PACIENTES[[#This Row],[Aislamiento Domiciliario]]+TODO_PACIENTES[[#This Row],[Aislamiento en Hoteles]]+TODO_PACIENTES[[#This Row],[Hospitalizados en Sala]]+TODO_PACIENTES[[#This Row],[Hospitalizados en UCI]]</f>
        <v>23919</v>
      </c>
      <c r="AK140">
        <f t="shared" si="69"/>
        <v>5751.1421014666994</v>
      </c>
      <c r="AL140">
        <f>+TODO_PACIENTES[[#This Row],[Personas con Medidas Sanitarias]]-AJ139</f>
        <v>-216</v>
      </c>
      <c r="AM140">
        <f>+IFERROR(TODO_PACIENTES[[#This Row],[Variación Personas Medidas Sanitarias]]/AJ139,0)</f>
        <v>-8.9496581727781226E-3</v>
      </c>
    </row>
    <row r="141" spans="1:39" x14ac:dyDescent="0.2">
      <c r="A141" s="12" t="str">
        <f t="shared" si="85"/>
        <v>ON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194599</v>
      </c>
      <c r="G141">
        <f t="shared" si="70"/>
        <v>2514</v>
      </c>
      <c r="H141" cm="1">
        <f t="array" ref="H141">+INDEX(Hoja1!$B$2:$MO$7,2,$E141)</f>
        <v>135846</v>
      </c>
      <c r="I141">
        <f t="shared" si="71"/>
        <v>1800</v>
      </c>
      <c r="J141">
        <f t="shared" si="62"/>
        <v>58753</v>
      </c>
      <c r="K141">
        <f t="shared" si="72"/>
        <v>714</v>
      </c>
      <c r="L141" cm="1">
        <f t="array" ref="L141">+INDEX(Hoja1!$B$2:$MO$7,3,$E141)</f>
        <v>21640</v>
      </c>
      <c r="M141" cm="1">
        <f t="array" ref="M141">+INDEX(Hoja1!$B$2:$MO$7,4,$E141)</f>
        <v>651</v>
      </c>
      <c r="N141" cm="1">
        <f t="array" ref="N141">+INDEX(Hoja1!$B$2:$MO$7,5,$E141)</f>
        <v>1155</v>
      </c>
      <c r="O141" cm="1">
        <f t="array" ref="O141">+INDEX(Hoja1!$B$2:$MO$7,6,$E141)</f>
        <v>158</v>
      </c>
      <c r="P141" s="13">
        <f t="shared" si="89"/>
        <v>0.69808169620604421</v>
      </c>
      <c r="Q141" s="13">
        <f t="shared" si="90"/>
        <v>0.30191830379395579</v>
      </c>
      <c r="R141">
        <f t="shared" si="73"/>
        <v>370</v>
      </c>
      <c r="S141">
        <f t="shared" si="74"/>
        <v>714</v>
      </c>
      <c r="T141">
        <f t="shared" si="75"/>
        <v>-261</v>
      </c>
      <c r="U141">
        <f t="shared" si="76"/>
        <v>-47</v>
      </c>
      <c r="V141">
        <f t="shared" si="77"/>
        <v>-1</v>
      </c>
      <c r="W141">
        <f t="shared" si="78"/>
        <v>-6</v>
      </c>
      <c r="X141">
        <f t="shared" si="79"/>
        <v>0.17257462686567165</v>
      </c>
      <c r="Y141">
        <f t="shared" si="80"/>
        <v>1.2302072744189253E-2</v>
      </c>
      <c r="Z141">
        <f t="shared" si="81"/>
        <v>0.98808273594813023</v>
      </c>
      <c r="AA141">
        <f t="shared" si="82"/>
        <v>0.93266475644699143</v>
      </c>
      <c r="AB141">
        <f t="shared" si="83"/>
        <v>0.99913494809688586</v>
      </c>
      <c r="AC141">
        <f t="shared" si="84"/>
        <v>0.96341463414634143</v>
      </c>
      <c r="AD141">
        <f t="shared" si="63"/>
        <v>46789.853330127436</v>
      </c>
      <c r="AE141">
        <f t="shared" si="64"/>
        <v>14126.713152200049</v>
      </c>
      <c r="AF141">
        <f t="shared" si="65"/>
        <v>5203.1738398653524</v>
      </c>
      <c r="AG141">
        <f t="shared" si="66"/>
        <v>156.52801154123588</v>
      </c>
      <c r="AH141">
        <f t="shared" si="67"/>
        <v>277.71098821832175</v>
      </c>
      <c r="AI141">
        <f t="shared" si="68"/>
        <v>37.989901418610245</v>
      </c>
      <c r="AJ141">
        <f>+TODO_PACIENTES[[#This Row],[Aislamiento Domiciliario]]+TODO_PACIENTES[[#This Row],[Aislamiento en Hoteles]]+TODO_PACIENTES[[#This Row],[Hospitalizados en Sala]]+TODO_PACIENTES[[#This Row],[Hospitalizados en UCI]]</f>
        <v>23604</v>
      </c>
      <c r="AK141">
        <f t="shared" si="69"/>
        <v>5675.4027410435201</v>
      </c>
      <c r="AL141">
        <f>+TODO_PACIENTES[[#This Row],[Personas con Medidas Sanitarias]]-AJ140</f>
        <v>-315</v>
      </c>
      <c r="AM141">
        <f>+IFERROR(TODO_PACIENTES[[#This Row],[Variación Personas Medidas Sanitarias]]/AJ140,0)</f>
        <v>-1.3169446883230905E-2</v>
      </c>
    </row>
    <row r="142" spans="1:39" x14ac:dyDescent="0.2">
      <c r="A142" s="12" t="str">
        <f t="shared" si="85"/>
        <v>ON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197605</v>
      </c>
      <c r="G142">
        <f t="shared" si="70"/>
        <v>3006</v>
      </c>
      <c r="H142" cm="1">
        <f t="array" ref="H142">+INDEX(Hoja1!$B$2:$MO$7,2,$E142)</f>
        <v>137956</v>
      </c>
      <c r="I142">
        <f t="shared" si="71"/>
        <v>2110</v>
      </c>
      <c r="J142">
        <f t="shared" si="62"/>
        <v>59649</v>
      </c>
      <c r="K142">
        <f t="shared" si="72"/>
        <v>896</v>
      </c>
      <c r="L142" cm="1">
        <f t="array" ref="L142">+INDEX(Hoja1!$B$2:$MO$7,3,$E142)</f>
        <v>21783</v>
      </c>
      <c r="M142" cm="1">
        <f t="array" ref="M142">+INDEX(Hoja1!$B$2:$MO$7,4,$E142)</f>
        <v>670</v>
      </c>
      <c r="N142" cm="1">
        <f t="array" ref="N142">+INDEX(Hoja1!$B$2:$MO$7,5,$E142)</f>
        <v>1169</v>
      </c>
      <c r="O142" cm="1">
        <f t="array" ref="O142">+INDEX(Hoja1!$B$2:$MO$7,6,$E142)</f>
        <v>158</v>
      </c>
      <c r="P142" s="13">
        <f t="shared" si="89"/>
        <v>0.69814022924521135</v>
      </c>
      <c r="Q142" s="13">
        <f t="shared" si="90"/>
        <v>0.30185977075478859</v>
      </c>
      <c r="R142">
        <f t="shared" si="73"/>
        <v>492</v>
      </c>
      <c r="S142">
        <f t="shared" si="74"/>
        <v>896</v>
      </c>
      <c r="T142">
        <f t="shared" si="75"/>
        <v>143</v>
      </c>
      <c r="U142">
        <f t="shared" si="76"/>
        <v>19</v>
      </c>
      <c r="V142">
        <f t="shared" si="77"/>
        <v>14</v>
      </c>
      <c r="W142">
        <f t="shared" si="78"/>
        <v>0</v>
      </c>
      <c r="X142">
        <f t="shared" si="79"/>
        <v>0.19570405727923629</v>
      </c>
      <c r="Y142">
        <f t="shared" si="80"/>
        <v>1.5250285091825098E-2</v>
      </c>
      <c r="Z142">
        <f t="shared" si="81"/>
        <v>1.0066081330868761</v>
      </c>
      <c r="AA142">
        <f t="shared" si="82"/>
        <v>1.0291858678955452</v>
      </c>
      <c r="AB142">
        <f t="shared" si="83"/>
        <v>1.0121212121212122</v>
      </c>
      <c r="AC142">
        <f t="shared" si="84"/>
        <v>1</v>
      </c>
      <c r="AD142">
        <f t="shared" si="63"/>
        <v>47512.623226737196</v>
      </c>
      <c r="AE142">
        <f t="shared" si="64"/>
        <v>14342.149555181535</v>
      </c>
      <c r="AF142">
        <f t="shared" si="65"/>
        <v>5237.5571050733352</v>
      </c>
      <c r="AG142">
        <f t="shared" si="66"/>
        <v>161.09641740803079</v>
      </c>
      <c r="AH142">
        <f t="shared" si="67"/>
        <v>281.07718201490746</v>
      </c>
      <c r="AI142">
        <f t="shared" si="68"/>
        <v>37.989901418610245</v>
      </c>
      <c r="AJ142">
        <f>+TODO_PACIENTES[[#This Row],[Aislamiento Domiciliario]]+TODO_PACIENTES[[#This Row],[Aislamiento en Hoteles]]+TODO_PACIENTES[[#This Row],[Hospitalizados en Sala]]+TODO_PACIENTES[[#This Row],[Hospitalizados en UCI]]</f>
        <v>23780</v>
      </c>
      <c r="AK142">
        <f t="shared" si="69"/>
        <v>5717.7206059148839</v>
      </c>
      <c r="AL142">
        <f>+TODO_PACIENTES[[#This Row],[Personas con Medidas Sanitarias]]-AJ141</f>
        <v>176</v>
      </c>
      <c r="AM142">
        <f>+IFERROR(TODO_PACIENTES[[#This Row],[Variación Personas Medidas Sanitarias]]/AJ141,0)</f>
        <v>7.456363328249449E-3</v>
      </c>
    </row>
    <row r="143" spans="1:39" x14ac:dyDescent="0.2">
      <c r="A143" s="12" t="str">
        <f t="shared" si="85"/>
        <v>ON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200986</v>
      </c>
      <c r="G143">
        <f t="shared" si="70"/>
        <v>3381</v>
      </c>
      <c r="H143" cm="1">
        <f t="array" ref="H143">+INDEX(Hoja1!$B$2:$MO$7,2,$E143)</f>
        <v>140252</v>
      </c>
      <c r="I143">
        <f t="shared" si="71"/>
        <v>2296</v>
      </c>
      <c r="J143">
        <f t="shared" si="62"/>
        <v>60734</v>
      </c>
      <c r="K143">
        <f t="shared" si="72"/>
        <v>1085</v>
      </c>
      <c r="L143" cm="1">
        <f t="array" ref="L143">+INDEX(Hoja1!$B$2:$MO$7,3,$E143)</f>
        <v>21967</v>
      </c>
      <c r="M143" cm="1">
        <f t="array" ref="M143">+INDEX(Hoja1!$B$2:$MO$7,4,$E143)</f>
        <v>674</v>
      </c>
      <c r="N143" cm="1">
        <f t="array" ref="N143">+INDEX(Hoja1!$B$2:$MO$7,5,$E143)</f>
        <v>1243</v>
      </c>
      <c r="O143" cm="1">
        <f t="array" ref="O143">+INDEX(Hoja1!$B$2:$MO$7,6,$E143)</f>
        <v>155</v>
      </c>
      <c r="P143" s="13">
        <f t="shared" si="89"/>
        <v>0.6978197486392087</v>
      </c>
      <c r="Q143" s="13">
        <f t="shared" si="90"/>
        <v>0.3021802513607913</v>
      </c>
      <c r="R143">
        <f t="shared" si="73"/>
        <v>375</v>
      </c>
      <c r="S143">
        <f t="shared" si="74"/>
        <v>1085</v>
      </c>
      <c r="T143">
        <f t="shared" si="75"/>
        <v>184</v>
      </c>
      <c r="U143">
        <f t="shared" si="76"/>
        <v>4</v>
      </c>
      <c r="V143">
        <f t="shared" si="77"/>
        <v>74</v>
      </c>
      <c r="W143">
        <f t="shared" si="78"/>
        <v>-3</v>
      </c>
      <c r="X143">
        <f t="shared" si="79"/>
        <v>0.124750499001996</v>
      </c>
      <c r="Y143">
        <f t="shared" si="80"/>
        <v>1.8189743331824507E-2</v>
      </c>
      <c r="Z143">
        <f t="shared" si="81"/>
        <v>1.0084469540467338</v>
      </c>
      <c r="AA143">
        <f t="shared" si="82"/>
        <v>1.0059701492537314</v>
      </c>
      <c r="AB143">
        <f t="shared" si="83"/>
        <v>1.0633019674935842</v>
      </c>
      <c r="AC143">
        <f t="shared" si="84"/>
        <v>0.98101265822784811</v>
      </c>
      <c r="AD143">
        <f t="shared" si="63"/>
        <v>48325.559028612646</v>
      </c>
      <c r="AE143">
        <f t="shared" si="64"/>
        <v>14603.029574416927</v>
      </c>
      <c r="AF143">
        <f t="shared" si="65"/>
        <v>5281.7985092570334</v>
      </c>
      <c r="AG143">
        <f t="shared" si="66"/>
        <v>162.05818706419814</v>
      </c>
      <c r="AH143">
        <f t="shared" si="67"/>
        <v>298.86992065400341</v>
      </c>
      <c r="AI143">
        <f t="shared" si="68"/>
        <v>37.268574176484734</v>
      </c>
      <c r="AJ143">
        <f>+TODO_PACIENTES[[#This Row],[Aislamiento Domiciliario]]+TODO_PACIENTES[[#This Row],[Aislamiento en Hoteles]]+TODO_PACIENTES[[#This Row],[Hospitalizados en Sala]]+TODO_PACIENTES[[#This Row],[Hospitalizados en UCI]]</f>
        <v>24039</v>
      </c>
      <c r="AK143">
        <f t="shared" si="69"/>
        <v>5779.9951911517192</v>
      </c>
      <c r="AL143">
        <f>+TODO_PACIENTES[[#This Row],[Personas con Medidas Sanitarias]]-AJ142</f>
        <v>259</v>
      </c>
      <c r="AM143">
        <f>+IFERROR(TODO_PACIENTES[[#This Row],[Variación Personas Medidas Sanitarias]]/AJ142,0)</f>
        <v>1.0891505466778806E-2</v>
      </c>
    </row>
    <row r="144" spans="1:39" x14ac:dyDescent="0.2">
      <c r="A144" s="12" t="str">
        <f t="shared" si="85"/>
        <v>ON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203600</v>
      </c>
      <c r="G144">
        <f t="shared" si="70"/>
        <v>2614</v>
      </c>
      <c r="H144" cm="1">
        <f t="array" ref="H144">+INDEX(Hoja1!$B$2:$MO$7,2,$E144)</f>
        <v>142071</v>
      </c>
      <c r="I144">
        <f t="shared" si="71"/>
        <v>1819</v>
      </c>
      <c r="J144">
        <f t="shared" si="62"/>
        <v>61529</v>
      </c>
      <c r="K144">
        <f t="shared" si="72"/>
        <v>795</v>
      </c>
      <c r="L144" cm="1">
        <f t="array" ref="L144">+INDEX(Hoja1!$B$2:$MO$7,3,$E144)</f>
        <v>22110</v>
      </c>
      <c r="M144" cm="1">
        <f t="array" ref="M144">+INDEX(Hoja1!$B$2:$MO$7,4,$E144)</f>
        <v>652</v>
      </c>
      <c r="N144" cm="1">
        <f t="array" ref="N144">+INDEX(Hoja1!$B$2:$MO$7,5,$E144)</f>
        <v>1247</v>
      </c>
      <c r="O144" cm="1">
        <f t="array" ref="O144">+INDEX(Hoja1!$B$2:$MO$7,6,$E144)</f>
        <v>152</v>
      </c>
      <c r="P144" s="13">
        <f t="shared" si="89"/>
        <v>0.69779469548133599</v>
      </c>
      <c r="Q144" s="13">
        <f t="shared" si="90"/>
        <v>0.30220530451866406</v>
      </c>
      <c r="R144">
        <f t="shared" si="73"/>
        <v>-767</v>
      </c>
      <c r="S144">
        <f t="shared" si="74"/>
        <v>795</v>
      </c>
      <c r="T144">
        <f t="shared" si="75"/>
        <v>143</v>
      </c>
      <c r="U144">
        <f t="shared" si="76"/>
        <v>-22</v>
      </c>
      <c r="V144">
        <f t="shared" si="77"/>
        <v>4</v>
      </c>
      <c r="W144">
        <f t="shared" si="78"/>
        <v>-3</v>
      </c>
      <c r="X144">
        <f t="shared" si="79"/>
        <v>-0.22685595977521444</v>
      </c>
      <c r="Y144">
        <f t="shared" si="80"/>
        <v>1.3089867290150492E-2</v>
      </c>
      <c r="Z144">
        <f t="shared" si="81"/>
        <v>1.0065097646469705</v>
      </c>
      <c r="AA144">
        <f t="shared" si="82"/>
        <v>0.96735905044510384</v>
      </c>
      <c r="AB144">
        <f t="shared" si="83"/>
        <v>1.003218020917136</v>
      </c>
      <c r="AC144">
        <f t="shared" si="84"/>
        <v>0.98064516129032253</v>
      </c>
      <c r="AD144">
        <f t="shared" si="63"/>
        <v>48954.075498918013</v>
      </c>
      <c r="AE144">
        <f t="shared" si="64"/>
        <v>14794.181293580188</v>
      </c>
      <c r="AF144">
        <f t="shared" si="65"/>
        <v>5316.1817744650161</v>
      </c>
      <c r="AG144">
        <f t="shared" si="66"/>
        <v>156.76845395527772</v>
      </c>
      <c r="AH144">
        <f t="shared" si="67"/>
        <v>299.8316903101707</v>
      </c>
      <c r="AI144">
        <f t="shared" si="68"/>
        <v>36.547246934359222</v>
      </c>
      <c r="AJ144">
        <f>+TODO_PACIENTES[[#This Row],[Aislamiento Domiciliario]]+TODO_PACIENTES[[#This Row],[Aislamiento en Hoteles]]+TODO_PACIENTES[[#This Row],[Hospitalizados en Sala]]+TODO_PACIENTES[[#This Row],[Hospitalizados en UCI]]</f>
        <v>24161</v>
      </c>
      <c r="AK144">
        <f t="shared" si="69"/>
        <v>5809.3291656648234</v>
      </c>
      <c r="AL144">
        <f>+TODO_PACIENTES[[#This Row],[Personas con Medidas Sanitarias]]-AJ143</f>
        <v>122</v>
      </c>
      <c r="AM144">
        <f>+IFERROR(TODO_PACIENTES[[#This Row],[Variación Personas Medidas Sanitarias]]/AJ143,0)</f>
        <v>5.0750863180664754E-3</v>
      </c>
    </row>
    <row r="145" spans="1:39" x14ac:dyDescent="0.2">
      <c r="A145" s="12" t="str">
        <f t="shared" si="85"/>
        <v>ON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207908</v>
      </c>
      <c r="G145">
        <f t="shared" si="70"/>
        <v>4308</v>
      </c>
      <c r="H145" cm="1">
        <f t="array" ref="H145">+INDEX(Hoja1!$B$2:$MO$7,2,$E145)</f>
        <v>144913</v>
      </c>
      <c r="I145">
        <f t="shared" si="71"/>
        <v>2842</v>
      </c>
      <c r="J145">
        <f t="shared" si="62"/>
        <v>62995</v>
      </c>
      <c r="K145">
        <f t="shared" si="72"/>
        <v>1466</v>
      </c>
      <c r="L145" cm="1">
        <f t="array" ref="L145">+INDEX(Hoja1!$B$2:$MO$7,3,$E145)</f>
        <v>22803</v>
      </c>
      <c r="M145" cm="1">
        <f t="array" ref="M145">+INDEX(Hoja1!$B$2:$MO$7,4,$E145)</f>
        <v>680</v>
      </c>
      <c r="N145" cm="1">
        <f t="array" ref="N145">+INDEX(Hoja1!$B$2:$MO$7,5,$E145)</f>
        <v>1237</v>
      </c>
      <c r="O145" cm="1">
        <f t="array" ref="O145">+INDEX(Hoja1!$B$2:$MO$7,6,$E145)</f>
        <v>151</v>
      </c>
      <c r="P145" s="13">
        <f t="shared" si="89"/>
        <v>0.69700540623737417</v>
      </c>
      <c r="Q145" s="13">
        <f t="shared" si="90"/>
        <v>0.30299459376262577</v>
      </c>
      <c r="R145">
        <f t="shared" si="73"/>
        <v>1694</v>
      </c>
      <c r="S145">
        <f t="shared" si="74"/>
        <v>1466</v>
      </c>
      <c r="T145">
        <f t="shared" si="75"/>
        <v>693</v>
      </c>
      <c r="U145">
        <f t="shared" si="76"/>
        <v>28</v>
      </c>
      <c r="V145">
        <f t="shared" si="77"/>
        <v>-10</v>
      </c>
      <c r="W145">
        <f t="shared" si="78"/>
        <v>-1</v>
      </c>
      <c r="X145">
        <f t="shared" si="79"/>
        <v>0.64804896710022952</v>
      </c>
      <c r="Y145">
        <f t="shared" si="80"/>
        <v>2.3826163272603163E-2</v>
      </c>
      <c r="Z145">
        <f t="shared" si="81"/>
        <v>1.0313432835820895</v>
      </c>
      <c r="AA145">
        <f t="shared" si="82"/>
        <v>1.0429447852760736</v>
      </c>
      <c r="AB145">
        <f t="shared" si="83"/>
        <v>0.99198075380914197</v>
      </c>
      <c r="AC145">
        <f t="shared" si="84"/>
        <v>0.99342105263157898</v>
      </c>
      <c r="AD145">
        <f t="shared" si="63"/>
        <v>49989.901418610243</v>
      </c>
      <c r="AE145">
        <f t="shared" si="64"/>
        <v>15146.669872565521</v>
      </c>
      <c r="AF145">
        <f t="shared" si="65"/>
        <v>5482.8083673960091</v>
      </c>
      <c r="AG145">
        <f t="shared" si="66"/>
        <v>163.50084154844916</v>
      </c>
      <c r="AH145">
        <f t="shared" si="67"/>
        <v>297.42726616975239</v>
      </c>
      <c r="AI145">
        <f t="shared" si="68"/>
        <v>36.306804520317385</v>
      </c>
      <c r="AJ145">
        <f>+TODO_PACIENTES[[#This Row],[Aislamiento Domiciliario]]+TODO_PACIENTES[[#This Row],[Aislamiento en Hoteles]]+TODO_PACIENTES[[#This Row],[Hospitalizados en Sala]]+TODO_PACIENTES[[#This Row],[Hospitalizados en UCI]]</f>
        <v>24871</v>
      </c>
      <c r="AK145">
        <f t="shared" si="69"/>
        <v>5980.0432796345276</v>
      </c>
      <c r="AL145">
        <f>+TODO_PACIENTES[[#This Row],[Personas con Medidas Sanitarias]]-AJ144</f>
        <v>710</v>
      </c>
      <c r="AM145">
        <f>+IFERROR(TODO_PACIENTES[[#This Row],[Variación Personas Medidas Sanitarias]]/AJ144,0)</f>
        <v>2.9386200902280536E-2</v>
      </c>
    </row>
    <row r="146" spans="1:39" x14ac:dyDescent="0.2">
      <c r="A146" s="12" t="str">
        <f t="shared" si="85"/>
        <v>ON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211373</v>
      </c>
      <c r="G146">
        <f t="shared" si="70"/>
        <v>3465</v>
      </c>
      <c r="H146" cm="1">
        <f t="array" ref="H146">+INDEX(Hoja1!$B$2:$MO$7,2,$E146)</f>
        <v>147217</v>
      </c>
      <c r="I146">
        <f t="shared" si="71"/>
        <v>2304</v>
      </c>
      <c r="J146">
        <f t="shared" si="62"/>
        <v>64156</v>
      </c>
      <c r="K146">
        <f t="shared" si="72"/>
        <v>1161</v>
      </c>
      <c r="L146" cm="1">
        <f t="array" ref="L146">+INDEX(Hoja1!$B$2:$MO$7,3,$E146)</f>
        <v>22898</v>
      </c>
      <c r="M146" cm="1">
        <f t="array" ref="M146">+INDEX(Hoja1!$B$2:$MO$7,4,$E146)</f>
        <v>726</v>
      </c>
      <c r="N146" cm="1">
        <f t="array" ref="N146">+INDEX(Hoja1!$B$2:$MO$7,5,$E146)</f>
        <v>1255</v>
      </c>
      <c r="O146" cm="1">
        <f t="array" ref="O146">+INDEX(Hoja1!$B$2:$MO$7,6,$E146)</f>
        <v>155</v>
      </c>
      <c r="P146" s="13">
        <f t="shared" si="89"/>
        <v>0.69647968283555606</v>
      </c>
      <c r="Q146" s="13">
        <f t="shared" si="90"/>
        <v>0.30352031716444389</v>
      </c>
      <c r="R146">
        <f t="shared" si="73"/>
        <v>-843</v>
      </c>
      <c r="S146">
        <f t="shared" si="74"/>
        <v>1161</v>
      </c>
      <c r="T146">
        <f t="shared" si="75"/>
        <v>95</v>
      </c>
      <c r="U146">
        <f t="shared" si="76"/>
        <v>46</v>
      </c>
      <c r="V146">
        <f t="shared" si="77"/>
        <v>18</v>
      </c>
      <c r="W146">
        <f t="shared" si="78"/>
        <v>4</v>
      </c>
      <c r="X146">
        <f t="shared" si="79"/>
        <v>-0.19568245125348188</v>
      </c>
      <c r="Y146">
        <f t="shared" si="80"/>
        <v>1.8430034129692834E-2</v>
      </c>
      <c r="Z146">
        <f t="shared" si="81"/>
        <v>1.0041661184931807</v>
      </c>
      <c r="AA146">
        <f t="shared" si="82"/>
        <v>1.0676470588235294</v>
      </c>
      <c r="AB146">
        <f t="shared" si="83"/>
        <v>1.0145513338722716</v>
      </c>
      <c r="AC146">
        <f t="shared" si="84"/>
        <v>1.0264900662251655</v>
      </c>
      <c r="AD146">
        <f t="shared" si="63"/>
        <v>50823.034383265207</v>
      </c>
      <c r="AE146">
        <f t="shared" si="64"/>
        <v>15425.823515268094</v>
      </c>
      <c r="AF146">
        <f t="shared" si="65"/>
        <v>5505.6503967299832</v>
      </c>
      <c r="AG146">
        <f t="shared" si="66"/>
        <v>174.56119259437367</v>
      </c>
      <c r="AH146">
        <f t="shared" si="67"/>
        <v>301.7552296225054</v>
      </c>
      <c r="AI146">
        <f t="shared" si="68"/>
        <v>37.268574176484734</v>
      </c>
      <c r="AJ146">
        <f>+TODO_PACIENTES[[#This Row],[Aislamiento Domiciliario]]+TODO_PACIENTES[[#This Row],[Aislamiento en Hoteles]]+TODO_PACIENTES[[#This Row],[Hospitalizados en Sala]]+TODO_PACIENTES[[#This Row],[Hospitalizados en UCI]]</f>
        <v>25034</v>
      </c>
      <c r="AK146">
        <f t="shared" si="69"/>
        <v>6019.2353931233474</v>
      </c>
      <c r="AL146">
        <f>+TODO_PACIENTES[[#This Row],[Personas con Medidas Sanitarias]]-AJ145</f>
        <v>163</v>
      </c>
      <c r="AM146">
        <f>+IFERROR(TODO_PACIENTES[[#This Row],[Variación Personas Medidas Sanitarias]]/AJ145,0)</f>
        <v>6.5538176993285352E-3</v>
      </c>
    </row>
    <row r="147" spans="1:39" x14ac:dyDescent="0.2">
      <c r="A147" s="12" t="str">
        <f t="shared" si="85"/>
        <v>ON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213597</v>
      </c>
      <c r="G147">
        <f t="shared" si="70"/>
        <v>2224</v>
      </c>
      <c r="H147" cm="1">
        <f t="array" ref="H147">+INDEX(Hoja1!$B$2:$MO$7,2,$E147)</f>
        <v>148715</v>
      </c>
      <c r="I147">
        <f t="shared" si="71"/>
        <v>1498</v>
      </c>
      <c r="J147">
        <f t="shared" si="62"/>
        <v>64882</v>
      </c>
      <c r="K147">
        <f t="shared" si="72"/>
        <v>726</v>
      </c>
      <c r="L147" cm="1">
        <f t="array" ref="L147">+INDEX(Hoja1!$B$2:$MO$7,3,$E147)</f>
        <v>22577</v>
      </c>
      <c r="M147" cm="1">
        <f t="array" ref="M147">+INDEX(Hoja1!$B$2:$MO$7,4,$E147)</f>
        <v>694</v>
      </c>
      <c r="N147" cm="1">
        <f t="array" ref="N147">+INDEX(Hoja1!$B$2:$MO$7,5,$E147)</f>
        <v>1274</v>
      </c>
      <c r="O147" cm="1">
        <f t="array" ref="O147">+INDEX(Hoja1!$B$2:$MO$7,6,$E147)</f>
        <v>148</v>
      </c>
      <c r="P147" s="13">
        <f t="shared" si="89"/>
        <v>0.69624105207470144</v>
      </c>
      <c r="Q147" s="13">
        <f t="shared" si="90"/>
        <v>0.30375894792529856</v>
      </c>
      <c r="R147">
        <f t="shared" si="73"/>
        <v>-1241</v>
      </c>
      <c r="S147">
        <f t="shared" si="74"/>
        <v>726</v>
      </c>
      <c r="T147">
        <f t="shared" si="75"/>
        <v>-321</v>
      </c>
      <c r="U147">
        <f t="shared" si="76"/>
        <v>-32</v>
      </c>
      <c r="V147">
        <f t="shared" si="77"/>
        <v>19</v>
      </c>
      <c r="W147">
        <f t="shared" si="78"/>
        <v>-7</v>
      </c>
      <c r="X147">
        <f t="shared" si="79"/>
        <v>-0.35815295815295817</v>
      </c>
      <c r="Y147">
        <f t="shared" si="80"/>
        <v>1.1316166843319408E-2</v>
      </c>
      <c r="Z147">
        <f t="shared" si="81"/>
        <v>0.98598130841121501</v>
      </c>
      <c r="AA147">
        <f t="shared" si="82"/>
        <v>0.9559228650137741</v>
      </c>
      <c r="AB147">
        <f t="shared" si="83"/>
        <v>1.0151394422310758</v>
      </c>
      <c r="AC147">
        <f t="shared" si="84"/>
        <v>0.95483870967741935</v>
      </c>
      <c r="AD147">
        <f t="shared" si="63"/>
        <v>51357.778312094255</v>
      </c>
      <c r="AE147">
        <f t="shared" si="64"/>
        <v>15600.384707862468</v>
      </c>
      <c r="AF147">
        <f t="shared" si="65"/>
        <v>5428.468381822554</v>
      </c>
      <c r="AG147">
        <f t="shared" si="66"/>
        <v>166.86703534503488</v>
      </c>
      <c r="AH147">
        <f t="shared" si="67"/>
        <v>306.32363548930033</v>
      </c>
      <c r="AI147">
        <f t="shared" si="68"/>
        <v>35.585477278191874</v>
      </c>
      <c r="AJ147">
        <f>+TODO_PACIENTES[[#This Row],[Aislamiento Domiciliario]]+TODO_PACIENTES[[#This Row],[Aislamiento en Hoteles]]+TODO_PACIENTES[[#This Row],[Hospitalizados en Sala]]+TODO_PACIENTES[[#This Row],[Hospitalizados en UCI]]</f>
        <v>24693</v>
      </c>
      <c r="AK147">
        <f t="shared" si="69"/>
        <v>5937.2445299350811</v>
      </c>
      <c r="AL147">
        <f>+TODO_PACIENTES[[#This Row],[Personas con Medidas Sanitarias]]-AJ146</f>
        <v>-341</v>
      </c>
      <c r="AM147">
        <f>+IFERROR(TODO_PACIENTES[[#This Row],[Variación Personas Medidas Sanitarias]]/AJ146,0)</f>
        <v>-1.3621474794279779E-2</v>
      </c>
    </row>
    <row r="148" spans="1:39" x14ac:dyDescent="0.2">
      <c r="A148" s="12" t="str">
        <f t="shared" si="85"/>
        <v>ON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216730</v>
      </c>
      <c r="G148">
        <f t="shared" si="70"/>
        <v>3133</v>
      </c>
      <c r="H148" cm="1">
        <f t="array" ref="H148">+INDEX(Hoja1!$B$2:$MO$7,2,$E148)</f>
        <v>150836</v>
      </c>
      <c r="I148">
        <f t="shared" si="71"/>
        <v>2121</v>
      </c>
      <c r="J148">
        <f t="shared" si="62"/>
        <v>65894</v>
      </c>
      <c r="K148">
        <f t="shared" si="72"/>
        <v>1012</v>
      </c>
      <c r="L148" cm="1">
        <f t="array" ref="L148">+INDEX(Hoja1!$B$2:$MO$7,3,$E148)</f>
        <v>22430</v>
      </c>
      <c r="M148" cm="1">
        <f t="array" ref="M148">+INDEX(Hoja1!$B$2:$MO$7,4,$E148)</f>
        <v>689</v>
      </c>
      <c r="N148" cm="1">
        <f t="array" ref="N148">+INDEX(Hoja1!$B$2:$MO$7,5,$E148)</f>
        <v>1302</v>
      </c>
      <c r="O148" cm="1">
        <f t="array" ref="O148">+INDEX(Hoja1!$B$2:$MO$7,6,$E148)</f>
        <v>158</v>
      </c>
      <c r="P148" s="13">
        <f t="shared" si="89"/>
        <v>0.69596271858995062</v>
      </c>
      <c r="Q148" s="13">
        <f t="shared" si="90"/>
        <v>0.30403728141004938</v>
      </c>
      <c r="R148">
        <f t="shared" si="73"/>
        <v>909</v>
      </c>
      <c r="S148">
        <f t="shared" si="74"/>
        <v>1012</v>
      </c>
      <c r="T148">
        <f t="shared" si="75"/>
        <v>-147</v>
      </c>
      <c r="U148">
        <f t="shared" si="76"/>
        <v>-5</v>
      </c>
      <c r="V148">
        <f t="shared" si="77"/>
        <v>28</v>
      </c>
      <c r="W148">
        <f t="shared" si="78"/>
        <v>10</v>
      </c>
      <c r="X148">
        <f t="shared" si="79"/>
        <v>0.40872302158273383</v>
      </c>
      <c r="Y148">
        <f t="shared" si="80"/>
        <v>1.5597546314848495E-2</v>
      </c>
      <c r="Z148">
        <f t="shared" si="81"/>
        <v>0.99348894893032735</v>
      </c>
      <c r="AA148">
        <f t="shared" si="82"/>
        <v>0.99279538904899134</v>
      </c>
      <c r="AB148">
        <f t="shared" si="83"/>
        <v>1.0219780219780219</v>
      </c>
      <c r="AC148">
        <f t="shared" si="84"/>
        <v>1.0675675675675675</v>
      </c>
      <c r="AD148">
        <f t="shared" si="63"/>
        <v>52111.084395287333</v>
      </c>
      <c r="AE148">
        <f t="shared" si="64"/>
        <v>15843.712430872807</v>
      </c>
      <c r="AF148">
        <f t="shared" si="65"/>
        <v>5393.123346958404</v>
      </c>
      <c r="AG148">
        <f t="shared" si="66"/>
        <v>165.66482327482569</v>
      </c>
      <c r="AH148">
        <f t="shared" si="67"/>
        <v>313.05602308247177</v>
      </c>
      <c r="AI148">
        <f t="shared" si="68"/>
        <v>37.989901418610245</v>
      </c>
      <c r="AJ148">
        <f>+TODO_PACIENTES[[#This Row],[Aislamiento Domiciliario]]+TODO_PACIENTES[[#This Row],[Aislamiento en Hoteles]]+TODO_PACIENTES[[#This Row],[Hospitalizados en Sala]]+TODO_PACIENTES[[#This Row],[Hospitalizados en UCI]]</f>
        <v>24579</v>
      </c>
      <c r="AK148">
        <f t="shared" si="69"/>
        <v>5909.8340947343113</v>
      </c>
      <c r="AL148">
        <f>+TODO_PACIENTES[[#This Row],[Personas con Medidas Sanitarias]]-AJ147</f>
        <v>-114</v>
      </c>
      <c r="AM148">
        <f>+IFERROR(TODO_PACIENTES[[#This Row],[Variación Personas Medidas Sanitarias]]/AJ147,0)</f>
        <v>-4.6166929899161702E-3</v>
      </c>
    </row>
    <row r="149" spans="1:39" x14ac:dyDescent="0.2">
      <c r="A149" s="12" t="str">
        <f t="shared" si="85"/>
        <v>ON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219942</v>
      </c>
      <c r="G149">
        <f t="shared" si="70"/>
        <v>3212</v>
      </c>
      <c r="H149" cm="1">
        <f t="array" ref="H149">+INDEX(Hoja1!$B$2:$MO$7,2,$E149)</f>
        <v>153132</v>
      </c>
      <c r="I149">
        <f t="shared" si="71"/>
        <v>2296</v>
      </c>
      <c r="J149">
        <f t="shared" si="62"/>
        <v>66810</v>
      </c>
      <c r="K149">
        <f t="shared" si="72"/>
        <v>916</v>
      </c>
      <c r="L149" cm="1">
        <f t="array" ref="L149">+INDEX(Hoja1!$B$2:$MO$7,3,$E149)</f>
        <v>22457</v>
      </c>
      <c r="M149" cm="1">
        <f t="array" ref="M149">+INDEX(Hoja1!$B$2:$MO$7,4,$E149)</f>
        <v>666</v>
      </c>
      <c r="N149" cm="1">
        <f t="array" ref="N149">+INDEX(Hoja1!$B$2:$MO$7,5,$E149)</f>
        <v>1292</v>
      </c>
      <c r="O149" cm="1">
        <f t="array" ref="O149">+INDEX(Hoja1!$B$2:$MO$7,6,$E149)</f>
        <v>161</v>
      </c>
      <c r="P149" s="13">
        <f t="shared" si="89"/>
        <v>0.69623809913522661</v>
      </c>
      <c r="Q149" s="13">
        <f t="shared" si="90"/>
        <v>0.30376190086477345</v>
      </c>
      <c r="R149">
        <f t="shared" si="73"/>
        <v>79</v>
      </c>
      <c r="S149">
        <f t="shared" si="74"/>
        <v>916</v>
      </c>
      <c r="T149">
        <f t="shared" si="75"/>
        <v>27</v>
      </c>
      <c r="U149">
        <f t="shared" si="76"/>
        <v>-23</v>
      </c>
      <c r="V149">
        <f t="shared" si="77"/>
        <v>-10</v>
      </c>
      <c r="W149">
        <f t="shared" si="78"/>
        <v>3</v>
      </c>
      <c r="X149">
        <f t="shared" si="79"/>
        <v>2.5215448451962975E-2</v>
      </c>
      <c r="Y149">
        <f t="shared" si="80"/>
        <v>1.3901113910219443E-2</v>
      </c>
      <c r="Z149">
        <f t="shared" si="81"/>
        <v>1.0012037449843958</v>
      </c>
      <c r="AA149">
        <f t="shared" si="82"/>
        <v>0.96661828737300437</v>
      </c>
      <c r="AB149">
        <f t="shared" si="83"/>
        <v>0.99231950844854067</v>
      </c>
      <c r="AC149">
        <f t="shared" si="84"/>
        <v>1.018987341772152</v>
      </c>
      <c r="AD149">
        <f t="shared" si="63"/>
        <v>52883.385429189715</v>
      </c>
      <c r="AE149">
        <f t="shared" si="64"/>
        <v>16063.957682135129</v>
      </c>
      <c r="AF149">
        <f t="shared" si="65"/>
        <v>5399.6152921375333</v>
      </c>
      <c r="AG149">
        <f t="shared" si="66"/>
        <v>160.13464775186344</v>
      </c>
      <c r="AH149">
        <f t="shared" si="67"/>
        <v>310.6515989420534</v>
      </c>
      <c r="AI149">
        <f t="shared" si="68"/>
        <v>38.711228660735756</v>
      </c>
      <c r="AJ149">
        <f>+TODO_PACIENTES[[#This Row],[Aislamiento Domiciliario]]+TODO_PACIENTES[[#This Row],[Aislamiento en Hoteles]]+TODO_PACIENTES[[#This Row],[Hospitalizados en Sala]]+TODO_PACIENTES[[#This Row],[Hospitalizados en UCI]]</f>
        <v>24576</v>
      </c>
      <c r="AK149">
        <f t="shared" si="69"/>
        <v>5909.1127674921863</v>
      </c>
      <c r="AL149">
        <f>+TODO_PACIENTES[[#This Row],[Personas con Medidas Sanitarias]]-AJ148</f>
        <v>-3</v>
      </c>
      <c r="AM149">
        <f>+IFERROR(TODO_PACIENTES[[#This Row],[Variación Personas Medidas Sanitarias]]/AJ148,0)</f>
        <v>-1.2205541315757354E-4</v>
      </c>
    </row>
    <row r="150" spans="1:39" x14ac:dyDescent="0.2">
      <c r="A150" s="12" t="str">
        <f t="shared" si="85"/>
        <v>ON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222990</v>
      </c>
      <c r="G150">
        <f t="shared" si="70"/>
        <v>3048</v>
      </c>
      <c r="H150" cm="1">
        <f t="array" ref="H150">+INDEX(Hoja1!$B$2:$MO$7,2,$E150)</f>
        <v>155165</v>
      </c>
      <c r="I150">
        <f t="shared" si="71"/>
        <v>2033</v>
      </c>
      <c r="J150">
        <f t="shared" si="62"/>
        <v>67825</v>
      </c>
      <c r="K150">
        <f t="shared" si="72"/>
        <v>1015</v>
      </c>
      <c r="L150" cm="1">
        <f t="array" ref="L150">+INDEX(Hoja1!$B$2:$MO$7,3,$E150)</f>
        <v>22528</v>
      </c>
      <c r="M150" cm="1">
        <f t="array" ref="M150">+INDEX(Hoja1!$B$2:$MO$7,4,$E150)</f>
        <v>673</v>
      </c>
      <c r="N150" cm="1">
        <f t="array" ref="N150">+INDEX(Hoja1!$B$2:$MO$7,5,$E150)</f>
        <v>1302</v>
      </c>
      <c r="O150" cm="1">
        <f t="array" ref="O150">+INDEX(Hoja1!$B$2:$MO$7,6,$E150)</f>
        <v>166</v>
      </c>
      <c r="P150" s="13">
        <f t="shared" si="89"/>
        <v>0.69583837840261897</v>
      </c>
      <c r="Q150" s="13">
        <f t="shared" si="90"/>
        <v>0.30416162159738103</v>
      </c>
      <c r="R150">
        <f t="shared" si="73"/>
        <v>-164</v>
      </c>
      <c r="S150">
        <f t="shared" si="74"/>
        <v>1015</v>
      </c>
      <c r="T150">
        <f t="shared" si="75"/>
        <v>71</v>
      </c>
      <c r="U150">
        <f t="shared" si="76"/>
        <v>7</v>
      </c>
      <c r="V150">
        <f t="shared" si="77"/>
        <v>10</v>
      </c>
      <c r="W150">
        <f t="shared" si="78"/>
        <v>5</v>
      </c>
      <c r="X150">
        <f t="shared" si="79"/>
        <v>-5.1058530510585308E-2</v>
      </c>
      <c r="Y150">
        <f t="shared" si="80"/>
        <v>1.5192336476575363E-2</v>
      </c>
      <c r="Z150">
        <f t="shared" si="81"/>
        <v>1.0031615977200872</v>
      </c>
      <c r="AA150">
        <f t="shared" si="82"/>
        <v>1.0105105105105106</v>
      </c>
      <c r="AB150">
        <f t="shared" si="83"/>
        <v>1.0077399380804954</v>
      </c>
      <c r="AC150">
        <f t="shared" si="84"/>
        <v>1.031055900621118</v>
      </c>
      <c r="AD150">
        <f t="shared" si="63"/>
        <v>53616.253907189232</v>
      </c>
      <c r="AE150">
        <f t="shared" si="64"/>
        <v>16308.006732387594</v>
      </c>
      <c r="AF150">
        <f t="shared" si="65"/>
        <v>5416.686703534504</v>
      </c>
      <c r="AG150">
        <f t="shared" si="66"/>
        <v>161.8177446501563</v>
      </c>
      <c r="AH150">
        <f t="shared" si="67"/>
        <v>313.05602308247177</v>
      </c>
      <c r="AI150">
        <f t="shared" si="68"/>
        <v>39.913440730944941</v>
      </c>
      <c r="AJ150">
        <f>+TODO_PACIENTES[[#This Row],[Aislamiento Domiciliario]]+TODO_PACIENTES[[#This Row],[Aislamiento en Hoteles]]+TODO_PACIENTES[[#This Row],[Hospitalizados en Sala]]+TODO_PACIENTES[[#This Row],[Hospitalizados en UCI]]</f>
        <v>24669</v>
      </c>
      <c r="AK150">
        <f t="shared" si="69"/>
        <v>5931.4739119980768</v>
      </c>
      <c r="AL150">
        <f>+TODO_PACIENTES[[#This Row],[Personas con Medidas Sanitarias]]-AJ149</f>
        <v>93</v>
      </c>
      <c r="AM150">
        <f>+IFERROR(TODO_PACIENTES[[#This Row],[Variación Personas Medidas Sanitarias]]/AJ149,0)</f>
        <v>3.7841796875E-3</v>
      </c>
    </row>
    <row r="151" spans="1:39" x14ac:dyDescent="0.2">
      <c r="A151" s="12" t="str">
        <f t="shared" si="85"/>
        <v>ON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226596</v>
      </c>
      <c r="G151">
        <f t="shared" si="70"/>
        <v>3606</v>
      </c>
      <c r="H151" cm="1">
        <f t="array" ref="H151">+INDEX(Hoja1!$B$2:$MO$7,2,$E151)</f>
        <v>157706</v>
      </c>
      <c r="I151">
        <f t="shared" si="71"/>
        <v>2541</v>
      </c>
      <c r="J151">
        <f t="shared" si="62"/>
        <v>68890</v>
      </c>
      <c r="K151">
        <f t="shared" si="72"/>
        <v>1065</v>
      </c>
      <c r="L151" cm="1">
        <f t="array" ref="L151">+INDEX(Hoja1!$B$2:$MO$7,3,$E151)</f>
        <v>22743</v>
      </c>
      <c r="M151" cm="1">
        <f t="array" ref="M151">+INDEX(Hoja1!$B$2:$MO$7,4,$E151)</f>
        <v>641</v>
      </c>
      <c r="N151" cm="1">
        <f t="array" ref="N151">+INDEX(Hoja1!$B$2:$MO$7,5,$E151)</f>
        <v>1303</v>
      </c>
      <c r="O151" cm="1">
        <f t="array" ref="O151">+INDEX(Hoja1!$B$2:$MO$7,6,$E151)</f>
        <v>166</v>
      </c>
      <c r="P151" s="13">
        <f t="shared" si="89"/>
        <v>0.69597874631502765</v>
      </c>
      <c r="Q151" s="13">
        <f t="shared" si="90"/>
        <v>0.30402125368497235</v>
      </c>
      <c r="R151">
        <f t="shared" si="73"/>
        <v>558</v>
      </c>
      <c r="S151">
        <f t="shared" si="74"/>
        <v>1065</v>
      </c>
      <c r="T151">
        <f t="shared" si="75"/>
        <v>215</v>
      </c>
      <c r="U151">
        <f t="shared" si="76"/>
        <v>-32</v>
      </c>
      <c r="V151">
        <f t="shared" si="77"/>
        <v>1</v>
      </c>
      <c r="W151">
        <f t="shared" si="78"/>
        <v>0</v>
      </c>
      <c r="X151">
        <f t="shared" si="79"/>
        <v>0.18307086614173229</v>
      </c>
      <c r="Y151">
        <f t="shared" si="80"/>
        <v>1.5702174714338372E-2</v>
      </c>
      <c r="Z151">
        <f t="shared" si="81"/>
        <v>1.0095436789772727</v>
      </c>
      <c r="AA151">
        <f t="shared" si="82"/>
        <v>0.95245170876671614</v>
      </c>
      <c r="AB151">
        <f t="shared" si="83"/>
        <v>1.0007680491551458</v>
      </c>
      <c r="AC151">
        <f t="shared" si="84"/>
        <v>1</v>
      </c>
      <c r="AD151">
        <f t="shared" si="63"/>
        <v>54483.289252224095</v>
      </c>
      <c r="AE151">
        <f t="shared" si="64"/>
        <v>16564.07790334215</v>
      </c>
      <c r="AF151">
        <f t="shared" si="65"/>
        <v>5468.3818225534988</v>
      </c>
      <c r="AG151">
        <f t="shared" si="66"/>
        <v>154.12358740081751</v>
      </c>
      <c r="AH151">
        <f t="shared" si="67"/>
        <v>313.29646549651358</v>
      </c>
      <c r="AI151">
        <f t="shared" si="68"/>
        <v>39.913440730944941</v>
      </c>
      <c r="AJ151">
        <f>+TODO_PACIENTES[[#This Row],[Aislamiento Domiciliario]]+TODO_PACIENTES[[#This Row],[Aislamiento en Hoteles]]+TODO_PACIENTES[[#This Row],[Hospitalizados en Sala]]+TODO_PACIENTES[[#This Row],[Hospitalizados en UCI]]</f>
        <v>24853</v>
      </c>
      <c r="AK151">
        <f t="shared" si="69"/>
        <v>5975.7153161817751</v>
      </c>
      <c r="AL151">
        <f>+TODO_PACIENTES[[#This Row],[Personas con Medidas Sanitarias]]-AJ150</f>
        <v>184</v>
      </c>
      <c r="AM151">
        <f>+IFERROR(TODO_PACIENTES[[#This Row],[Variación Personas Medidas Sanitarias]]/AJ150,0)</f>
        <v>7.4587539016579517E-3</v>
      </c>
    </row>
    <row r="152" spans="1:39" x14ac:dyDescent="0.2">
      <c r="A152" s="12" t="str">
        <f t="shared" si="85"/>
        <v>ON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229831</v>
      </c>
      <c r="G152">
        <f t="shared" si="70"/>
        <v>3235</v>
      </c>
      <c r="H152" cm="1">
        <f t="array" ref="H152">+INDEX(Hoja1!$B$2:$MO$7,2,$E152)</f>
        <v>159856</v>
      </c>
      <c r="I152">
        <f t="shared" si="71"/>
        <v>2150</v>
      </c>
      <c r="J152">
        <f t="shared" si="62"/>
        <v>69975</v>
      </c>
      <c r="K152">
        <f t="shared" si="72"/>
        <v>1085</v>
      </c>
      <c r="L152" cm="1">
        <f t="array" ref="L152">+INDEX(Hoja1!$B$2:$MO$7,3,$E152)</f>
        <v>22806</v>
      </c>
      <c r="M152" cm="1">
        <f t="array" ref="M152">+INDEX(Hoja1!$B$2:$MO$7,4,$E152)</f>
        <v>674</v>
      </c>
      <c r="N152" cm="1">
        <f t="array" ref="N152">+INDEX(Hoja1!$B$2:$MO$7,5,$E152)</f>
        <v>1300</v>
      </c>
      <c r="O152" cm="1">
        <f t="array" ref="O152">+INDEX(Hoja1!$B$2:$MO$7,6,$E152)</f>
        <v>164</v>
      </c>
      <c r="P152" s="13">
        <f t="shared" si="89"/>
        <v>0.69553715556213047</v>
      </c>
      <c r="Q152" s="13">
        <f t="shared" si="90"/>
        <v>0.30446284443786958</v>
      </c>
      <c r="R152">
        <f t="shared" si="73"/>
        <v>-371</v>
      </c>
      <c r="S152">
        <f t="shared" si="74"/>
        <v>1085</v>
      </c>
      <c r="T152">
        <f t="shared" si="75"/>
        <v>63</v>
      </c>
      <c r="U152">
        <f t="shared" si="76"/>
        <v>33</v>
      </c>
      <c r="V152">
        <f t="shared" si="77"/>
        <v>-3</v>
      </c>
      <c r="W152">
        <f t="shared" si="78"/>
        <v>-2</v>
      </c>
      <c r="X152">
        <f t="shared" si="79"/>
        <v>-0.10288408208541321</v>
      </c>
      <c r="Y152">
        <f t="shared" si="80"/>
        <v>1.5749745971839164E-2</v>
      </c>
      <c r="Z152">
        <f t="shared" si="81"/>
        <v>1.002770083102493</v>
      </c>
      <c r="AA152">
        <f t="shared" si="82"/>
        <v>1.0514820592823713</v>
      </c>
      <c r="AB152">
        <f t="shared" si="83"/>
        <v>0.9976976208749041</v>
      </c>
      <c r="AC152">
        <f t="shared" si="84"/>
        <v>0.98795180722891562</v>
      </c>
      <c r="AD152">
        <f t="shared" si="63"/>
        <v>55261.120461649436</v>
      </c>
      <c r="AE152">
        <f t="shared" si="64"/>
        <v>16824.957922577545</v>
      </c>
      <c r="AF152">
        <f t="shared" si="65"/>
        <v>5483.5296946381341</v>
      </c>
      <c r="AG152">
        <f t="shared" si="66"/>
        <v>162.05818706419814</v>
      </c>
      <c r="AH152">
        <f t="shared" si="67"/>
        <v>312.57513825438809</v>
      </c>
      <c r="AI152">
        <f t="shared" si="68"/>
        <v>39.432555902861267</v>
      </c>
      <c r="AJ152">
        <f>+TODO_PACIENTES[[#This Row],[Aislamiento Domiciliario]]+TODO_PACIENTES[[#This Row],[Aislamiento en Hoteles]]+TODO_PACIENTES[[#This Row],[Hospitalizados en Sala]]+TODO_PACIENTES[[#This Row],[Hospitalizados en UCI]]</f>
        <v>24944</v>
      </c>
      <c r="AK152">
        <f t="shared" si="69"/>
        <v>5997.5955758595819</v>
      </c>
      <c r="AL152">
        <f>+TODO_PACIENTES[[#This Row],[Personas con Medidas Sanitarias]]-AJ151</f>
        <v>91</v>
      </c>
      <c r="AM152">
        <f>+IFERROR(TODO_PACIENTES[[#This Row],[Variación Personas Medidas Sanitarias]]/AJ151,0)</f>
        <v>3.661529795195751E-3</v>
      </c>
    </row>
    <row r="153" spans="1:39" x14ac:dyDescent="0.2">
      <c r="A153" s="12" t="str">
        <f t="shared" si="85"/>
        <v>ON</v>
      </c>
      <c r="B153" s="12" t="str">
        <f t="shared" si="86"/>
        <v>ultima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232514</v>
      </c>
      <c r="G153">
        <f t="shared" si="70"/>
        <v>2683</v>
      </c>
      <c r="H153" cm="1">
        <f t="array" ref="H153">+INDEX(Hoja1!$B$2:$MO$7,2,$E153)</f>
        <v>161502</v>
      </c>
      <c r="I153">
        <f t="shared" si="71"/>
        <v>1646</v>
      </c>
      <c r="J153">
        <f t="shared" si="62"/>
        <v>71012</v>
      </c>
      <c r="K153">
        <f t="shared" si="72"/>
        <v>1037</v>
      </c>
      <c r="L153" cm="1">
        <f t="array" ref="L153">+INDEX(Hoja1!$B$2:$MO$7,3,$E153)</f>
        <v>22703</v>
      </c>
      <c r="M153" cm="1">
        <f t="array" ref="M153">+INDEX(Hoja1!$B$2:$MO$7,4,$E153)</f>
        <v>681</v>
      </c>
      <c r="N153" cm="1">
        <f t="array" ref="N153">+INDEX(Hoja1!$B$2:$MO$7,5,$E153)</f>
        <v>1317</v>
      </c>
      <c r="O153" cm="1">
        <f t="array" ref="O153">+INDEX(Hoja1!$B$2:$MO$7,6,$E153)</f>
        <v>165</v>
      </c>
      <c r="P153" s="13">
        <f t="shared" si="89"/>
        <v>0.69459043326423353</v>
      </c>
      <c r="Q153" s="13">
        <f t="shared" si="90"/>
        <v>0.30540956673576647</v>
      </c>
      <c r="R153">
        <f t="shared" si="73"/>
        <v>-552</v>
      </c>
      <c r="S153">
        <f t="shared" si="74"/>
        <v>1037</v>
      </c>
      <c r="T153">
        <f t="shared" si="75"/>
        <v>-103</v>
      </c>
      <c r="U153">
        <f t="shared" si="76"/>
        <v>7</v>
      </c>
      <c r="V153">
        <f t="shared" si="77"/>
        <v>17</v>
      </c>
      <c r="W153">
        <f t="shared" si="78"/>
        <v>1</v>
      </c>
      <c r="X153">
        <f t="shared" si="79"/>
        <v>-0.17063369397217928</v>
      </c>
      <c r="Y153">
        <f t="shared" si="80"/>
        <v>1.4819578420864595E-2</v>
      </c>
      <c r="Z153">
        <f t="shared" si="81"/>
        <v>0.99548364465491535</v>
      </c>
      <c r="AA153">
        <f t="shared" si="82"/>
        <v>1.0103857566765579</v>
      </c>
      <c r="AB153">
        <f t="shared" si="83"/>
        <v>1.013076923076923</v>
      </c>
      <c r="AC153">
        <f t="shared" si="84"/>
        <v>1.0060975609756098</v>
      </c>
      <c r="AD153">
        <f t="shared" si="63"/>
        <v>55906.227458523688</v>
      </c>
      <c r="AE153">
        <f t="shared" si="64"/>
        <v>17074.296705938927</v>
      </c>
      <c r="AF153">
        <f t="shared" si="65"/>
        <v>5458.7641259918255</v>
      </c>
      <c r="AG153">
        <f t="shared" si="66"/>
        <v>163.741283962491</v>
      </c>
      <c r="AH153">
        <f t="shared" si="67"/>
        <v>316.6626592930993</v>
      </c>
      <c r="AI153">
        <f t="shared" si="68"/>
        <v>39.672998316903104</v>
      </c>
      <c r="AJ153">
        <f>+TODO_PACIENTES[[#This Row],[Aislamiento Domiciliario]]+TODO_PACIENTES[[#This Row],[Aislamiento en Hoteles]]+TODO_PACIENTES[[#This Row],[Hospitalizados en Sala]]+TODO_PACIENTES[[#This Row],[Hospitalizados en UCI]]</f>
        <v>24866</v>
      </c>
      <c r="AK153">
        <f t="shared" si="69"/>
        <v>5978.841067564319</v>
      </c>
      <c r="AL153">
        <f>+TODO_PACIENTES[[#This Row],[Personas con Medidas Sanitarias]]-AJ152</f>
        <v>-78</v>
      </c>
      <c r="AM153">
        <f>+IFERROR(TODO_PACIENTES[[#This Row],[Variación Personas Medidas Sanitarias]]/AJ152,0)</f>
        <v>-3.1270044900577293E-3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-232514</v>
      </c>
      <c r="H154" cm="1">
        <f t="array" ref="H154">+INDEX(Hoja1!$B$2:$MO$7,2,$E154)</f>
        <v>0</v>
      </c>
      <c r="I154">
        <f t="shared" si="71"/>
        <v>-161502</v>
      </c>
      <c r="J154">
        <f t="shared" si="62"/>
        <v>0</v>
      </c>
      <c r="K154">
        <f t="shared" si="72"/>
        <v>-71012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-235197</v>
      </c>
      <c r="S154">
        <f t="shared" si="74"/>
        <v>-71012</v>
      </c>
      <c r="T154">
        <f t="shared" si="75"/>
        <v>-22703</v>
      </c>
      <c r="U154">
        <f t="shared" si="76"/>
        <v>-681</v>
      </c>
      <c r="V154">
        <f t="shared" si="77"/>
        <v>-1317</v>
      </c>
      <c r="W154">
        <f t="shared" si="78"/>
        <v>-165</v>
      </c>
      <c r="X154">
        <f t="shared" si="79"/>
        <v>-87.66194558330227</v>
      </c>
      <c r="Y154">
        <f t="shared" si="80"/>
        <v>-1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-24866</v>
      </c>
      <c r="AM154">
        <f>+IFERROR(TODO_PACIENTES[[#This Row],[Variación Personas Medidas Sanitarias]]/AJ153,0)</f>
        <v>-1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232514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-1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