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94" documentId="8_{EB53E55E-EEC3-4F21-8E7D-52E27AC5BA5D}" xr6:coauthVersionLast="45" xr6:coauthVersionMax="45" xr10:uidLastSave="{5DFD2064-3112-497A-B00C-01B680B33F0A}"/>
  <bookViews>
    <workbookView xWindow="-120" yWindow="-120" windowWidth="20730" windowHeight="11160" xr2:uid="{2AF9DF2C-A2C8-45B1-80FF-162E42031A82}"/>
  </bookViews>
  <sheets>
    <sheet name="Hoja1" sheetId="1" r:id="rId1"/>
    <sheet name="TODO PACI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<sst xmlns="http://schemas.openxmlformats.org/spreadsheetml/2006/main" count="194" uniqueCount="188">
  <si>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</si>
  <si>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</si>
  <si>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</si>
  <si>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</si>
  <si>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</si>
  <si>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</si>
  <si>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</si>
  <si>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</si>
  <si>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</si>
  <si>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</si>
  <si>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</si>
  <si>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</si>
  <si>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</si>
  <si>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</si>
  <si>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</si>
  <si>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</si>
  <si>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</si>
  <si>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</si>
  <si>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</si>
  <si>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</si>
  <si>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</si>
  <si>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</si>
  <si>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</si>
  <si>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</si>
  <si>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</si>
  <si>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</si>
  <si>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</si>
  <si>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</si>
  <si>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</si>
  <si>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</si>
  <si>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</si>
  <si>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</si>
  <si>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</si>
  <si>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</si>
  <si>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</si>
  <si>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</si>
  <si>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</si>
  <si>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</si>
  <si>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</si>
  <si>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</si>
  <si>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</si>
  <si>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</si>
  <si>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</si>
  <si>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</si>
  <si>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</si>
  <si>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</si>
  <si>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</si>
  <si>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</si>
  <si>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</si>
  <si>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</si>
  <si>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</si>
  <si>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</si>
  <si>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</si>
  <si>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</si>
  <si>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</si>
  <si>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</si>
  <si>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</si>
  <si>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</si>
  <si>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</si>
  <si>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</si>
  <si>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</si>
  <si>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</si>
  <si>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</si>
  <si>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</si>
  <si>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</si>
  <si>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</si>
  <si>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</si>
  <si>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</si>
  <si>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</si>
  <si>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</si>
  <si>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</si>
  <si>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</si>
  <si>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</si>
  <si>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</si>
  <si>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</si>
  <si>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</si>
  <si>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</si>
  <si>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</si>
  <si>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</si>
  <si>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</si>
  <si>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</si>
  <si>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</si>
  <si>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</si>
  <si>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</si>
  <si>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</si>
  <si>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</si>
  <si>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</si>
  <si>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</si>
  <si>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</si>
  <si>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</si>
  <si>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</si>
  <si>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</si>
  <si>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</si>
  <si>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</si>
  <si>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</si>
  <si>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</si>
  <si>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</si>
  <si>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</si>
  <si>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</si>
  <si>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</si>
  <si>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</si>
  <si>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</si>
  <si>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</si>
  <si>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</si>
  <si>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</si>
  <si>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</si>
  <si>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</si>
  <si>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</si>
  <si>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</si>
  <si>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</si>
  <si>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</si>
  <si>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</si>
  <si>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</si>
  <si>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</si>
  <si>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</si>
  <si>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</si>
  <si>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</si>
  <si>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</si>
  <si>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</si>
  <si>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</si>
  <si>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</si>
  <si>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</si>
  <si>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</si>
  <si>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</si>
  <si>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</si>
  <si>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</si>
  <si>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</si>
  <si>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</si>
  <si>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</si>
  <si>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</si>
  <si>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</si>
  <si>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</si>
  <si>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</si>
  <si>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</si>
  <si>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</si>
  <si>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</si>
  <si>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</si>
  <si>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</si>
  <si>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</si>
  <si>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</si>
  <si>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</si>
  <si>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</si>
  <si>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</si>
  <si>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</si>
  <si>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</si>
  <si>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</si>
  <si>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</si>
  <si>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</si>
  <si>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</si>
  <si>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</si>
  <si>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</si>
  <si>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</si>
  <si>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</si>
  <si>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</si>
  <si>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</si>
  <si>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</si>
  <si>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</si>
  <si>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</si>
  <si>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</si>
  <si>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</si>
  <si>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</si>
  <si>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</si>
  <si>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</si>
  <si>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</si>
  <si>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</si>
  <si>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</si>
  <si>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</si>
  <si>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</si>
  <si>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</si>
  <si>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</si>
  <si>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</si>
  <si>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</si>
  <si>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</si>
  <si>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</si>
  <si>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</si>
  <si>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</si>
  <si>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</si>
  <si>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</si>
  <si>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</si>
  <si>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</si>
  <si>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</si>
  <si>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</si>
  <si>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</si>
  <si>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</si>
  <si>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01-08-20</t>
  </si>
  <si>
    <t>02-08-20</t>
  </si>
  <si>
    <t>03-08-20</t>
  </si>
  <si>
    <t>04-08-2020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</si>
</sst>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[$-F800]dddd\,\ mmmm\ dd\,\ yyyy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164" fontId="0" fillId="0" borderId="0" xfId="0" applyNumberFormat="1"/>
    <xf numFmtId="14" fontId="3" fillId="2" borderId="1" xfId="0" applyNumberFormat="1" applyFont="1" applyFill="1" applyBorder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6" fontId="0" fillId="0" borderId="0" xfId="1" applyNumberFormat="1" applyFont="1"/>
    <xf numFmtId="0" fontId="4" fillId="0" borderId="0" xfId="0" applyFont="1" applyAlignment="1">
      <alignment horizontal="center" vertical="top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orcentaje" xfId="1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%"/>
    </dxf>
    <dxf>
      <alignment horizontal="center" vertical="center" textRotation="0" wrapText="0" indent="0" justifyLastLine="0" shrinkToFit="0" readingOrder="0"/>
    </dxf>
    <dxf>
      <numFmt numFmtId="167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  <alignment horizontal="general" vertical="bottom" textRotation="0" wrapText="1" indent="0" justifyLastLine="0" shrinkToFit="0" readingOrder="0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  <alignment wrapText="1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  <dxf>
      <numFmt numFmtId="164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S7" totalsRowShown="0">
  <autoFilter ref="A1:ES7" xr:uid="{65EBD142-070D-4A8A-9712-8E08F9BC999A}"/>
  <tableColumns count="149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63"/>
    <tableColumn id="8" xr3:uid="{F74063BD-5DCD-4BB4-9589-556329FB26A8}" name="11-06-2020" dataDxfId="62"/>
    <tableColumn id="9" xr3:uid="{649F498F-D961-48D9-B03E-7696FE365482}" name="12-06-2020" dataDxfId="61"/>
    <tableColumn id="97" xr3:uid="{A5C46252-53A6-4C20-9528-EBBB46C70C09}" name="13-06-20" dataDxfId="60"/>
    <tableColumn id="98" xr3:uid="{906D3465-B7AE-4BEA-B15E-BF4AFA9B17FB}" name="14-06-20" dataDxfId="59"/>
    <tableColumn id="99" xr3:uid="{D4054379-978C-4004-A172-E45CCD7387C8}" name="15-06-20" dataDxfId="58"/>
    <tableColumn id="100" xr3:uid="{B8F2504B-914D-40CA-89AF-1A51923EE234}" name="16-06-20" dataDxfId="57"/>
    <tableColumn id="101" xr3:uid="{A08E839E-61A6-476B-86AD-BC3F1C31B6F7}" name="17-06-20" dataDxfId="56"/>
    <tableColumn id="102" xr3:uid="{1925CCF1-0C7C-484C-818E-28B0B29E2B65}" name="18-06-20" dataDxfId="55"/>
    <tableColumn id="103" xr3:uid="{7705B3CE-4EED-4361-85B1-ED555A9C3A4E}" name="19-06-20" dataDxfId="54"/>
    <tableColumn id="104" xr3:uid="{4CF234B2-A1BA-4E57-B85B-0B16844337FB}" name="20-06-20" dataDxfId="53"/>
    <tableColumn id="105" xr3:uid="{E05FE28E-6EEE-4AB3-B14B-C49FB57E415A}" name="21-06-20" dataDxfId="52"/>
    <tableColumn id="106" xr3:uid="{7FA93533-0664-4F66-8C27-79E1AAD1F1D5}" name="22-06-20" dataDxfId="51"/>
    <tableColumn id="107" xr3:uid="{F04ACC92-96E1-4BCA-9CE5-3E3038C08C05}" name="23-06-20" dataDxfId="50"/>
    <tableColumn id="108" xr3:uid="{8AA85728-B7A4-4846-AD35-9DA2869791FA}" name="24-06-20" dataDxfId="49"/>
    <tableColumn id="109" xr3:uid="{D4C3E08C-EB48-435F-9E11-B34A55EB3A2E}" name="25-06-20" dataDxfId="48"/>
    <tableColumn id="110" xr3:uid="{D686EF51-E376-4076-8007-316C16FBDBCC}" name="26-06-20" dataDxfId="47"/>
    <tableColumn id="111" xr3:uid="{3D163CAF-BABE-4D11-8523-51B7BDF7A2E0}" name="27-06-20" dataDxfId="46"/>
    <tableColumn id="112" xr3:uid="{F5011FA0-0F27-4C66-9945-9108C8263A1F}" name="28-06-20" dataDxfId="45"/>
    <tableColumn id="113" xr3:uid="{45A50112-213E-479B-8A5A-6240F859FD1E}" name="29-06-20" dataDxfId="44"/>
    <tableColumn id="114" xr3:uid="{72B232D5-9A82-4772-9114-9458E03DF764}" name="30-06-20" dataDxfId="43"/>
    <tableColumn id="115" xr3:uid="{45D977E4-5C5D-4F34-A1FA-4D0065194B2E}" name="01-07-20" dataDxfId="42"/>
    <tableColumn id="116" xr3:uid="{8E9A6A7A-D809-7747-90C8-0871BFB774C9}" name="02-07-20" dataDxfId="41"/>
    <tableColumn id="117" xr3:uid="{69AA80D0-14FC-C54A-8E37-04EF18CDE697}" name="03-07-20" dataDxfId="40"/>
    <tableColumn id="118" xr3:uid="{FD812150-1658-B344-9E5C-CF900C811CAC}" name="04-07-20" dataDxfId="39"/>
    <tableColumn id="119" xr3:uid="{CF5C86C6-44F6-604E-BFA3-D8D4C003425A}" name="05-07-20" dataDxfId="38"/>
    <tableColumn id="120" xr3:uid="{B32FA352-85FB-1F4D-8EA7-97AFBE6A3712}" name="06-07-20" dataDxfId="37"/>
    <tableColumn id="121" xr3:uid="{3850ADEE-D7EB-9E49-BBB5-6B9F1F54CD95}" name="07-06-20" dataDxfId="36"/>
    <tableColumn id="122" xr3:uid="{320DDD59-5C45-2040-9D89-C4544F091C5A}" name="08-07-20" dataDxfId="35"/>
    <tableColumn id="123" xr3:uid="{0ACFB9AB-6D30-3A45-9547-D95BC47690DD}" name="09-07-20" dataDxfId="34"/>
    <tableColumn id="124" xr3:uid="{81FD73C7-D816-3F4E-A9DF-1C421C2EFC23}" name="10-07-20" dataDxfId="33"/>
    <tableColumn id="125" xr3:uid="{56DFBF65-88C7-5646-8896-48E8D3FF2198}" name="11-07-20" dataDxfId="32"/>
    <tableColumn id="126" xr3:uid="{18F6DF39-9721-384A-A899-DB40D6B4785E}" name="12-07-20" dataDxfId="31"/>
    <tableColumn id="127" xr3:uid="{2B284A50-3213-EF46-904E-73679622D22C}" name="13-07-20" dataDxfId="30"/>
    <tableColumn id="128" xr3:uid="{30C66AA6-47A6-FB40-A335-1BA9A696E85B}" name="14-07-20" dataDxfId="29"/>
    <tableColumn id="129" xr3:uid="{041D18C8-807A-0949-898D-C4880EDA94DD}" name="15-07-20" dataDxfId="28"/>
    <tableColumn id="130" xr3:uid="{61B56DA5-913C-EF4F-B703-9A52B436E7DD}" name="16-07-20" dataDxfId="27"/>
    <tableColumn id="131" xr3:uid="{877B5AA5-D97A-8D40-B352-6FFA59645351}" name="17-07-20" dataDxfId="26"/>
    <tableColumn id="132" xr3:uid="{3FADF8C3-57FC-5D47-913A-C0C36C8E59FE}" name="18-07-20" dataDxfId="25"/>
    <tableColumn id="133" xr3:uid="{1226D8E9-4582-2342-A7CC-4D09D093B768}" name="19-07-20" dataDxfId="24"/>
    <tableColumn id="134" xr3:uid="{7101E8B8-49A5-1A49-8532-994B0A3FB01B}" name="20-07-20" dataDxfId="23"/>
    <tableColumn id="135" xr3:uid="{94611A1B-D923-9546-A8DC-9CCC7B65A729}" name="21-07-20" dataDxfId="22"/>
    <tableColumn id="136" xr3:uid="{58AE38DE-BFD7-4249-AB7A-15BF37E8B591}" name="22-07-20" dataDxfId="21"/>
    <tableColumn id="137" xr3:uid="{55C5FB87-1CA4-3F45-887B-DBB3DAAA5369}" name="23-07-20" dataDxfId="20"/>
    <tableColumn id="138" xr3:uid="{437CA53C-B11E-BF47-AF09-040913B3FCD0}" name="24-07-20" dataDxfId="19"/>
    <tableColumn id="139" xr3:uid="{202231FA-82F9-BF4E-8D60-B218C26A354A}" name="25-07-20" dataDxfId="18"/>
    <tableColumn id="140" xr3:uid="{24F2106B-9F5D-1E4C-A42B-E2AA613BEE08}" name="26-07-20" dataDxfId="17"/>
    <tableColumn id="141" xr3:uid="{8BDBD0BC-D9B1-B445-9A72-EF935A438E09}" name="27-07-20" dataDxfId="16"/>
    <tableColumn id="142" xr3:uid="{6A7EFE4A-AA3A-C34C-891A-3E9FCC0E701D}" name="28-07-20" dataDxfId="15"/>
    <tableColumn id="143" xr3:uid="{68B87CBE-2A2E-ED49-BF07-4D169F13B444}" name="29-07-20" dataDxfId="14"/>
    <tableColumn id="144" xr3:uid="{64D5EFBB-AC65-FF4A-AA5B-44CA608EC21F}" name="30-07-20" dataDxfId="13"/>
    <tableColumn id="145" xr3:uid="{EC753F0D-EF8A-BB47-914F-F8123749FA51}" name="31-07-20" dataDxfId="12"/>
    <tableColumn id="146" xr3:uid="{5EAED391-39D4-DB4D-9C41-D6293831A1D6}" name="01-08-20" dataDxfId="11"/>
    <tableColumn id="147" xr3:uid="{29CD9BB6-921C-EC4A-84EB-6022FDCA9F77}" name="02-08-20" dataDxfId="10"/>
    <tableColumn id="148" xr3:uid="{7A6B2633-DA48-844B-B2A7-4FC596D36087}" name="03-08-20" dataDxfId="9"/>
    <tableColumn id="149" xr3:uid="{B5E62901-93E8-AB4A-A55E-33F107A754BE}" name="04-08-20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S52"/>
  <sheetViews>
    <sheetView tabSelected="1" workbookViewId="0">
      <pane xSplit="1" topLeftCell="EP1" activePane="topRight" state="frozen"/>
      <selection activeCell="A2" sqref="A2"/>
      <selection pane="topRight" activeCell="ES2" sqref="ES2"/>
    </sheetView>
  </sheetViews>
  <sheetFormatPr baseColWidth="10" defaultColWidth="11.42578125" defaultRowHeight="15" x14ac:dyDescent="0.25"/>
  <cols>
    <col min="1" max="1" width="26.140625" customWidth="1"/>
    <col min="2" max="87" width="11.28515625" customWidth="1"/>
    <col min="94" max="101" width="11.42578125" style="8"/>
    <col min="102" max="103" width="11.42578125" style="15"/>
    <col min="104" max="104" width="12.85546875" style="15" bestFit="1" customWidth="1"/>
    <col min="105" max="112" width="11.42578125" style="15"/>
    <col min="113" max="113" width="11.42578125" style="8"/>
    <col min="114" max="114" width="10" style="8" customWidth="1"/>
    <col min="115" max="115" width="10.85546875" style="8" customWidth="1"/>
    <col min="116" max="118" width="11.42578125" style="8"/>
  </cols>
  <sheetData>
    <row r="1" spans="1:149" x14ac:dyDescent="0.25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  <c r="EP1" s="1" t="s">
        <v>184</v>
      </c>
      <c r="EQ1" s="1" t="s">
        <v>185</v>
      </c>
      <c r="ER1" s="1" t="s">
        <v>186</v>
      </c>
      <c r="ES1" s="1" t="s">
        <v>187</v>
      </c>
    </row>
    <row r="2" spans="1:149" x14ac:dyDescent="0.25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  <c r="EN2" s="8">
        <v>219942</v>
      </c>
      <c r="EO2" s="8">
        <v>222990</v>
      </c>
      <c r="EP2" s="8">
        <v>226596</v>
      </c>
      <c r="EQ2" s="8">
        <v>229831</v>
      </c>
      <c r="ER2" s="8">
        <v>232514</v>
      </c>
      <c r="ES2" s="8"/>
    </row>
    <row r="3" spans="1:149" x14ac:dyDescent="0.25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  <c r="EN3" s="8">
        <v>153132</v>
      </c>
      <c r="EO3" s="8">
        <v>155165</v>
      </c>
      <c r="EP3" s="8">
        <v>157706</v>
      </c>
      <c r="EQ3" s="8">
        <v>159856</v>
      </c>
      <c r="ER3" s="8">
        <v>161502</v>
      </c>
      <c r="ES3" s="8"/>
    </row>
    <row r="4" spans="1:149" x14ac:dyDescent="0.25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  <c r="EN4" s="8">
        <v>22457</v>
      </c>
      <c r="EO4" s="8">
        <v>22528</v>
      </c>
      <c r="EP4" s="8">
        <v>22743</v>
      </c>
      <c r="EQ4" s="8">
        <v>22806</v>
      </c>
      <c r="ER4" s="8">
        <v>22703</v>
      </c>
      <c r="ES4" s="8"/>
    </row>
    <row r="5" spans="1:149" x14ac:dyDescent="0.25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  <c r="EN5" s="8">
        <v>666</v>
      </c>
      <c r="EO5" s="8">
        <v>673</v>
      </c>
      <c r="EP5" s="8">
        <v>641</v>
      </c>
      <c r="EQ5" s="8">
        <v>674</v>
      </c>
      <c r="ER5" s="8">
        <v>681</v>
      </c>
      <c r="ES5" s="8"/>
    </row>
    <row r="6" spans="1:149" x14ac:dyDescent="0.25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  <c r="EN6" s="8">
        <v>1292</v>
      </c>
      <c r="EO6" s="8">
        <v>1302</v>
      </c>
      <c r="EP6" s="8">
        <v>1303</v>
      </c>
      <c r="EQ6" s="8">
        <v>1300</v>
      </c>
      <c r="ER6" s="8">
        <v>1317</v>
      </c>
      <c r="ES6" s="8"/>
    </row>
    <row r="7" spans="1:149" x14ac:dyDescent="0.25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  <c r="EN7" s="8">
        <v>161</v>
      </c>
      <c r="EO7" s="8">
        <v>166</v>
      </c>
      <c r="EP7" s="8">
        <v>166</v>
      </c>
      <c r="EQ7" s="8">
        <v>164</v>
      </c>
      <c r="ER7" s="8">
        <v>165</v>
      </c>
      <c r="ES7" s="8"/>
    </row>
    <row r="8" spans="1:149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</row>
    <row r="9" spans="1:149" x14ac:dyDescent="0.25">
      <c r="W9" s="1"/>
    </row>
    <row r="10" spans="1:149" x14ac:dyDescent="0.25">
      <c r="W10" s="1"/>
    </row>
    <row r="11" spans="1:149" x14ac:dyDescent="0.25">
      <c r="W11" s="1"/>
    </row>
    <row r="12" spans="1:149" x14ac:dyDescent="0.25">
      <c r="W12" s="1"/>
    </row>
    <row r="13" spans="1:149" x14ac:dyDescent="0.25">
      <c r="W13" s="1"/>
    </row>
    <row r="14" spans="1:149" x14ac:dyDescent="0.25">
      <c r="W14" s="1"/>
    </row>
    <row r="15" spans="1:149" x14ac:dyDescent="0.25">
      <c r="W15" s="1"/>
    </row>
    <row r="16" spans="1:149" x14ac:dyDescent="0.25">
      <c r="W16" s="1"/>
    </row>
    <row r="17" spans="1:23" x14ac:dyDescent="0.25">
      <c r="W17" s="3"/>
    </row>
    <row r="18" spans="1:23" x14ac:dyDescent="0.25">
      <c r="W18" s="3"/>
    </row>
    <row r="19" spans="1:23" x14ac:dyDescent="0.25">
      <c r="W19" s="3"/>
    </row>
    <row r="20" spans="1:23" x14ac:dyDescent="0.25">
      <c r="W20" s="3"/>
    </row>
    <row r="21" spans="1:23" x14ac:dyDescent="0.25">
      <c r="W21" s="3"/>
    </row>
    <row r="22" spans="1:2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5">
      <c r="W23" s="3"/>
    </row>
    <row r="24" spans="1:23" x14ac:dyDescent="0.25">
      <c r="W24" s="3"/>
    </row>
    <row r="25" spans="1:23" x14ac:dyDescent="0.25">
      <c r="W25" s="4"/>
    </row>
    <row r="26" spans="1:23" x14ac:dyDescent="0.25">
      <c r="W26" s="4"/>
    </row>
    <row r="27" spans="1:23" x14ac:dyDescent="0.25">
      <c r="W27" s="4"/>
    </row>
    <row r="28" spans="1:23" x14ac:dyDescent="0.25">
      <c r="W28" s="4"/>
    </row>
    <row r="29" spans="1:23" x14ac:dyDescent="0.25">
      <c r="W29" s="4"/>
    </row>
    <row r="30" spans="1:23" x14ac:dyDescent="0.25">
      <c r="W30" s="4"/>
    </row>
    <row r="31" spans="1:23" x14ac:dyDescent="0.25">
      <c r="W31" s="4"/>
    </row>
    <row r="32" spans="1:23" x14ac:dyDescent="0.25">
      <c r="W32" s="4"/>
    </row>
    <row r="33" spans="1:23" x14ac:dyDescent="0.25">
      <c r="W33" s="4"/>
    </row>
    <row r="34" spans="1:23" x14ac:dyDescent="0.25">
      <c r="W34" s="4"/>
    </row>
    <row r="35" spans="1:23" x14ac:dyDescent="0.25">
      <c r="W35" s="1"/>
    </row>
    <row r="36" spans="1:23" x14ac:dyDescent="0.25">
      <c r="W36" s="1"/>
    </row>
    <row r="37" spans="1:23" x14ac:dyDescent="0.25">
      <c r="W37" s="1"/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5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baseColWidth="10" defaultColWidth="10.7109375" defaultRowHeight="15" x14ac:dyDescent="0.25"/>
  <cols>
    <col min="1" max="1" width="7.28515625" bestFit="1" customWidth="1"/>
    <col min="2" max="2" width="7.7109375" customWidth="1"/>
    <col min="3" max="3" width="7.140625" customWidth="1"/>
    <col min="4" max="4" width="10.42578125" bestFit="1" customWidth="1"/>
    <col min="5" max="5" width="5.42578125" customWidth="1"/>
    <col min="6" max="6" width="12.7109375" customWidth="1"/>
    <col min="7" max="7" width="8.85546875" customWidth="1"/>
    <col min="8" max="8" width="12" bestFit="1" customWidth="1"/>
    <col min="9" max="10" width="9.140625" customWidth="1"/>
    <col min="11" max="11" width="8.7109375" customWidth="1"/>
    <col min="12" max="12" width="10.42578125" customWidth="1"/>
    <col min="13" max="13" width="10.85546875" customWidth="1"/>
    <col min="14" max="14" width="11.140625" customWidth="1"/>
    <col min="15" max="15" width="10.7109375" customWidth="1"/>
    <col min="16" max="17" width="12" bestFit="1" customWidth="1"/>
    <col min="18" max="18" width="12.7109375" customWidth="1"/>
    <col min="19" max="19" width="11.7109375" bestFit="1" customWidth="1"/>
    <col min="20" max="22" width="12.7109375" customWidth="1"/>
    <col min="23" max="23" width="10.85546875" customWidth="1"/>
    <col min="24" max="24" width="10.42578125" customWidth="1"/>
    <col min="25" max="25" width="10.85546875" customWidth="1"/>
    <col min="26" max="30" width="14" customWidth="1"/>
    <col min="31" max="32" width="11" customWidth="1"/>
    <col min="33" max="33" width="11.7109375" customWidth="1"/>
    <col min="34" max="34" width="12.28515625" customWidth="1"/>
    <col min="35" max="35" width="12" customWidth="1"/>
    <col min="37" max="37" width="13.5703125" customWidth="1"/>
    <col min="38" max="38" width="13.28515625" customWidth="1"/>
    <col min="39" max="39" width="14.28515625" customWidth="1"/>
  </cols>
  <sheetData>
    <row r="4" spans="1:39" x14ac:dyDescent="0.25">
      <c r="D4" s="9">
        <f>+D7+COUNTA(Hoja1!$C$2:$MO$2)</f>
        <v>44046</v>
      </c>
      <c r="E4" s="10"/>
    </row>
    <row r="5" spans="1:39" x14ac:dyDescent="0.25">
      <c r="D5" s="11"/>
    </row>
    <row r="6" spans="1:39" ht="48" x14ac:dyDescent="0.25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5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5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5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5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5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5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5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5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5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5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5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5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5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5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5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5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5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5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5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5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5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5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5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5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5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5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5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5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5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5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5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5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5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5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5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5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5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5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5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5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5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5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5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5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5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5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5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5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5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5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5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5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5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5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5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5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5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5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5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5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5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5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5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5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5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5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5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5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5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5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5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5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5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5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5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5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5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5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5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5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5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5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5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5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5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5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5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5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5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5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5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5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5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5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5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5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5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5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5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5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5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5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5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5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5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5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5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5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5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5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5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5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5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5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5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5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5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5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5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5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5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5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5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5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5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5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5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5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5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5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5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5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5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5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5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5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5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5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5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5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5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 x14ac:dyDescent="0.25">
      <c r="A148" s="12" t="str">
        <f t="shared" si="85"/>
        <v>ON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 x14ac:dyDescent="0.25">
      <c r="A149" s="12" t="str">
        <f t="shared" si="85"/>
        <v>ON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219942</v>
      </c>
      <c r="G149">
        <f t="shared" si="70"/>
        <v>3212</v>
      </c>
      <c r="H149" cm="1">
        <f t="array" ref="H149">+INDEX(Hoja1!$B$2:$MO$7,2,$E149)</f>
        <v>153132</v>
      </c>
      <c r="I149">
        <f t="shared" si="71"/>
        <v>2296</v>
      </c>
      <c r="J149">
        <f t="shared" si="62"/>
        <v>66810</v>
      </c>
      <c r="K149">
        <f t="shared" si="72"/>
        <v>916</v>
      </c>
      <c r="L149" cm="1">
        <f t="array" ref="L149">+INDEX(Hoja1!$B$2:$MO$7,3,$E149)</f>
        <v>22457</v>
      </c>
      <c r="M149" cm="1">
        <f t="array" ref="M149">+INDEX(Hoja1!$B$2:$MO$7,4,$E149)</f>
        <v>666</v>
      </c>
      <c r="N149" cm="1">
        <f t="array" ref="N149">+INDEX(Hoja1!$B$2:$MO$7,5,$E149)</f>
        <v>1292</v>
      </c>
      <c r="O149" cm="1">
        <f t="array" ref="O149">+INDEX(Hoja1!$B$2:$MO$7,6,$E149)</f>
        <v>161</v>
      </c>
      <c r="P149" s="13">
        <f t="shared" si="89"/>
        <v>0.69623809913522661</v>
      </c>
      <c r="Q149" s="13">
        <f t="shared" si="90"/>
        <v>0.30376190086477345</v>
      </c>
      <c r="R149">
        <f t="shared" si="73"/>
        <v>79</v>
      </c>
      <c r="S149">
        <f t="shared" si="74"/>
        <v>916</v>
      </c>
      <c r="T149">
        <f t="shared" si="75"/>
        <v>27</v>
      </c>
      <c r="U149">
        <f t="shared" si="76"/>
        <v>-23</v>
      </c>
      <c r="V149">
        <f t="shared" si="77"/>
        <v>-10</v>
      </c>
      <c r="W149">
        <f t="shared" si="78"/>
        <v>3</v>
      </c>
      <c r="X149">
        <f t="shared" si="79"/>
        <v>2.5215448451962975E-2</v>
      </c>
      <c r="Y149">
        <f t="shared" si="80"/>
        <v>1.3901113910219443E-2</v>
      </c>
      <c r="Z149">
        <f t="shared" si="81"/>
        <v>1.0012037449843958</v>
      </c>
      <c r="AA149">
        <f t="shared" si="82"/>
        <v>0.96661828737300437</v>
      </c>
      <c r="AB149">
        <f t="shared" si="83"/>
        <v>0.99231950844854067</v>
      </c>
      <c r="AC149">
        <f t="shared" si="84"/>
        <v>1.018987341772152</v>
      </c>
      <c r="AD149">
        <f t="shared" si="63"/>
        <v>52883.385429189715</v>
      </c>
      <c r="AE149">
        <f t="shared" si="64"/>
        <v>16063.957682135129</v>
      </c>
      <c r="AF149">
        <f t="shared" si="65"/>
        <v>5399.6152921375333</v>
      </c>
      <c r="AG149">
        <f t="shared" si="66"/>
        <v>160.13464775186344</v>
      </c>
      <c r="AH149">
        <f t="shared" si="67"/>
        <v>310.6515989420534</v>
      </c>
      <c r="AI149">
        <f t="shared" si="68"/>
        <v>38.711228660735756</v>
      </c>
      <c r="AJ149">
        <f>+TODO_PACIENTES[[#This Row],[Aislamiento Domiciliario]]+TODO_PACIENTES[[#This Row],[Aislamiento en Hoteles]]+TODO_PACIENTES[[#This Row],[Hospitalizados en Sala]]+TODO_PACIENTES[[#This Row],[Hospitalizados en UCI]]</f>
        <v>24576</v>
      </c>
      <c r="AK149">
        <f t="shared" si="69"/>
        <v>5909.1127674921863</v>
      </c>
      <c r="AL149">
        <f>+TODO_PACIENTES[[#This Row],[Personas con Medidas Sanitarias]]-AJ148</f>
        <v>-3</v>
      </c>
      <c r="AM149">
        <f>+IFERROR(TODO_PACIENTES[[#This Row],[Variación Personas Medidas Sanitarias]]/AJ148,0)</f>
        <v>-1.2205541315757354E-4</v>
      </c>
    </row>
    <row r="150" spans="1:39" x14ac:dyDescent="0.25">
      <c r="A150" s="12" t="str">
        <f t="shared" si="85"/>
        <v>ON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222990</v>
      </c>
      <c r="G150">
        <f t="shared" si="70"/>
        <v>3048</v>
      </c>
      <c r="H150" cm="1">
        <f t="array" ref="H150">+INDEX(Hoja1!$B$2:$MO$7,2,$E150)</f>
        <v>155165</v>
      </c>
      <c r="I150">
        <f t="shared" si="71"/>
        <v>2033</v>
      </c>
      <c r="J150">
        <f t="shared" si="62"/>
        <v>67825</v>
      </c>
      <c r="K150">
        <f t="shared" si="72"/>
        <v>1015</v>
      </c>
      <c r="L150" cm="1">
        <f t="array" ref="L150">+INDEX(Hoja1!$B$2:$MO$7,3,$E150)</f>
        <v>22528</v>
      </c>
      <c r="M150" cm="1">
        <f t="array" ref="M150">+INDEX(Hoja1!$B$2:$MO$7,4,$E150)</f>
        <v>673</v>
      </c>
      <c r="N150" cm="1">
        <f t="array" ref="N150">+INDEX(Hoja1!$B$2:$MO$7,5,$E150)</f>
        <v>1302</v>
      </c>
      <c r="O150" cm="1">
        <f t="array" ref="O150">+INDEX(Hoja1!$B$2:$MO$7,6,$E150)</f>
        <v>166</v>
      </c>
      <c r="P150" s="13">
        <f t="shared" si="89"/>
        <v>0.69583837840261897</v>
      </c>
      <c r="Q150" s="13">
        <f t="shared" si="90"/>
        <v>0.30416162159738103</v>
      </c>
      <c r="R150">
        <f t="shared" si="73"/>
        <v>-164</v>
      </c>
      <c r="S150">
        <f t="shared" si="74"/>
        <v>1015</v>
      </c>
      <c r="T150">
        <f t="shared" si="75"/>
        <v>71</v>
      </c>
      <c r="U150">
        <f t="shared" si="76"/>
        <v>7</v>
      </c>
      <c r="V150">
        <f t="shared" si="77"/>
        <v>10</v>
      </c>
      <c r="W150">
        <f t="shared" si="78"/>
        <v>5</v>
      </c>
      <c r="X150">
        <f t="shared" si="79"/>
        <v>-5.1058530510585308E-2</v>
      </c>
      <c r="Y150">
        <f t="shared" si="80"/>
        <v>1.5192336476575363E-2</v>
      </c>
      <c r="Z150">
        <f t="shared" si="81"/>
        <v>1.0031615977200872</v>
      </c>
      <c r="AA150">
        <f t="shared" si="82"/>
        <v>1.0105105105105106</v>
      </c>
      <c r="AB150">
        <f t="shared" si="83"/>
        <v>1.0077399380804954</v>
      </c>
      <c r="AC150">
        <f t="shared" si="84"/>
        <v>1.031055900621118</v>
      </c>
      <c r="AD150">
        <f t="shared" si="63"/>
        <v>53616.253907189232</v>
      </c>
      <c r="AE150">
        <f t="shared" si="64"/>
        <v>16308.006732387594</v>
      </c>
      <c r="AF150">
        <f t="shared" si="65"/>
        <v>5416.686703534504</v>
      </c>
      <c r="AG150">
        <f t="shared" si="66"/>
        <v>161.8177446501563</v>
      </c>
      <c r="AH150">
        <f t="shared" si="67"/>
        <v>313.05602308247177</v>
      </c>
      <c r="AI150">
        <f t="shared" si="68"/>
        <v>39.913440730944941</v>
      </c>
      <c r="AJ150">
        <f>+TODO_PACIENTES[[#This Row],[Aislamiento Domiciliario]]+TODO_PACIENTES[[#This Row],[Aislamiento en Hoteles]]+TODO_PACIENTES[[#This Row],[Hospitalizados en Sala]]+TODO_PACIENTES[[#This Row],[Hospitalizados en UCI]]</f>
        <v>24669</v>
      </c>
      <c r="AK150">
        <f t="shared" si="69"/>
        <v>5931.4739119980768</v>
      </c>
      <c r="AL150">
        <f>+TODO_PACIENTES[[#This Row],[Personas con Medidas Sanitarias]]-AJ149</f>
        <v>93</v>
      </c>
      <c r="AM150">
        <f>+IFERROR(TODO_PACIENTES[[#This Row],[Variación Personas Medidas Sanitarias]]/AJ149,0)</f>
        <v>3.7841796875E-3</v>
      </c>
    </row>
    <row r="151" spans="1:39" x14ac:dyDescent="0.25">
      <c r="A151" s="12" t="str">
        <f t="shared" si="85"/>
        <v>ON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226596</v>
      </c>
      <c r="G151">
        <f t="shared" si="70"/>
        <v>3606</v>
      </c>
      <c r="H151" cm="1">
        <f t="array" ref="H151">+INDEX(Hoja1!$B$2:$MO$7,2,$E151)</f>
        <v>157706</v>
      </c>
      <c r="I151">
        <f t="shared" si="71"/>
        <v>2541</v>
      </c>
      <c r="J151">
        <f t="shared" si="62"/>
        <v>68890</v>
      </c>
      <c r="K151">
        <f t="shared" si="72"/>
        <v>1065</v>
      </c>
      <c r="L151" cm="1">
        <f t="array" ref="L151">+INDEX(Hoja1!$B$2:$MO$7,3,$E151)</f>
        <v>22743</v>
      </c>
      <c r="M151" cm="1">
        <f t="array" ref="M151">+INDEX(Hoja1!$B$2:$MO$7,4,$E151)</f>
        <v>641</v>
      </c>
      <c r="N151" cm="1">
        <f t="array" ref="N151">+INDEX(Hoja1!$B$2:$MO$7,5,$E151)</f>
        <v>1303</v>
      </c>
      <c r="O151" cm="1">
        <f t="array" ref="O151">+INDEX(Hoja1!$B$2:$MO$7,6,$E151)</f>
        <v>166</v>
      </c>
      <c r="P151" s="13">
        <f t="shared" si="89"/>
        <v>0.69597874631502765</v>
      </c>
      <c r="Q151" s="13">
        <f t="shared" si="90"/>
        <v>0.30402125368497235</v>
      </c>
      <c r="R151">
        <f t="shared" si="73"/>
        <v>558</v>
      </c>
      <c r="S151">
        <f t="shared" si="74"/>
        <v>1065</v>
      </c>
      <c r="T151">
        <f t="shared" si="75"/>
        <v>215</v>
      </c>
      <c r="U151">
        <f t="shared" si="76"/>
        <v>-32</v>
      </c>
      <c r="V151">
        <f t="shared" si="77"/>
        <v>1</v>
      </c>
      <c r="W151">
        <f t="shared" si="78"/>
        <v>0</v>
      </c>
      <c r="X151">
        <f t="shared" si="79"/>
        <v>0.18307086614173229</v>
      </c>
      <c r="Y151">
        <f t="shared" si="80"/>
        <v>1.5702174714338372E-2</v>
      </c>
      <c r="Z151">
        <f t="shared" si="81"/>
        <v>1.0095436789772727</v>
      </c>
      <c r="AA151">
        <f t="shared" si="82"/>
        <v>0.95245170876671614</v>
      </c>
      <c r="AB151">
        <f t="shared" si="83"/>
        <v>1.0007680491551458</v>
      </c>
      <c r="AC151">
        <f t="shared" si="84"/>
        <v>1</v>
      </c>
      <c r="AD151">
        <f t="shared" si="63"/>
        <v>54483.289252224095</v>
      </c>
      <c r="AE151">
        <f t="shared" si="64"/>
        <v>16564.07790334215</v>
      </c>
      <c r="AF151">
        <f t="shared" si="65"/>
        <v>5468.3818225534988</v>
      </c>
      <c r="AG151">
        <f t="shared" si="66"/>
        <v>154.12358740081751</v>
      </c>
      <c r="AH151">
        <f t="shared" si="67"/>
        <v>313.29646549651358</v>
      </c>
      <c r="AI151">
        <f t="shared" si="68"/>
        <v>39.913440730944941</v>
      </c>
      <c r="AJ151">
        <f>+TODO_PACIENTES[[#This Row],[Aislamiento Domiciliario]]+TODO_PACIENTES[[#This Row],[Aislamiento en Hoteles]]+TODO_PACIENTES[[#This Row],[Hospitalizados en Sala]]+TODO_PACIENTES[[#This Row],[Hospitalizados en UCI]]</f>
        <v>24853</v>
      </c>
      <c r="AK151">
        <f t="shared" si="69"/>
        <v>5975.7153161817751</v>
      </c>
      <c r="AL151">
        <f>+TODO_PACIENTES[[#This Row],[Personas con Medidas Sanitarias]]-AJ150</f>
        <v>184</v>
      </c>
      <c r="AM151">
        <f>+IFERROR(TODO_PACIENTES[[#This Row],[Variación Personas Medidas Sanitarias]]/AJ150,0)</f>
        <v>7.4587539016579517E-3</v>
      </c>
    </row>
    <row r="152" spans="1:39" x14ac:dyDescent="0.25">
      <c r="A152" s="12" t="str">
        <f t="shared" si="85"/>
        <v>ON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229831</v>
      </c>
      <c r="G152">
        <f t="shared" si="70"/>
        <v>3235</v>
      </c>
      <c r="H152" cm="1">
        <f t="array" ref="H152">+INDEX(Hoja1!$B$2:$MO$7,2,$E152)</f>
        <v>159856</v>
      </c>
      <c r="I152">
        <f t="shared" si="71"/>
        <v>2150</v>
      </c>
      <c r="J152">
        <f t="shared" si="62"/>
        <v>69975</v>
      </c>
      <c r="K152">
        <f t="shared" si="72"/>
        <v>1085</v>
      </c>
      <c r="L152" cm="1">
        <f t="array" ref="L152">+INDEX(Hoja1!$B$2:$MO$7,3,$E152)</f>
        <v>22806</v>
      </c>
      <c r="M152" cm="1">
        <f t="array" ref="M152">+INDEX(Hoja1!$B$2:$MO$7,4,$E152)</f>
        <v>674</v>
      </c>
      <c r="N152" cm="1">
        <f t="array" ref="N152">+INDEX(Hoja1!$B$2:$MO$7,5,$E152)</f>
        <v>1300</v>
      </c>
      <c r="O152" cm="1">
        <f t="array" ref="O152">+INDEX(Hoja1!$B$2:$MO$7,6,$E152)</f>
        <v>164</v>
      </c>
      <c r="P152" s="13">
        <f t="shared" si="89"/>
        <v>0.69553715556213047</v>
      </c>
      <c r="Q152" s="13">
        <f t="shared" si="90"/>
        <v>0.30446284443786958</v>
      </c>
      <c r="R152">
        <f t="shared" si="73"/>
        <v>-371</v>
      </c>
      <c r="S152">
        <f t="shared" si="74"/>
        <v>1085</v>
      </c>
      <c r="T152">
        <f t="shared" si="75"/>
        <v>63</v>
      </c>
      <c r="U152">
        <f t="shared" si="76"/>
        <v>33</v>
      </c>
      <c r="V152">
        <f t="shared" si="77"/>
        <v>-3</v>
      </c>
      <c r="W152">
        <f t="shared" si="78"/>
        <v>-2</v>
      </c>
      <c r="X152">
        <f t="shared" si="79"/>
        <v>-0.10288408208541321</v>
      </c>
      <c r="Y152">
        <f t="shared" si="80"/>
        <v>1.5749745971839164E-2</v>
      </c>
      <c r="Z152">
        <f t="shared" si="81"/>
        <v>1.002770083102493</v>
      </c>
      <c r="AA152">
        <f t="shared" si="82"/>
        <v>1.0514820592823713</v>
      </c>
      <c r="AB152">
        <f t="shared" si="83"/>
        <v>0.9976976208749041</v>
      </c>
      <c r="AC152">
        <f t="shared" si="84"/>
        <v>0.98795180722891562</v>
      </c>
      <c r="AD152">
        <f t="shared" si="63"/>
        <v>55261.120461649436</v>
      </c>
      <c r="AE152">
        <f t="shared" si="64"/>
        <v>16824.957922577545</v>
      </c>
      <c r="AF152">
        <f t="shared" si="65"/>
        <v>5483.5296946381341</v>
      </c>
      <c r="AG152">
        <f t="shared" si="66"/>
        <v>162.05818706419814</v>
      </c>
      <c r="AH152">
        <f t="shared" si="67"/>
        <v>312.57513825438809</v>
      </c>
      <c r="AI152">
        <f t="shared" si="68"/>
        <v>39.432555902861267</v>
      </c>
      <c r="AJ152">
        <f>+TODO_PACIENTES[[#This Row],[Aislamiento Domiciliario]]+TODO_PACIENTES[[#This Row],[Aislamiento en Hoteles]]+TODO_PACIENTES[[#This Row],[Hospitalizados en Sala]]+TODO_PACIENTES[[#This Row],[Hospitalizados en UCI]]</f>
        <v>24944</v>
      </c>
      <c r="AK152">
        <f t="shared" si="69"/>
        <v>5997.5955758595819</v>
      </c>
      <c r="AL152">
        <f>+TODO_PACIENTES[[#This Row],[Personas con Medidas Sanitarias]]-AJ151</f>
        <v>91</v>
      </c>
      <c r="AM152">
        <f>+IFERROR(TODO_PACIENTES[[#This Row],[Variación Personas Medidas Sanitarias]]/AJ151,0)</f>
        <v>3.661529795195751E-3</v>
      </c>
    </row>
    <row r="153" spans="1:39" x14ac:dyDescent="0.25">
      <c r="A153" s="12" t="str">
        <f t="shared" si="85"/>
        <v>ON</v>
      </c>
      <c r="B153" s="12" t="str">
        <f t="shared" si="86"/>
        <v>ultima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232514</v>
      </c>
      <c r="G153">
        <f t="shared" si="70"/>
        <v>2683</v>
      </c>
      <c r="H153" cm="1">
        <f t="array" ref="H153">+INDEX(Hoja1!$B$2:$MO$7,2,$E153)</f>
        <v>161502</v>
      </c>
      <c r="I153">
        <f t="shared" si="71"/>
        <v>1646</v>
      </c>
      <c r="J153">
        <f t="shared" si="62"/>
        <v>71012</v>
      </c>
      <c r="K153">
        <f t="shared" si="72"/>
        <v>1037</v>
      </c>
      <c r="L153" cm="1">
        <f t="array" ref="L153">+INDEX(Hoja1!$B$2:$MO$7,3,$E153)</f>
        <v>22703</v>
      </c>
      <c r="M153" cm="1">
        <f t="array" ref="M153">+INDEX(Hoja1!$B$2:$MO$7,4,$E153)</f>
        <v>681</v>
      </c>
      <c r="N153" cm="1">
        <f t="array" ref="N153">+INDEX(Hoja1!$B$2:$MO$7,5,$E153)</f>
        <v>1317</v>
      </c>
      <c r="O153" cm="1">
        <f t="array" ref="O153">+INDEX(Hoja1!$B$2:$MO$7,6,$E153)</f>
        <v>165</v>
      </c>
      <c r="P153" s="13">
        <f t="shared" si="89"/>
        <v>0.69459043326423353</v>
      </c>
      <c r="Q153" s="13">
        <f t="shared" si="90"/>
        <v>0.30540956673576647</v>
      </c>
      <c r="R153">
        <f t="shared" si="73"/>
        <v>-552</v>
      </c>
      <c r="S153">
        <f t="shared" si="74"/>
        <v>1037</v>
      </c>
      <c r="T153">
        <f t="shared" si="75"/>
        <v>-103</v>
      </c>
      <c r="U153">
        <f t="shared" si="76"/>
        <v>7</v>
      </c>
      <c r="V153">
        <f t="shared" si="77"/>
        <v>17</v>
      </c>
      <c r="W153">
        <f t="shared" si="78"/>
        <v>1</v>
      </c>
      <c r="X153">
        <f t="shared" si="79"/>
        <v>-0.17063369397217928</v>
      </c>
      <c r="Y153">
        <f t="shared" si="80"/>
        <v>1.4819578420864595E-2</v>
      </c>
      <c r="Z153">
        <f t="shared" si="81"/>
        <v>0.99548364465491535</v>
      </c>
      <c r="AA153">
        <f t="shared" si="82"/>
        <v>1.0103857566765579</v>
      </c>
      <c r="AB153">
        <f t="shared" si="83"/>
        <v>1.013076923076923</v>
      </c>
      <c r="AC153">
        <f t="shared" si="84"/>
        <v>1.0060975609756098</v>
      </c>
      <c r="AD153">
        <f t="shared" si="63"/>
        <v>55906.227458523688</v>
      </c>
      <c r="AE153">
        <f t="shared" si="64"/>
        <v>17074.296705938927</v>
      </c>
      <c r="AF153">
        <f t="shared" si="65"/>
        <v>5458.7641259918255</v>
      </c>
      <c r="AG153">
        <f t="shared" si="66"/>
        <v>163.741283962491</v>
      </c>
      <c r="AH153">
        <f t="shared" si="67"/>
        <v>316.6626592930993</v>
      </c>
      <c r="AI153">
        <f t="shared" si="68"/>
        <v>39.672998316903104</v>
      </c>
      <c r="AJ153">
        <f>+TODO_PACIENTES[[#This Row],[Aislamiento Domiciliario]]+TODO_PACIENTES[[#This Row],[Aislamiento en Hoteles]]+TODO_PACIENTES[[#This Row],[Hospitalizados en Sala]]+TODO_PACIENTES[[#This Row],[Hospitalizados en UCI]]</f>
        <v>24866</v>
      </c>
      <c r="AK153">
        <f t="shared" si="69"/>
        <v>5978.841067564319</v>
      </c>
      <c r="AL153">
        <f>+TODO_PACIENTES[[#This Row],[Personas con Medidas Sanitarias]]-AJ152</f>
        <v>-78</v>
      </c>
      <c r="AM153">
        <f>+IFERROR(TODO_PACIENTES[[#This Row],[Variación Personas Medidas Sanitarias]]/AJ152,0)</f>
        <v>-3.1270044900577293E-3</v>
      </c>
    </row>
    <row r="154" spans="1:39" x14ac:dyDescent="0.25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-232514</v>
      </c>
      <c r="H154" cm="1">
        <f t="array" ref="H154">+INDEX(Hoja1!$B$2:$MO$7,2,$E154)</f>
        <v>0</v>
      </c>
      <c r="I154">
        <f t="shared" si="71"/>
        <v>-161502</v>
      </c>
      <c r="J154">
        <f t="shared" si="62"/>
        <v>0</v>
      </c>
      <c r="K154">
        <f t="shared" si="72"/>
        <v>-71012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-235197</v>
      </c>
      <c r="S154">
        <f t="shared" si="74"/>
        <v>-71012</v>
      </c>
      <c r="T154">
        <f t="shared" si="75"/>
        <v>-22703</v>
      </c>
      <c r="U154">
        <f t="shared" si="76"/>
        <v>-681</v>
      </c>
      <c r="V154">
        <f t="shared" si="77"/>
        <v>-1317</v>
      </c>
      <c r="W154">
        <f t="shared" si="78"/>
        <v>-165</v>
      </c>
      <c r="X154">
        <f t="shared" si="79"/>
        <v>-87.66194558330227</v>
      </c>
      <c r="Y154">
        <f t="shared" si="80"/>
        <v>-1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-24866</v>
      </c>
      <c r="AM154">
        <f>+IFERROR(TODO_PACIENTES[[#This Row],[Variación Personas Medidas Sanitarias]]/AJ153,0)</f>
        <v>-1</v>
      </c>
    </row>
    <row r="155" spans="1:39" x14ac:dyDescent="0.25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232514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-1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5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5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5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5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5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5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5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5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5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5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5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5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5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5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5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5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5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5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5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5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5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5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5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5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5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5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5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5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5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5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5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5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5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5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5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5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5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5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5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5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5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5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5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5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5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5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5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5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5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5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5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5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5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5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5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5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5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5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5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5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5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5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5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5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5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5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5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5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5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5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5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5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5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5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5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5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5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5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5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5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5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5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5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5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5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5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5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5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5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5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5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5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5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5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5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5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5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5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5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5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5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5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5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5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5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5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5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5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5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5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5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5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5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5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5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5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5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5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5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5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5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5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5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5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5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5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5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5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5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5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5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5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5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5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5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5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5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5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5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5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5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5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5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5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5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5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5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5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5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Natalia Arancibia Pacheco</cp:lastModifiedBy>
  <cp:revision/>
  <dcterms:created xsi:type="dcterms:W3CDTF">2020-04-29T23:20:45Z</dcterms:created>
  <dcterms:modified xsi:type="dcterms:W3CDTF">2020-08-04T13:13:18Z</dcterms:modified>
  <cp:category/>
  <cp:contentStatus/>
</cp:coreProperties>
</file>