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017" documentId="8_{989AFD0C-FA63-42EF-82BD-CD9A2BEB4896}" xr6:coauthVersionLast="45" xr6:coauthVersionMax="45" xr10:uidLastSave="{59B80D49-599F-48B3-82BC-CF1E6C6D78A7}"/>
  <bookViews>
    <workbookView xWindow="-108" yWindow="-108" windowWidth="23256" windowHeight="12576" firstSheet="10" activeTab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externalReferences>
    <externalReference r:id="rId14"/>
    <externalReference r:id="rId15"/>
  </externalReference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6"/>
        <x14:slicerCache r:id="rId17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H2" i="8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G92" i="15"/>
  <c r="H92" i="15"/>
  <c r="I92" i="15"/>
  <c r="G93" i="15"/>
  <c r="H93" i="15"/>
  <c r="I93" i="15"/>
  <c r="G94" i="15"/>
  <c r="H94" i="15"/>
  <c r="I94" i="15"/>
  <c r="G95" i="15"/>
  <c r="H95" i="15"/>
  <c r="I95" i="15"/>
  <c r="G96" i="15"/>
  <c r="H96" i="15"/>
  <c r="I96" i="15"/>
  <c r="G97" i="15"/>
  <c r="H97" i="15"/>
  <c r="I97" i="15"/>
  <c r="G98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G483" i="15"/>
  <c r="H483" i="15"/>
  <c r="I483" i="15"/>
  <c r="G484" i="15"/>
  <c r="H484" i="15"/>
  <c r="I484" i="15"/>
  <c r="G485" i="15"/>
  <c r="H485" i="15"/>
  <c r="I485" i="15"/>
  <c r="G486" i="15"/>
  <c r="H486" i="15"/>
  <c r="I486" i="15"/>
  <c r="G487" i="15"/>
  <c r="H487" i="15"/>
  <c r="I487" i="15"/>
  <c r="G488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93" i="8"/>
  <c r="E96" i="8"/>
  <c r="E97" i="8"/>
  <c r="E485" i="8"/>
  <c r="E488" i="8"/>
  <c r="F92" i="8"/>
  <c r="E92" i="8" s="1"/>
  <c r="F93" i="8"/>
  <c r="F94" i="8"/>
  <c r="E94" i="8" s="1"/>
  <c r="F95" i="8"/>
  <c r="E95" i="8" s="1"/>
  <c r="F96" i="8"/>
  <c r="F97" i="8"/>
  <c r="F98" i="8"/>
  <c r="E98" i="8" s="1"/>
  <c r="F483" i="8"/>
  <c r="E483" i="8" s="1"/>
  <c r="F484" i="8"/>
  <c r="E484" i="8" s="1"/>
  <c r="F485" i="8"/>
  <c r="F486" i="8"/>
  <c r="E486" i="8" s="1"/>
  <c r="F487" i="8"/>
  <c r="E487" i="8" s="1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611" i="15" l="1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I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F17" i="12"/>
  <c r="E17" i="12"/>
  <c r="J17" i="12" s="1"/>
  <c r="J5" i="12"/>
  <c r="J6" i="12"/>
  <c r="J7" i="12"/>
  <c r="J8" i="12"/>
  <c r="J9" i="12"/>
  <c r="J10" i="12"/>
  <c r="J11" i="12"/>
  <c r="J12" i="12"/>
  <c r="J13" i="12"/>
  <c r="J14" i="12"/>
  <c r="J15" i="12"/>
  <c r="J16" i="12"/>
  <c r="J4" i="12"/>
  <c r="F5" i="12"/>
  <c r="F6" i="12"/>
  <c r="F7" i="12"/>
  <c r="F8" i="12"/>
  <c r="F9" i="12"/>
  <c r="F10" i="12"/>
  <c r="F11" i="12"/>
  <c r="F12" i="12"/>
  <c r="F13" i="12"/>
  <c r="F14" i="12"/>
  <c r="F15" i="12"/>
  <c r="F16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4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F4" i="12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C9" i="10" s="1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C11" i="10" s="1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C16" i="10" s="1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C8" i="10"/>
  <c r="D5" i="10"/>
  <c r="D6" i="10"/>
  <c r="D7" i="10"/>
  <c r="D8" i="10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E87" i="15" l="1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47" i="2"/>
  <c r="E105" i="2"/>
  <c r="E518" i="2"/>
  <c r="E636" i="2"/>
  <c r="E121" i="2"/>
  <c r="E262" i="2"/>
  <c r="E242" i="2"/>
  <c r="E199" i="2"/>
  <c r="E373" i="2"/>
  <c r="E141" i="2"/>
  <c r="E320" i="2"/>
  <c r="E356" i="2"/>
  <c r="E130" i="2"/>
  <c r="E427" i="2"/>
  <c r="E519" i="2"/>
  <c r="E520" i="2"/>
  <c r="E529" i="2"/>
  <c r="E34" i="2"/>
  <c r="E9" i="2"/>
  <c r="E195" i="2"/>
  <c r="E239" i="2"/>
  <c r="E497" i="2"/>
  <c r="E46" i="2"/>
  <c r="E22" i="2"/>
  <c r="E75" i="2"/>
  <c r="E186" i="2"/>
  <c r="E236" i="2"/>
  <c r="E245" i="2"/>
  <c r="E298" i="2"/>
  <c r="E541" i="2"/>
  <c r="E586" i="2"/>
  <c r="E613" i="2"/>
  <c r="E74" i="2"/>
  <c r="E334" i="2"/>
  <c r="E205" i="2"/>
  <c r="E231" i="2"/>
  <c r="E388" i="2"/>
  <c r="E489" i="2"/>
  <c r="E364" i="2"/>
  <c r="E439" i="2"/>
  <c r="E98" i="2"/>
  <c r="E181" i="2"/>
  <c r="E275" i="2"/>
  <c r="E359" i="2"/>
  <c r="E646" i="2"/>
  <c r="E454" i="2"/>
  <c r="E193" i="2"/>
  <c r="E220" i="2"/>
  <c r="E226" i="2"/>
  <c r="E332" i="2"/>
  <c r="E482" i="2"/>
  <c r="E94" i="2"/>
  <c r="E142" i="2"/>
  <c r="E127" i="2"/>
  <c r="E191" i="2"/>
  <c r="E461" i="2"/>
  <c r="E539" i="2"/>
  <c r="E544" i="2"/>
  <c r="E639" i="2"/>
  <c r="E651" i="2"/>
  <c r="E44" i="2"/>
  <c r="E45" i="2"/>
  <c r="E68" i="2"/>
  <c r="E102" i="2"/>
  <c r="E138" i="2"/>
  <c r="E151" i="2"/>
  <c r="E381" i="2"/>
  <c r="E447" i="2"/>
  <c r="E514" i="2"/>
  <c r="E558" i="2"/>
  <c r="E561" i="2"/>
  <c r="E582" i="2"/>
  <c r="E615" i="2"/>
  <c r="E448" i="2"/>
  <c r="E5" i="2"/>
  <c r="E202" i="2"/>
  <c r="E311" i="2"/>
  <c r="E463" i="2"/>
  <c r="E492" i="2"/>
  <c r="E563" i="2"/>
  <c r="E426" i="2"/>
  <c r="E143" i="2"/>
  <c r="E203" i="2"/>
  <c r="E257" i="2"/>
  <c r="E545" i="2"/>
  <c r="E501" i="2"/>
  <c r="E78" i="2"/>
  <c r="E512" i="2"/>
  <c r="E290" i="2"/>
  <c r="E420" i="2"/>
  <c r="E462" i="2"/>
  <c r="E153" i="2"/>
  <c r="E428" i="2"/>
  <c r="E442" i="2"/>
  <c r="E464" i="2"/>
  <c r="E494" i="2"/>
  <c r="E609" i="2"/>
  <c r="E665" i="2"/>
  <c r="E11" i="2"/>
  <c r="E162" i="2"/>
  <c r="E241" i="2"/>
  <c r="E269" i="2"/>
  <c r="E467" i="2"/>
  <c r="E528" i="2"/>
  <c r="E623" i="2"/>
  <c r="E90" i="2"/>
  <c r="E450" i="2"/>
  <c r="E510" i="2"/>
  <c r="E382" i="2"/>
  <c r="E506" i="2"/>
  <c r="E29" i="2"/>
  <c r="E550" i="2"/>
  <c r="E63" i="2"/>
  <c r="E30" i="2"/>
  <c r="E146" i="2"/>
  <c r="E261" i="2"/>
  <c r="E271" i="2"/>
  <c r="E468" i="2"/>
  <c r="E478" i="2"/>
  <c r="E637" i="2"/>
  <c r="E64" i="2"/>
  <c r="E82" i="2"/>
  <c r="E465" i="2"/>
  <c r="E15" i="2"/>
  <c r="E294" i="2"/>
  <c r="E411" i="2"/>
  <c r="E310" i="2"/>
  <c r="E27" i="2"/>
  <c r="E71" i="2"/>
  <c r="E259" i="2"/>
  <c r="E317" i="2"/>
  <c r="E566" i="2"/>
  <c r="E612" i="2"/>
  <c r="E616" i="2"/>
  <c r="E621" i="2"/>
  <c r="E631" i="2"/>
  <c r="E175" i="2"/>
  <c r="E157" i="2"/>
  <c r="E55" i="2"/>
  <c r="E140" i="2"/>
  <c r="E129" i="2"/>
  <c r="E263" i="2"/>
  <c r="E365" i="2"/>
  <c r="E479" i="2"/>
  <c r="E569" i="2"/>
  <c r="E595" i="2"/>
  <c r="E596" i="2"/>
  <c r="E163" i="2"/>
  <c r="E166" i="2"/>
  <c r="E397" i="2"/>
  <c r="E502" i="2"/>
  <c r="E503" i="2"/>
  <c r="E553" i="2"/>
  <c r="E638" i="2"/>
  <c r="E395" i="2"/>
  <c r="E265" i="2"/>
  <c r="E287" i="2"/>
  <c r="E398" i="2"/>
  <c r="E460" i="2"/>
  <c r="E532" i="2"/>
  <c r="E531" i="2"/>
  <c r="E218" i="2"/>
  <c r="E230" i="2"/>
  <c r="E234" i="2"/>
  <c r="E610" i="2"/>
  <c r="E548" i="2"/>
  <c r="E66" i="2"/>
  <c r="E93" i="2"/>
  <c r="E432" i="2"/>
  <c r="E496" i="2"/>
  <c r="E604" i="2"/>
  <c r="E164" i="2"/>
  <c r="E602" i="2"/>
  <c r="E361" i="2"/>
  <c r="E300" i="2"/>
  <c r="E348" i="2"/>
  <c r="E572" i="2"/>
  <c r="E605" i="2"/>
  <c r="E286" i="2"/>
  <c r="E58" i="2"/>
  <c r="E61" i="2"/>
  <c r="E583" i="2"/>
  <c r="E588" i="2"/>
  <c r="E642" i="2"/>
  <c r="E52" i="2"/>
  <c r="E119" i="2"/>
  <c r="E196" i="2"/>
  <c r="E301" i="2"/>
  <c r="E350" i="2"/>
  <c r="E504" i="2"/>
  <c r="E524" i="2"/>
  <c r="E662" i="2"/>
  <c r="E330" i="2"/>
  <c r="E122" i="2"/>
  <c r="E255" i="2"/>
  <c r="E293" i="2"/>
  <c r="E515" i="2"/>
  <c r="E565" i="2"/>
  <c r="E625" i="2"/>
  <c r="E634" i="2"/>
  <c r="E650" i="2"/>
  <c r="E88" i="2"/>
  <c r="E235" i="2"/>
  <c r="E60" i="2"/>
  <c r="E476" i="2"/>
  <c r="E491" i="2"/>
  <c r="E507" i="2"/>
  <c r="E674" i="2"/>
  <c r="E675" i="2"/>
  <c r="E425" i="2"/>
  <c r="E145" i="2"/>
  <c r="E132" i="2"/>
  <c r="E305" i="2"/>
  <c r="E430" i="2"/>
  <c r="E384" i="2"/>
  <c r="E585" i="2"/>
  <c r="E368" i="2"/>
  <c r="E123" i="2"/>
  <c r="E133" i="2"/>
  <c r="E244" i="2"/>
  <c r="E378" i="2"/>
  <c r="E525" i="2"/>
  <c r="E526" i="2"/>
  <c r="E413" i="2"/>
  <c r="E182" i="2"/>
  <c r="E179" i="2"/>
  <c r="E184" i="2"/>
  <c r="E306" i="2"/>
  <c r="E335" i="2"/>
  <c r="E404" i="2"/>
  <c r="E405" i="2"/>
  <c r="E363" i="2"/>
  <c r="E453" i="2"/>
  <c r="E113" i="2"/>
  <c r="E409" i="2"/>
  <c r="E389" i="2"/>
  <c r="E485" i="2"/>
  <c r="E243" i="2"/>
  <c r="E423" i="2"/>
  <c r="E471" i="2"/>
  <c r="E76" i="2"/>
  <c r="E402" i="2"/>
  <c r="E386" i="2"/>
  <c r="E470" i="2"/>
  <c r="E500" i="2"/>
  <c r="E505" i="2"/>
  <c r="E487" i="2"/>
  <c r="E352" i="2"/>
  <c r="E219" i="2"/>
  <c r="E172" i="2"/>
  <c r="E223" i="2"/>
  <c r="E188" i="2"/>
  <c r="E556" i="2"/>
  <c r="E533" i="2"/>
  <c r="E611" i="2"/>
  <c r="E135" i="2"/>
  <c r="E237" i="2"/>
  <c r="E211" i="2"/>
  <c r="E401" i="2"/>
  <c r="E267" i="2"/>
  <c r="E200" i="2"/>
  <c r="E213" i="2"/>
  <c r="E268" i="2"/>
  <c r="E312" i="2"/>
  <c r="E331" i="2"/>
  <c r="E376" i="2"/>
  <c r="E383" i="2"/>
  <c r="E206" i="2"/>
  <c r="E486" i="2"/>
  <c r="E374" i="2"/>
  <c r="E35" i="2"/>
  <c r="E48" i="2"/>
  <c r="E183" i="2"/>
  <c r="E189" i="2"/>
  <c r="E214" i="2"/>
  <c r="E217" i="2"/>
  <c r="E224" i="2"/>
  <c r="E324" i="2"/>
  <c r="E327" i="2"/>
  <c r="E329" i="2"/>
  <c r="E341" i="2"/>
  <c r="E372" i="2"/>
  <c r="E375" i="2"/>
  <c r="E443" i="2"/>
  <c r="E466" i="2"/>
  <c r="E483" i="2"/>
  <c r="E542" i="2"/>
  <c r="E576" i="2"/>
  <c r="E593" i="2"/>
  <c r="E622" i="2"/>
  <c r="E624" i="2"/>
  <c r="E660" i="2"/>
  <c r="E661" i="2"/>
  <c r="E345" i="2"/>
  <c r="E204" i="2"/>
  <c r="E308" i="2"/>
  <c r="E316" i="2"/>
  <c r="E353" i="2"/>
  <c r="E357" i="2"/>
  <c r="E399" i="2"/>
  <c r="E412" i="2"/>
  <c r="E391" i="2"/>
  <c r="E557" i="2"/>
  <c r="E599" i="2"/>
  <c r="E647" i="2"/>
  <c r="E6" i="2"/>
  <c r="H6" i="14" s="1"/>
  <c r="E668" i="2"/>
  <c r="E415" i="2"/>
  <c r="E32" i="2"/>
  <c r="E36" i="2"/>
  <c r="E147" i="2"/>
  <c r="E134" i="2"/>
  <c r="E185" i="2"/>
  <c r="E249" i="2"/>
  <c r="E325" i="2"/>
  <c r="E370" i="2"/>
  <c r="E387" i="2"/>
  <c r="E429" i="2"/>
  <c r="E477" i="2"/>
  <c r="E400" i="2"/>
  <c r="E421" i="2"/>
  <c r="E521" i="2"/>
  <c r="E456" i="2"/>
  <c r="E498" i="2"/>
  <c r="E180" i="2"/>
  <c r="E347" i="2"/>
  <c r="E469" i="2"/>
  <c r="E472" i="2"/>
  <c r="E644" i="2"/>
  <c r="E18" i="2"/>
  <c r="E92" i="2"/>
  <c r="E174" i="2"/>
  <c r="E176" i="2"/>
  <c r="E194" i="2"/>
  <c r="E254" i="2"/>
  <c r="E266" i="2"/>
  <c r="E344" i="2"/>
  <c r="E87" i="2"/>
  <c r="E289" i="2"/>
  <c r="E594" i="2"/>
  <c r="E313" i="2"/>
  <c r="E315" i="2"/>
  <c r="E321" i="2"/>
  <c r="E481" i="2"/>
  <c r="E559" i="2"/>
  <c r="E124" i="2"/>
  <c r="E97" i="2"/>
  <c r="E212" i="2"/>
  <c r="E367" i="2"/>
  <c r="E606" i="2"/>
  <c r="E144" i="2"/>
  <c r="E645" i="2"/>
  <c r="E128" i="2"/>
  <c r="E67" i="2"/>
  <c r="E260" i="2"/>
  <c r="E474" i="2"/>
  <c r="E654" i="2"/>
  <c r="E571" i="2"/>
  <c r="E187" i="2"/>
  <c r="E600" i="2"/>
  <c r="E318" i="2"/>
  <c r="E156" i="2"/>
  <c r="E54" i="2"/>
  <c r="E53" i="2"/>
  <c r="E508" i="2"/>
  <c r="E573" i="2"/>
  <c r="E473" i="2"/>
  <c r="E534" i="2"/>
  <c r="E299" i="2"/>
  <c r="E480" i="2"/>
  <c r="E79" i="2"/>
  <c r="E355" i="2"/>
  <c r="E459" i="2"/>
  <c r="E590" i="2"/>
  <c r="E641" i="2"/>
  <c r="E366" i="2"/>
  <c r="E4" i="2"/>
  <c r="E12" i="2"/>
  <c r="E248" i="2"/>
  <c r="E21" i="2"/>
  <c r="E20" i="2"/>
  <c r="E51" i="2"/>
  <c r="E296" i="2"/>
  <c r="E422" i="2"/>
  <c r="E664" i="2"/>
  <c r="E24" i="2"/>
  <c r="E50" i="2"/>
  <c r="E455" i="2"/>
  <c r="E555" i="2"/>
  <c r="E633" i="2"/>
  <c r="E457" i="2"/>
  <c r="E458" i="2"/>
  <c r="E28" i="2"/>
  <c r="E173" i="2"/>
  <c r="E328" i="2"/>
  <c r="E307" i="2"/>
  <c r="E567" i="2"/>
  <c r="E84" i="2"/>
  <c r="E38" i="2"/>
  <c r="E131" i="2"/>
  <c r="E190" i="2"/>
  <c r="E232" i="2"/>
  <c r="E322" i="2"/>
  <c r="E336" i="2"/>
  <c r="E340" i="2"/>
  <c r="E346" i="2"/>
  <c r="E358" i="2"/>
  <c r="E431" i="2"/>
  <c r="E577" i="2"/>
  <c r="E96" i="2"/>
  <c r="E115" i="2"/>
  <c r="E227" i="2"/>
  <c r="E414" i="2"/>
  <c r="E578" i="2"/>
  <c r="E589" i="2"/>
  <c r="E170" i="2"/>
  <c r="E354" i="2"/>
  <c r="E326" i="2"/>
  <c r="E57" i="2"/>
  <c r="E65" i="2"/>
  <c r="E390" i="2"/>
  <c r="E568" i="2"/>
  <c r="E410" i="2"/>
  <c r="E371" i="2"/>
  <c r="E110" i="2"/>
  <c r="E148" i="2"/>
  <c r="E216" i="2"/>
  <c r="E233" i="2"/>
  <c r="E238" i="2"/>
  <c r="E393" i="2"/>
  <c r="E493" i="2"/>
  <c r="E516" i="2"/>
  <c r="E591" i="2"/>
  <c r="E666" i="2"/>
  <c r="E677" i="2"/>
  <c r="E433" i="2"/>
  <c r="E258" i="2"/>
  <c r="E319" i="2"/>
  <c r="E379" i="2"/>
  <c r="E490" i="2"/>
  <c r="E106" i="2"/>
  <c r="E150" i="2"/>
  <c r="E653" i="2"/>
  <c r="E538" i="2"/>
  <c r="E360" i="2"/>
  <c r="E403" i="2"/>
  <c r="E656" i="2"/>
  <c r="E104" i="2"/>
  <c r="E574" i="2"/>
  <c r="E149" i="2"/>
  <c r="E407" i="2"/>
  <c r="E530" i="2"/>
  <c r="E584" i="2"/>
  <c r="E579" i="2"/>
  <c r="E608" i="2"/>
  <c r="E85" i="2"/>
  <c r="E168" i="2"/>
  <c r="E197" i="2"/>
  <c r="E221" i="2"/>
  <c r="E256" i="2"/>
  <c r="E546" i="2"/>
  <c r="E554" i="2"/>
  <c r="E618" i="2"/>
  <c r="E309" i="2"/>
  <c r="E333" i="2"/>
  <c r="E337" i="2"/>
  <c r="E499" i="2"/>
  <c r="E598" i="2"/>
  <c r="E91" i="2"/>
  <c r="E396" i="2"/>
  <c r="E100" i="2"/>
  <c r="E167" i="2"/>
  <c r="E592" i="2"/>
  <c r="E655" i="2"/>
  <c r="E629" i="2"/>
  <c r="E33" i="2"/>
  <c r="E83" i="2"/>
  <c r="E103" i="2"/>
  <c r="E215" i="2"/>
  <c r="E270" i="2"/>
  <c r="E339" i="2"/>
  <c r="E523" i="2"/>
  <c r="E540" i="2"/>
  <c r="E549" i="2"/>
  <c r="E385" i="2"/>
  <c r="E23" i="2"/>
  <c r="E177" i="2"/>
  <c r="E527" i="2"/>
  <c r="E635" i="2"/>
  <c r="E438" i="2"/>
  <c r="E10" i="2"/>
  <c r="H10" i="14" s="1"/>
  <c r="E513" i="2"/>
  <c r="E649" i="2"/>
  <c r="E139" i="2"/>
  <c r="E349" i="2"/>
  <c r="E418" i="2"/>
  <c r="E547" i="2"/>
  <c r="E295" i="2"/>
  <c r="E628" i="2"/>
  <c r="E59" i="2"/>
  <c r="E86" i="2"/>
  <c r="E108" i="2"/>
  <c r="E111" i="2"/>
  <c r="E246" i="2"/>
  <c r="E436" i="2"/>
  <c r="E440" i="2"/>
  <c r="E283" i="2"/>
  <c r="E101" i="2"/>
  <c r="E279" i="2"/>
  <c r="E280" i="2"/>
  <c r="E281" i="2"/>
  <c r="E282" i="2"/>
  <c r="E522" i="2"/>
  <c r="E562" i="2"/>
  <c r="E126" i="2"/>
  <c r="E16" i="2"/>
  <c r="H16" i="14" s="1"/>
  <c r="E37" i="2"/>
  <c r="E109" i="2"/>
  <c r="E116" i="2"/>
  <c r="E303" i="2"/>
  <c r="E419" i="2"/>
  <c r="E441" i="2"/>
  <c r="E484" i="2"/>
  <c r="E552" i="2"/>
  <c r="E626" i="2"/>
  <c r="E652" i="2"/>
  <c r="E112" i="2"/>
  <c r="E278" i="2"/>
  <c r="E292" i="2"/>
  <c r="E351" i="2"/>
  <c r="E632" i="2"/>
  <c r="E70" i="2"/>
  <c r="E7" i="2"/>
  <c r="H7" i="14" s="1"/>
  <c r="E17" i="2"/>
  <c r="E114" i="2"/>
  <c r="E171" i="2"/>
  <c r="E222" i="2"/>
  <c r="E228" i="2"/>
  <c r="E272" i="2"/>
  <c r="E274" i="2"/>
  <c r="E56" i="2"/>
  <c r="E277" i="2"/>
  <c r="E302" i="2"/>
  <c r="E435" i="2"/>
  <c r="E488" i="2"/>
  <c r="E304" i="2"/>
  <c r="E31" i="2"/>
  <c r="E535" i="2"/>
  <c r="E640" i="2"/>
  <c r="E39" i="2"/>
  <c r="E240" i="2"/>
  <c r="E252" i="2"/>
  <c r="E251" i="2"/>
  <c r="E253" i="2"/>
  <c r="E13" i="2"/>
  <c r="H13" i="14" s="1"/>
  <c r="E43" i="2"/>
  <c r="E437" i="2"/>
  <c r="E658" i="2"/>
  <c r="E659" i="2"/>
  <c r="E40" i="2"/>
  <c r="E509" i="2"/>
  <c r="E671" i="2"/>
  <c r="E207" i="2"/>
  <c r="E392" i="2"/>
  <c r="E670" i="2"/>
  <c r="E152" i="2"/>
  <c r="E581" i="2"/>
  <c r="E445" i="2"/>
  <c r="E587" i="2"/>
  <c r="E627" i="2"/>
  <c r="E575" i="2"/>
  <c r="E158" i="2"/>
  <c r="E159" i="2"/>
  <c r="E673" i="2"/>
  <c r="E117" i="2"/>
  <c r="E155" i="2"/>
  <c r="E444" i="2"/>
  <c r="E475" i="2"/>
  <c r="E536" i="2"/>
  <c r="E8" i="2"/>
  <c r="H8" i="14" s="1"/>
  <c r="E154" i="2"/>
  <c r="E537" i="2"/>
  <c r="E607" i="2"/>
  <c r="E676" i="2"/>
  <c r="E543" i="2"/>
  <c r="E247" i="2"/>
  <c r="E198" i="2"/>
  <c r="E165" i="2"/>
  <c r="E208" i="2"/>
  <c r="E417" i="2"/>
  <c r="E551" i="2"/>
  <c r="E451" i="2"/>
  <c r="E619" i="2"/>
  <c r="E620" i="2"/>
  <c r="E285" i="2"/>
  <c r="E342" i="2"/>
  <c r="E160" i="2"/>
  <c r="E161" i="2"/>
  <c r="E434" i="2"/>
  <c r="E225" i="2"/>
  <c r="E229" i="2"/>
  <c r="E81" i="2"/>
  <c r="E643" i="2"/>
  <c r="E95" i="2"/>
  <c r="E564" i="2"/>
  <c r="E72" i="2"/>
  <c r="E276" i="2"/>
  <c r="E416" i="2"/>
  <c r="E648" i="2"/>
  <c r="E601" i="2"/>
  <c r="E14" i="2"/>
  <c r="H14" i="14" s="1"/>
  <c r="E394" i="2"/>
  <c r="E597" i="2"/>
  <c r="E657" i="2"/>
  <c r="E26" i="2"/>
  <c r="E297" i="2"/>
  <c r="E449" i="2"/>
  <c r="E603" i="2"/>
  <c r="E663" i="2"/>
  <c r="E672" i="2"/>
  <c r="E73" i="2"/>
  <c r="E118" i="2"/>
  <c r="E99" i="2"/>
  <c r="E80" i="2"/>
  <c r="E89" i="2"/>
  <c r="E380" i="2"/>
  <c r="E136" i="2"/>
  <c r="E137" i="2"/>
  <c r="E178" i="2"/>
  <c r="E343" i="2"/>
  <c r="E369" i="2"/>
  <c r="E667" i="2"/>
  <c r="E669" i="2"/>
  <c r="E617" i="2"/>
  <c r="E107" i="2"/>
  <c r="E120" i="2"/>
  <c r="E49" i="2"/>
  <c r="E69" i="2"/>
  <c r="E77" i="2"/>
  <c r="H82" i="14" s="1"/>
  <c r="E125" i="2"/>
  <c r="E210" i="2"/>
  <c r="E362" i="2"/>
  <c r="E446" i="2"/>
  <c r="E517" i="2"/>
  <c r="E560" i="2"/>
  <c r="E630" i="2"/>
  <c r="E41" i="2"/>
  <c r="E42" i="2"/>
  <c r="H45" i="14" s="1"/>
  <c r="E19" i="2"/>
  <c r="E25" i="2"/>
  <c r="H27" i="14"/>
  <c r="E169" i="2"/>
  <c r="E192" i="2"/>
  <c r="E250" i="2"/>
  <c r="E264" i="2"/>
  <c r="E284" i="2"/>
  <c r="E288" i="2"/>
  <c r="E291" i="2"/>
  <c r="E338" i="2"/>
  <c r="E406" i="2"/>
  <c r="E424" i="2"/>
  <c r="E452" i="2"/>
  <c r="E495" i="2"/>
  <c r="E511" i="2"/>
  <c r="E614" i="2"/>
  <c r="E570" i="2"/>
  <c r="E201" i="2"/>
  <c r="E209" i="2"/>
  <c r="E273" i="2"/>
  <c r="E314" i="2"/>
  <c r="E323" i="2"/>
  <c r="E377" i="2"/>
  <c r="E408" i="2"/>
  <c r="E580" i="2"/>
  <c r="E6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11" i="3"/>
  <c r="M9" i="12" l="1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4" i="10"/>
</calcChain>
</file>

<file path=xl/sharedStrings.xml><?xml version="1.0" encoding="utf-8"?>
<sst xmlns="http://schemas.openxmlformats.org/spreadsheetml/2006/main" count="19555" uniqueCount="820">
  <si>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</si>
  <si>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</si>
  <si>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</si>
  <si>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</si>
  <si>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</si>
  <si>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</si>
  <si>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</si>
  <si>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</si>
  <si>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</si>
  <si>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</si>
  <si>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</si>
  <si>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</si>
  <si>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</si>
  <si>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</si>
  <si>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</si>
  <si>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</si>
  <si>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</si>
  <si>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</si>
  <si>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</si>
  <si>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</si>
  <si>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</si>
  <si>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</si>
  <si>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</si>
  <si>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</si>
  <si>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</si>
  <si>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</si>
  <si>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</si>
  <si>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</si>
  <si>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</si>
  <si>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</si>
  <si>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</si>
  <si>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</si>
  <si>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</si>
  <si>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</si>
  <si>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</si>
  <si>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</si>
  <si>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</si>
  <si>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</si>
  <si>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</si>
  <si>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</si>
  <si>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</si>
  <si>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</si>
  <si>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</si>
  <si>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</si>
  <si>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</si>
  <si>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</si>
  <si>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</si>
  <si>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</si>
  <si>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</si>
  <si>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</si>
  <si>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</si>
  <si>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</si>
  <si>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</si>
  <si>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</si>
  <si>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</si>
  <si>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</si>
  <si>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</si>
  <si>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</si>
  <si>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</si>
  <si>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</si>
  <si>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</si>
  <si>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</si>
  <si>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</si>
  <si>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</si>
  <si>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</si>
  <si>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</si>
  <si>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</si>
  <si>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</si>
  <si>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</si>
  <si>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</si>
  <si>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</si>
  <si>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</si>
  <si>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</si>
  <si>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</si>
  <si>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</si>
  <si>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</si>
  <si>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</si>
  <si>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</si>
  <si>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</si>
  <si>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</si>
  <si>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</si>
  <si>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</si>
  <si>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</si>
  <si>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</si>
  <si>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</si>
  <si>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</si>
  <si>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</si>
  <si>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</si>
  <si>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</si>
  <si>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</si>
  <si>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</si>
  <si>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</si>
  <si>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</si>
  <si>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</si>
  <si>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</si>
  <si>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</si>
  <si>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</si>
  <si>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</si>
  <si>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</si>
  <si>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</si>
  <si>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</si>
  <si>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</si>
  <si>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</si>
  <si>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</si>
  <si>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</si>
  <si>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</si>
  <si>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</si>
  <si>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</si>
  <si>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</si>
  <si>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</si>
  <si>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</si>
  <si>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</si>
  <si>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</si>
  <si>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</si>
  <si>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</si>
  <si>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</si>
  <si>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</si>
  <si>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</si>
  <si>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</si>
  <si>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</si>
  <si>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</si>
  <si>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</si>
  <si>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</si>
  <si>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</si>
  <si>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</si>
  <si>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</si>
  <si>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</si>
  <si>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</si>
  <si>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</si>
  <si>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</si>
  <si>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</si>
  <si>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</si>
  <si>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</si>
  <si>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</si>
  <si>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</si>
  <si>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</si>
  <si>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</si>
  <si>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</si>
  <si>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</si>
  <si>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</si>
  <si>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</si>
  <si>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</si>
  <si>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</si>
  <si>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</si>
  <si>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</si>
  <si>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</si>
  <si>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</si>
  <si>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</si>
  <si>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</si>
  <si>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</si>
  <si>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</si>
  <si>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</si>
  <si>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</si>
  <si>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Macaracas</t>
  </si>
  <si>
    <t>Bahía Honda</t>
  </si>
  <si>
    <t>Soná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</si>
  <si>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</si>
  <si>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</si>
  <si>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</si>
  <si>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</si>
  <si>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</si>
  <si>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</si>
  <si>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</si>
  <si>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</si>
  <si>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</si>
  <si>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</si>
  <si>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</si>
  <si>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</si>
  <si>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</si>
  <si>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</si>
  <si>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</si>
  <si>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</si>
  <si>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</si>
  <si>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</si>
  <si>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</si>
  <si>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</si>
  <si>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</si>
  <si>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</si>
  <si>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</si>
  <si>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Tolé</t>
  </si>
  <si>
    <t>Bella Vista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</si>
  <si>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</si>
  <si>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</si>
  <si>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</si>
  <si>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</si>
  <si>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</si>
  <si>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</si>
  <si>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</si>
  <si>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</si>
  <si>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</si>
  <si>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</si>
  <si>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</si>
  <si>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</si>
  <si>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</si>
  <si>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</si>
  <si>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</si>
  <si>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</si>
  <si>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</si>
  <si>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</si>
  <si>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</si>
  <si>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</si>
  <si>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</si>
  <si>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</si>
  <si>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</si>
  <si>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</si>
  <si>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</si>
  <si>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</si>
  <si>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</si>
  <si>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</si>
  <si>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</si>
  <si>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</si>
  <si>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</si>
  <si>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</si>
  <si>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</si>
  <si>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</si>
  <si>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</si>
  <si>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</si>
  <si>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</si>
  <si>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</si>
  <si>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</si>
  <si>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</si>
  <si>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</si>
  <si>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</si>
  <si>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</si>
  <si>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</si>
  <si>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</si>
  <si>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</si>
  <si>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</si>
  <si>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</si>
  <si>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</si>
  <si>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</si>
  <si>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</si>
  <si>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</si>
  <si>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</si>
  <si>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</si>
  <si>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</si>
  <si>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</si>
  <si>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</si>
  <si>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</si>
  <si>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</si>
  <si>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</si>
  <si>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</si>
  <si>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</si>
  <si>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</si>
  <si>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</si>
  <si>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</si>
  <si>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</si>
  <si>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</si>
  <si>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</si>
  <si>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</si>
  <si>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</si>
  <si>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</si>
  <si>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</si>
  <si>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</si>
  <si>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</si>
  <si>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</si>
  <si>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</si>
  <si>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</si>
  <si>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</si>
  <si>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</si>
  <si>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</si>
  <si>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</si>
  <si>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</si>
  <si>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</si>
  <si>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</si>
  <si>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</si>
  <si>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</si>
  <si>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</si>
  <si>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</si>
  <si>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</si>
  <si>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</si>
  <si>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</si>
  <si>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</si>
  <si>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</si>
  <si>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</si>
  <si>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</si>
  <si>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</si>
  <si>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</si>
  <si>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</si>
  <si>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</si>
  <si>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</si>
  <si>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</si>
  <si>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</si>
  <si>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</si>
  <si>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</si>
  <si>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</si>
  <si>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</si>
  <si>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</si>
  <si>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</si>
  <si>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</si>
  <si>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</si>
  <si>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</si>
  <si>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</si>
  <si>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</si>
  <si>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</si>
  <si>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</si>
  <si>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</si>
  <si>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</si>
  <si>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</si>
  <si>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</si>
  <si>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</si>
  <si>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</si>
  <si>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</si>
  <si>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</si>
  <si>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</si>
  <si>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</si>
  <si>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</si>
  <si>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</si>
  <si>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</si>
  <si>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</si>
  <si>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</si>
  <si>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</si>
  <si>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</si>
  <si>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</si>
  <si>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</si>
  <si>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</si>
  <si>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</si>
  <si>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</si>
  <si>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</si>
  <si>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</si>
  <si>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</si>
  <si>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</si>
  <si>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</si>
  <si>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</si>
  <si>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</si>
  <si>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</si>
  <si>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</si>
  <si>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</si>
  <si>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</si>
  <si>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</si>
  <si>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</si>
  <si>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</si>
  <si>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</si>
  <si>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</si>
  <si>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</si>
  <si>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</si>
  <si>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</si>
  <si>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</si>
  <si>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</si>
  <si>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</si>
  <si>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</si>
  <si>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</si>
  <si>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</si>
  <si>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</si>
  <si>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</si>
  <si>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</si>
  <si>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</si>
  <si>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</si>
  <si>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</si>
  <si>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</si>
  <si>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</si>
  <si>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</si>
  <si>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</si>
  <si>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</si>
  <si>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</si>
  <si>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</si>
  <si>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</si>
  <si>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</si>
  <si>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</si>
  <si>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</si>
  <si>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</si>
  <si>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</si>
  <si>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</si>
  <si>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</si>
  <si>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</si>
  <si>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</si>
  <si>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</si>
  <si>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</si>
  <si>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</si>
  <si>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</si>
  <si>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</si>
  <si>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</si>
  <si>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</si>
  <si>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</si>
  <si>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</si>
  <si>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</si>
  <si>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</si>
  <si>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</si>
  <si>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</si>
  <si>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</si>
  <si>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</si>
  <si>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</si>
  <si>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</si>
  <si>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</si>
  <si>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</si>
  <si>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</si>
  <si>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</si>
  <si>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</si>
  <si>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</si>
  <si>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</si>
  <si>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</si>
  <si>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</si>
  <si>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</si>
  <si>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</si>
  <si>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</si>
  <si>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</si>
  <si>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</si>
  <si>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</si>
  <si>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</si>
  <si>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</si>
  <si>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</si>
  <si>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</si>
  <si>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</si>
  <si>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</si>
  <si>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</si>
  <si>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</si>
  <si>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</si>
  <si>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</si>
  <si>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</si>
  <si>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</si>
  <si>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</si>
  <si>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</si>
  <si>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</si>
  <si>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</si>
  <si>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</si>
  <si>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</si>
  <si>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</si>
  <si>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</si>
  <si>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</si>
  <si>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</si>
  <si>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</si>
  <si>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</si>
  <si>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</si>
  <si>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</si>
  <si>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</si>
  <si>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</si>
  <si>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</si>
  <si>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</si>
  <si>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</si>
  <si>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</si>
  <si>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</si>
  <si>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</si>
  <si>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</si>
  <si>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</si>
  <si>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</si>
  <si>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</si>
  <si>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</si>
  <si>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</si>
  <si>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</si>
  <si>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</si>
  <si>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</si>
  <si>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</si>
  <si>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</si>
  <si>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</si>
  <si>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</si>
  <si>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</si>
  <si>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</si>
  <si>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</si>
  <si>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</si>
  <si>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</si>
  <si>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</si>
  <si>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</si>
  <si>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</si>
  <si>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</si>
  <si>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</si>
  <si>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</si>
  <si>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</si>
  <si>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</si>
  <si>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</si>
  <si>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</si>
  <si>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</si>
  <si>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</si>
  <si>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</si>
  <si>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</si>
  <si>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</si>
  <si>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</si>
  <si>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</si>
  <si>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</si>
  <si>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</si>
  <si>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</si>
  <si>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</si>
  <si>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</si>
  <si>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</si>
  <si>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</si>
  <si>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</si>
  <si>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</si>
  <si>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</si>
  <si>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</si>
  <si>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</si>
  <si>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</si>
  <si>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</si>
  <si>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</si>
  <si>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</si>
  <si>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</si>
  <si>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</si>
  <si>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</si>
  <si>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</si>
  <si>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</si>
  <si>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</si>
  <si>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</si>
  <si>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</si>
  <si>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</si>
  <si>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</si>
  <si>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</si>
  <si>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</si>
  <si>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</si>
  <si>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</si>
  <si>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</si>
  <si>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</si>
  <si>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</si>
  <si>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</si>
  <si>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</si>
  <si>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</si>
  <si>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</si>
  <si>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</si>
  <si>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</si>
  <si>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</si>
  <si>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</si>
  <si>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</si>
  <si>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</si>
  <si>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</si>
  <si>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</si>
  <si>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</si>
  <si>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</si>
  <si>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</si>
  <si>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</si>
  <si>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</si>
  <si>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</si>
  <si>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</si>
  <si>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</si>
  <si>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</si>
  <si>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</si>
  <si>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</si>
  <si>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</si>
  <si>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</si>
  <si>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</si>
  <si>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</si>
  <si>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</si>
  <si>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</si>
  <si>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</si>
  <si>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</si>
  <si>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</si>
  <si>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</si>
  <si>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</si>
  <si>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</si>
  <si>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</si>
  <si>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</si>
  <si>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</si>
  <si>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</si>
  <si>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</si>
  <si>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</si>
  <si>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</si>
  <si>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</si>
  <si>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</si>
  <si>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</si>
  <si>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</si>
  <si>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</si>
  <si>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</si>
  <si>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</si>
  <si>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</si>
  <si>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</si>
  <si>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</si>
  <si>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</si>
  <si>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</si>
  <si>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</si>
  <si>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</si>
  <si>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</si>
  <si>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</si>
  <si>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</si>
  <si>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</si>
  <si>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</si>
  <si>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</si>
  <si>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</si>
  <si>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</si>
  <si>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</si>
  <si>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</si>
  <si>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</si>
  <si>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</si>
  <si>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</si>
  <si>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</si>
  <si>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</si>
  <si>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</si>
  <si>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</si>
  <si>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</si>
  <si>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</si>
  <si>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</si>
  <si>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</si>
  <si>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</si>
  <si>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</si>
  <si>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</si>
  <si>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</si>
  <si>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</si>
  <si>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</si>
  <si>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</si>
  <si>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</si>
  <si>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</si>
  <si>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</si>
  <si>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</si>
  <si>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</si>
  <si>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</si>
  <si>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</si>
  <si>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</si>
  <si>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</si>
  <si>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</si>
  <si>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</si>
  <si>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</si>
  <si>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</si>
  <si>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</si>
  <si>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</si>
  <si>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</si>
  <si>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</si>
  <si>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</si>
  <si>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</si>
  <si>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</si>
  <si>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</si>
  <si>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</si>
  <si>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</si>
  <si>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</si>
  <si>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</si>
  <si>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</si>
  <si>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</si>
  <si>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</si>
  <si>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</si>
  <si>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</si>
  <si>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</si>
  <si>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</si>
  <si>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</si>
  <si>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</si>
  <si>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</si>
  <si>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</si>
  <si>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</si>
  <si>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</si>
  <si>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</si>
  <si>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</si>
  <si>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</si>
  <si>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</si>
  <si>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</si>
  <si>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</si>
  <si>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</si>
  <si>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</si>
  <si>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</si>
  <si>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</si>
  <si>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</si>
  <si>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</si>
  <si>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</si>
  <si>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</si>
  <si>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</si>
  <si>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</si>
  <si>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</si>
  <si>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</si>
  <si>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</si>
  <si>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</si>
  <si>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</si>
  <si>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</si>
  <si>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</si>
  <si>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</si>
  <si>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</si>
  <si>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</si>
  <si>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</si>
  <si>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</si>
  <si>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</si>
  <si>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</si>
  <si>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</si>
  <si>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</si>
  <si>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</si>
  <si>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</si>
  <si>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</si>
  <si>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</si>
  <si>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</si>
  <si>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</si>
  <si>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</si>
  <si>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</si>
  <si>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</si>
  <si>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</si>
  <si>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</si>
  <si>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</si>
  <si>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</si>
  <si>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</si>
  <si>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</si>
  <si>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</si>
  <si>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</si>
  <si>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</si>
  <si>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</si>
  <si>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</si>
  <si>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</si>
  <si>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</si>
  <si>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</si>
  <si>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</si>
  <si>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</si>
  <si>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</si>
  <si>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</si>
  <si>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</si>
  <si>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</si>
  <si>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</si>
  <si>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</si>
  <si>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</si>
  <si>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</si>
  <si>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</si>
  <si>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</si>
  <si>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</si>
  <si>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</si>
  <si>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</si>
  <si>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</si>
  <si>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</si>
  <si>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</si>
  <si>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</si>
  <si>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</si>
  <si>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</si>
  <si>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</si>
  <si>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</si>
  <si>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</si>
  <si>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</si>
  <si>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</si>
  <si>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</si>
  <si>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</si>
  <si>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</si>
  <si>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</si>
  <si>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</si>
  <si>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</si>
  <si>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</si>
  <si>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</si>
  <si>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</si>
  <si>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</si>
  <si>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</si>
  <si>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</si>
  <si>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</si>
  <si>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</si>
  <si>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</si>
  <si>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</si>
  <si>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</si>
  <si>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</si>
  <si>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</si>
  <si>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</si>
  <si>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</si>
  <si>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</si>
  <si>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</si>
  <si>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</si>
  <si>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</si>
  <si>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</si>
  <si>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</si>
  <si>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</si>
  <si>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</si>
  <si>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</si>
  <si>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</si>
  <si>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</si>
  <si>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</si>
  <si>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</si>
  <si>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</si>
  <si>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</si>
  <si>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</si>
  <si>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</si>
  <si>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</si>
  <si>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</si>
  <si>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</si>
  <si>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</si>
  <si>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</si>
  <si>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</si>
  <si>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</si>
  <si>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</si>
  <si>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</si>
  <si>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</si>
  <si>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</si>
  <si>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</si>
  <si>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</si>
  <si>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</si>
  <si>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</si>
  <si>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</si>
  <si>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</si>
  <si>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</si>
  <si>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</si>
  <si>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</si>
  <si>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</si>
  <si>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</si>
  <si>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</si>
  <si>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</si>
  <si>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</si>
  <si>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</si>
  <si>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</si>
  <si>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</si>
  <si>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</si>
  <si>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</si>
  <si>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</si>
  <si>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</si>
  <si>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</si>
  <si>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</si>
  <si>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</si>
  <si>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</si>
  <si>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</si>
  <si>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</si>
  <si>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</si>
  <si>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</si>
  <si>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</si>
  <si>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05-jun</t>
  </si>
  <si>
    <t>Recuperados</t>
  </si>
  <si>
    <t>03-06-2020</t>
  </si>
  <si>
    <t>04-06-2020</t>
  </si>
  <si>
    <t>5/6/2020</t>
  </si>
  <si>
    <t>6/6/2020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</si>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</sst>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1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999e057ad8c646/Escritorio/CORONA/Tabla_Distritos_P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_Distritos_PN"/>
    </sheetNames>
    <sheetDataSet>
      <sheetData sheetId="0">
        <row r="2">
          <cell r="D2">
            <v>101</v>
          </cell>
          <cell r="E2" t="str">
            <v>Bocas del Toro</v>
          </cell>
          <cell r="F2" t="str">
            <v>101</v>
          </cell>
          <cell r="G2">
            <v>9.2183799743652344</v>
          </cell>
          <cell r="H2">
            <v>-82.242996215820313</v>
          </cell>
          <cell r="I2">
            <v>16135</v>
          </cell>
        </row>
        <row r="3">
          <cell r="D3">
            <v>102</v>
          </cell>
          <cell r="E3" t="str">
            <v>Almirante</v>
          </cell>
          <cell r="F3" t="str">
            <v>102</v>
          </cell>
          <cell r="G3">
            <v>9.3393001556396484</v>
          </cell>
          <cell r="H3">
            <v>-82.460800170898438</v>
          </cell>
          <cell r="I3">
            <v>98310</v>
          </cell>
        </row>
        <row r="4">
          <cell r="D4">
            <v>102</v>
          </cell>
          <cell r="E4" t="str">
            <v>Changuinola</v>
          </cell>
          <cell r="F4" t="str">
            <v>102</v>
          </cell>
          <cell r="G4">
            <v>9.3585700988769531</v>
          </cell>
          <cell r="H4">
            <v>-82.706199645996094</v>
          </cell>
          <cell r="I4">
            <v>98310</v>
          </cell>
        </row>
        <row r="5">
          <cell r="D5">
            <v>103</v>
          </cell>
          <cell r="E5" t="str">
            <v>Chiriquí Grande</v>
          </cell>
          <cell r="F5" t="str">
            <v>103</v>
          </cell>
          <cell r="G5">
            <v>8.9838895797729492</v>
          </cell>
          <cell r="H5">
            <v>-82.202201843261719</v>
          </cell>
          <cell r="I5">
            <v>11016</v>
          </cell>
        </row>
        <row r="6">
          <cell r="D6">
            <v>201</v>
          </cell>
          <cell r="E6" t="str">
            <v>Aguadulce</v>
          </cell>
          <cell r="F6" t="str">
            <v>201</v>
          </cell>
          <cell r="G6">
            <v>8.208470344543457</v>
          </cell>
          <cell r="H6">
            <v>-80.604202270507813</v>
          </cell>
          <cell r="I6">
            <v>43360</v>
          </cell>
        </row>
        <row r="7">
          <cell r="D7">
            <v>202</v>
          </cell>
          <cell r="E7" t="str">
            <v>Antón</v>
          </cell>
          <cell r="F7" t="str">
            <v>202</v>
          </cell>
          <cell r="G7">
            <v>8.4476499557495117</v>
          </cell>
          <cell r="H7">
            <v>-80.203399658203125</v>
          </cell>
          <cell r="I7">
            <v>54632</v>
          </cell>
        </row>
        <row r="8">
          <cell r="D8">
            <v>203</v>
          </cell>
          <cell r="E8" t="str">
            <v>La Pintada</v>
          </cell>
          <cell r="F8" t="str">
            <v>203</v>
          </cell>
          <cell r="G8">
            <v>8.700169563293457</v>
          </cell>
          <cell r="H8">
            <v>-80.53399658203125</v>
          </cell>
          <cell r="I8">
            <v>25639</v>
          </cell>
        </row>
        <row r="9">
          <cell r="D9">
            <v>204</v>
          </cell>
          <cell r="E9" t="str">
            <v>Natá</v>
          </cell>
          <cell r="F9" t="str">
            <v>204</v>
          </cell>
          <cell r="G9">
            <v>8.3922796249389648</v>
          </cell>
          <cell r="H9">
            <v>-80.584602355957031</v>
          </cell>
          <cell r="I9">
            <v>18465</v>
          </cell>
        </row>
        <row r="10">
          <cell r="D10">
            <v>205</v>
          </cell>
          <cell r="E10" t="str">
            <v>Olá</v>
          </cell>
          <cell r="F10" t="str">
            <v>205</v>
          </cell>
          <cell r="G10">
            <v>8.4896202087402344</v>
          </cell>
          <cell r="H10">
            <v>-80.671401977539063</v>
          </cell>
          <cell r="I10">
            <v>5875</v>
          </cell>
        </row>
        <row r="11">
          <cell r="D11">
            <v>206</v>
          </cell>
          <cell r="E11" t="str">
            <v>Penonomé</v>
          </cell>
          <cell r="F11" t="str">
            <v>206</v>
          </cell>
          <cell r="G11">
            <v>8.66864013671875</v>
          </cell>
          <cell r="H11">
            <v>-80.307899475097656</v>
          </cell>
          <cell r="I11">
            <v>85737</v>
          </cell>
        </row>
        <row r="12">
          <cell r="D12">
            <v>301</v>
          </cell>
          <cell r="E12" t="str">
            <v>Colón</v>
          </cell>
          <cell r="F12" t="str">
            <v>301</v>
          </cell>
          <cell r="G12">
            <v>9.2426204681396484</v>
          </cell>
          <cell r="H12">
            <v>-79.813301086425781</v>
          </cell>
          <cell r="I12">
            <v>206553</v>
          </cell>
        </row>
        <row r="13">
          <cell r="D13">
            <v>302</v>
          </cell>
          <cell r="E13" t="str">
            <v>Chagres</v>
          </cell>
          <cell r="F13" t="str">
            <v>302</v>
          </cell>
          <cell r="G13">
            <v>9.1323404312133789</v>
          </cell>
          <cell r="H13">
            <v>-80.106201171875</v>
          </cell>
          <cell r="I13">
            <v>10003</v>
          </cell>
        </row>
        <row r="14">
          <cell r="D14">
            <v>303</v>
          </cell>
          <cell r="E14" t="str">
            <v>Donoso</v>
          </cell>
          <cell r="F14" t="str">
            <v>303</v>
          </cell>
          <cell r="G14">
            <v>8.9732503890991211</v>
          </cell>
          <cell r="H14">
            <v>-80.509597778320313</v>
          </cell>
          <cell r="I14">
            <v>12810</v>
          </cell>
        </row>
        <row r="15">
          <cell r="D15">
            <v>304</v>
          </cell>
          <cell r="E15" t="str">
            <v>Portobelo</v>
          </cell>
          <cell r="F15" t="str">
            <v>304</v>
          </cell>
          <cell r="G15">
            <v>9.4945602416992188</v>
          </cell>
          <cell r="H15">
            <v>-79.6427001953125</v>
          </cell>
          <cell r="I15">
            <v>9126</v>
          </cell>
        </row>
        <row r="16">
          <cell r="D16">
            <v>305</v>
          </cell>
          <cell r="E16" t="str">
            <v>Santa Isabel</v>
          </cell>
          <cell r="F16" t="str">
            <v>305</v>
          </cell>
          <cell r="G16">
            <v>9.4972095489501953</v>
          </cell>
          <cell r="H16">
            <v>-79.30169677734375</v>
          </cell>
          <cell r="I16">
            <v>3436</v>
          </cell>
        </row>
        <row r="17">
          <cell r="D17">
            <v>401</v>
          </cell>
          <cell r="E17" t="str">
            <v>Alanje</v>
          </cell>
          <cell r="F17" t="str">
            <v>401</v>
          </cell>
          <cell r="G17">
            <v>8.379460334777832</v>
          </cell>
          <cell r="H17">
            <v>-82.618400573730469</v>
          </cell>
          <cell r="I17">
            <v>16508</v>
          </cell>
        </row>
        <row r="18">
          <cell r="D18">
            <v>402</v>
          </cell>
          <cell r="E18" t="str">
            <v>Barú</v>
          </cell>
          <cell r="F18" t="str">
            <v>402</v>
          </cell>
          <cell r="G18">
            <v>8.3222904205322266</v>
          </cell>
          <cell r="H18">
            <v>-82.881103515625</v>
          </cell>
          <cell r="I18">
            <v>55775</v>
          </cell>
        </row>
        <row r="19">
          <cell r="D19">
            <v>403</v>
          </cell>
          <cell r="E19" t="str">
            <v>Boquerón</v>
          </cell>
          <cell r="F19" t="str">
            <v>403</v>
          </cell>
          <cell r="G19">
            <v>8.6161298751831055</v>
          </cell>
          <cell r="H19">
            <v>-82.572196960449219</v>
          </cell>
          <cell r="I19">
            <v>15029</v>
          </cell>
        </row>
        <row r="20">
          <cell r="D20">
            <v>404</v>
          </cell>
          <cell r="E20" t="str">
            <v>Boquete</v>
          </cell>
          <cell r="F20" t="str">
            <v>404</v>
          </cell>
          <cell r="G20">
            <v>8.7486495971679688</v>
          </cell>
          <cell r="H20">
            <v>-82.412200927734375</v>
          </cell>
          <cell r="I20">
            <v>21370</v>
          </cell>
        </row>
        <row r="21">
          <cell r="D21">
            <v>405</v>
          </cell>
          <cell r="E21" t="str">
            <v>Bugaba</v>
          </cell>
          <cell r="F21" t="str">
            <v>405</v>
          </cell>
          <cell r="G21">
            <v>8.5545797348022461</v>
          </cell>
          <cell r="H21">
            <v>-82.704696655273438</v>
          </cell>
          <cell r="I21">
            <v>78209</v>
          </cell>
        </row>
        <row r="22">
          <cell r="D22">
            <v>406</v>
          </cell>
          <cell r="E22" t="str">
            <v>David</v>
          </cell>
          <cell r="F22" t="str">
            <v>406</v>
          </cell>
          <cell r="G22">
            <v>8.4194097518920898</v>
          </cell>
          <cell r="H22">
            <v>-82.387199401855469</v>
          </cell>
          <cell r="I22">
            <v>144858</v>
          </cell>
        </row>
        <row r="23">
          <cell r="D23">
            <v>407</v>
          </cell>
          <cell r="E23" t="str">
            <v>Dolega</v>
          </cell>
          <cell r="F23" t="str">
            <v>407</v>
          </cell>
          <cell r="G23">
            <v>8.6232995986938477</v>
          </cell>
          <cell r="H23">
            <v>-82.467002868652344</v>
          </cell>
          <cell r="I23">
            <v>25102</v>
          </cell>
        </row>
        <row r="24">
          <cell r="D24">
            <v>408</v>
          </cell>
          <cell r="E24" t="str">
            <v>Gualaca</v>
          </cell>
          <cell r="F24" t="str">
            <v>408</v>
          </cell>
          <cell r="G24">
            <v>8.6085596084594727</v>
          </cell>
          <cell r="H24">
            <v>-82.240196228027344</v>
          </cell>
          <cell r="I24">
            <v>9750</v>
          </cell>
        </row>
        <row r="25">
          <cell r="D25">
            <v>409</v>
          </cell>
          <cell r="E25" t="str">
            <v>Remedios</v>
          </cell>
          <cell r="F25" t="str">
            <v>409</v>
          </cell>
          <cell r="G25">
            <v>8.2236995697021484</v>
          </cell>
          <cell r="H25">
            <v>-81.795402526855469</v>
          </cell>
          <cell r="I25">
            <v>4052</v>
          </cell>
        </row>
        <row r="26">
          <cell r="D26">
            <v>410</v>
          </cell>
          <cell r="E26" t="str">
            <v>Renacimiento</v>
          </cell>
          <cell r="F26" t="str">
            <v>410</v>
          </cell>
          <cell r="G26">
            <v>8.7503204345703125</v>
          </cell>
          <cell r="H26">
            <v>-82.793701171875</v>
          </cell>
          <cell r="I26">
            <v>20524</v>
          </cell>
        </row>
        <row r="27">
          <cell r="D27">
            <v>411</v>
          </cell>
          <cell r="E27" t="str">
            <v>San Félix</v>
          </cell>
          <cell r="F27" t="str">
            <v>411</v>
          </cell>
          <cell r="G27">
            <v>8.2569599151611328</v>
          </cell>
          <cell r="H27">
            <v>-81.902397155761719</v>
          </cell>
          <cell r="I27">
            <v>6304</v>
          </cell>
        </row>
        <row r="28">
          <cell r="D28">
            <v>412</v>
          </cell>
          <cell r="E28" t="str">
            <v>San Lorenzo</v>
          </cell>
          <cell r="F28" t="str">
            <v>412</v>
          </cell>
          <cell r="G28">
            <v>8.3129796981811523</v>
          </cell>
          <cell r="H28">
            <v>-82.112998962402344</v>
          </cell>
          <cell r="I28">
            <v>7507</v>
          </cell>
        </row>
        <row r="29">
          <cell r="D29">
            <v>413</v>
          </cell>
          <cell r="E29" t="str">
            <v>Tolé</v>
          </cell>
          <cell r="F29" t="str">
            <v>413</v>
          </cell>
          <cell r="G29">
            <v>8.1972103118896484</v>
          </cell>
          <cell r="H29">
            <v>-81.647697448730469</v>
          </cell>
          <cell r="I29">
            <v>11885</v>
          </cell>
        </row>
        <row r="30">
          <cell r="D30">
            <v>501</v>
          </cell>
          <cell r="E30" t="str">
            <v>Chepigana</v>
          </cell>
          <cell r="F30" t="str">
            <v>501</v>
          </cell>
          <cell r="G30">
            <v>7.8599100112915039</v>
          </cell>
          <cell r="H30">
            <v>-78.001800537109375</v>
          </cell>
          <cell r="I30">
            <v>30110</v>
          </cell>
        </row>
        <row r="31">
          <cell r="D31">
            <v>502</v>
          </cell>
          <cell r="E31" t="str">
            <v>Pinogana</v>
          </cell>
          <cell r="F31" t="str">
            <v>502</v>
          </cell>
          <cell r="G31">
            <v>8.2430000305175781</v>
          </cell>
          <cell r="H31">
            <v>-77.693901062011719</v>
          </cell>
          <cell r="I31">
            <v>18268</v>
          </cell>
        </row>
        <row r="32">
          <cell r="D32">
            <v>601</v>
          </cell>
          <cell r="E32" t="str">
            <v>Chitré</v>
          </cell>
          <cell r="F32" t="str">
            <v>601</v>
          </cell>
          <cell r="G32">
            <v>7.9766898155212402</v>
          </cell>
          <cell r="H32">
            <v>-80.449501037597656</v>
          </cell>
          <cell r="I32">
            <v>50684</v>
          </cell>
        </row>
        <row r="33">
          <cell r="D33">
            <v>602</v>
          </cell>
          <cell r="E33" t="str">
            <v>Las Minas</v>
          </cell>
          <cell r="F33" t="str">
            <v>602</v>
          </cell>
          <cell r="G33">
            <v>7.731719970703125</v>
          </cell>
          <cell r="H33">
            <v>-80.799797058105469</v>
          </cell>
          <cell r="I33">
            <v>7551</v>
          </cell>
        </row>
        <row r="34">
          <cell r="D34">
            <v>603</v>
          </cell>
          <cell r="E34" t="str">
            <v>Los Pozos</v>
          </cell>
          <cell r="F34" t="str">
            <v>603</v>
          </cell>
          <cell r="G34">
            <v>7.6935100555419922</v>
          </cell>
          <cell r="H34">
            <v>-80.668701171875</v>
          </cell>
          <cell r="I34">
            <v>7478</v>
          </cell>
        </row>
        <row r="35">
          <cell r="D35">
            <v>604</v>
          </cell>
          <cell r="E35" t="str">
            <v>Ocú</v>
          </cell>
          <cell r="F35" t="str">
            <v>604</v>
          </cell>
          <cell r="G35">
            <v>7.9245400428771973</v>
          </cell>
          <cell r="H35">
            <v>-80.812202453613281</v>
          </cell>
          <cell r="I35">
            <v>15539</v>
          </cell>
        </row>
        <row r="36">
          <cell r="D36">
            <v>605</v>
          </cell>
          <cell r="E36" t="str">
            <v>Parita</v>
          </cell>
          <cell r="F36" t="str">
            <v>605</v>
          </cell>
          <cell r="G36">
            <v>8.0344200134277344</v>
          </cell>
          <cell r="H36">
            <v>-80.5802001953125</v>
          </cell>
          <cell r="I36">
            <v>8885</v>
          </cell>
        </row>
        <row r="37">
          <cell r="D37">
            <v>606</v>
          </cell>
          <cell r="E37" t="str">
            <v>Pesé</v>
          </cell>
          <cell r="F37" t="str">
            <v>606</v>
          </cell>
          <cell r="G37">
            <v>7.8945498466491699</v>
          </cell>
          <cell r="H37">
            <v>-80.617301940917969</v>
          </cell>
          <cell r="I37">
            <v>12397</v>
          </cell>
        </row>
        <row r="38">
          <cell r="D38">
            <v>607</v>
          </cell>
          <cell r="E38" t="str">
            <v>Santa María</v>
          </cell>
          <cell r="F38" t="str">
            <v>607</v>
          </cell>
          <cell r="G38">
            <v>8.1006298065185547</v>
          </cell>
          <cell r="H38">
            <v>-80.694000244140625</v>
          </cell>
          <cell r="I38">
            <v>7421</v>
          </cell>
        </row>
        <row r="39">
          <cell r="D39">
            <v>701</v>
          </cell>
          <cell r="E39" t="str">
            <v>Guararé</v>
          </cell>
          <cell r="F39" t="str">
            <v>701</v>
          </cell>
          <cell r="G39">
            <v>7.7796502113342285</v>
          </cell>
          <cell r="H39">
            <v>-80.353302001953125</v>
          </cell>
          <cell r="I39">
            <v>10381</v>
          </cell>
        </row>
        <row r="40">
          <cell r="D40">
            <v>702</v>
          </cell>
          <cell r="E40" t="str">
            <v>Las Tablas</v>
          </cell>
          <cell r="F40" t="str">
            <v>702</v>
          </cell>
          <cell r="G40">
            <v>7.6422300338745117</v>
          </cell>
          <cell r="H40">
            <v>-80.307899475097656</v>
          </cell>
          <cell r="I40">
            <v>27146</v>
          </cell>
        </row>
        <row r="41">
          <cell r="D41">
            <v>703</v>
          </cell>
          <cell r="E41" t="str">
            <v>Los Santos</v>
          </cell>
          <cell r="F41" t="str">
            <v>703</v>
          </cell>
          <cell r="G41">
            <v>7.8709897994995117</v>
          </cell>
          <cell r="H41">
            <v>-80.434700012207031</v>
          </cell>
          <cell r="I41">
            <v>25723</v>
          </cell>
        </row>
        <row r="42">
          <cell r="D42">
            <v>704</v>
          </cell>
          <cell r="E42" t="str">
            <v>Macaracas</v>
          </cell>
          <cell r="F42" t="str">
            <v>704</v>
          </cell>
          <cell r="G42">
            <v>7.6572599411010742</v>
          </cell>
          <cell r="H42">
            <v>-80.543197631835938</v>
          </cell>
          <cell r="I42">
            <v>9021</v>
          </cell>
        </row>
        <row r="43">
          <cell r="D43">
            <v>705</v>
          </cell>
          <cell r="E43" t="str">
            <v>Pedasí</v>
          </cell>
          <cell r="F43" t="str">
            <v>705</v>
          </cell>
          <cell r="G43">
            <v>7.5086097717285156</v>
          </cell>
          <cell r="H43">
            <v>-80.108001708984375</v>
          </cell>
          <cell r="I43">
            <v>4275</v>
          </cell>
        </row>
        <row r="44">
          <cell r="D44">
            <v>706</v>
          </cell>
          <cell r="E44" t="str">
            <v>Pocrí</v>
          </cell>
          <cell r="F44" t="str">
            <v>706</v>
          </cell>
          <cell r="G44">
            <v>7.6311302185058594</v>
          </cell>
          <cell r="H44">
            <v>-80.1593017578125</v>
          </cell>
          <cell r="I44">
            <v>3259</v>
          </cell>
        </row>
        <row r="45">
          <cell r="D45">
            <v>707</v>
          </cell>
          <cell r="E45" t="str">
            <v>Tonosí</v>
          </cell>
          <cell r="F45" t="str">
            <v>707</v>
          </cell>
          <cell r="G45">
            <v>7.4139499664306641</v>
          </cell>
          <cell r="H45">
            <v>-80.505699157714844</v>
          </cell>
          <cell r="I45">
            <v>9787</v>
          </cell>
        </row>
        <row r="46">
          <cell r="D46">
            <v>802</v>
          </cell>
          <cell r="E46" t="str">
            <v>Balboa</v>
          </cell>
          <cell r="F46" t="str">
            <v>802</v>
          </cell>
          <cell r="G46">
            <v>8.3701801300048828</v>
          </cell>
          <cell r="H46">
            <v>-78.950599670410156</v>
          </cell>
          <cell r="I46">
            <v>2721</v>
          </cell>
        </row>
        <row r="47">
          <cell r="D47">
            <v>805</v>
          </cell>
          <cell r="E47" t="str">
            <v>Chepo</v>
          </cell>
          <cell r="F47" t="str">
            <v>805</v>
          </cell>
          <cell r="G47">
            <v>9.1157302856445313</v>
          </cell>
          <cell r="H47">
            <v>-78.649398803710938</v>
          </cell>
          <cell r="I47">
            <v>46139</v>
          </cell>
        </row>
        <row r="48">
          <cell r="D48">
            <v>806</v>
          </cell>
          <cell r="E48" t="str">
            <v>Chimán</v>
          </cell>
          <cell r="F48" t="str">
            <v>806</v>
          </cell>
          <cell r="G48">
            <v>8.7755403518676758</v>
          </cell>
          <cell r="H48">
            <v>-78.645599365234375</v>
          </cell>
          <cell r="I48">
            <v>3343</v>
          </cell>
        </row>
        <row r="49">
          <cell r="D49">
            <v>808</v>
          </cell>
          <cell r="E49" t="str">
            <v>Panamá</v>
          </cell>
          <cell r="F49" t="str">
            <v>808</v>
          </cell>
          <cell r="G49">
            <v>9.2068700790405273</v>
          </cell>
          <cell r="H49">
            <v>-79.422203063964844</v>
          </cell>
          <cell r="I49">
            <v>880691</v>
          </cell>
        </row>
        <row r="50">
          <cell r="D50">
            <v>810</v>
          </cell>
          <cell r="E50" t="str">
            <v>San Miguelito</v>
          </cell>
          <cell r="F50" t="str">
            <v>810</v>
          </cell>
          <cell r="G50">
            <v>9.059229850769043</v>
          </cell>
          <cell r="H50">
            <v>-79.489799499511719</v>
          </cell>
          <cell r="I50">
            <v>315019</v>
          </cell>
        </row>
        <row r="51">
          <cell r="D51">
            <v>811</v>
          </cell>
          <cell r="E51" t="str">
            <v>Taboga</v>
          </cell>
          <cell r="F51" t="str">
            <v>811</v>
          </cell>
          <cell r="G51">
            <v>8.7336997985839844</v>
          </cell>
          <cell r="H51">
            <v>-79.56390380859375</v>
          </cell>
          <cell r="I51">
            <v>1119</v>
          </cell>
        </row>
        <row r="52">
          <cell r="D52">
            <v>901</v>
          </cell>
          <cell r="E52" t="str">
            <v>Atalaya</v>
          </cell>
          <cell r="F52" t="str">
            <v>901</v>
          </cell>
          <cell r="G52">
            <v>8.0170001983642578</v>
          </cell>
          <cell r="H52">
            <v>-80.910499572753906</v>
          </cell>
          <cell r="I52">
            <v>10205</v>
          </cell>
        </row>
        <row r="53">
          <cell r="D53">
            <v>902</v>
          </cell>
          <cell r="E53" t="str">
            <v>Calobre</v>
          </cell>
          <cell r="F53" t="str">
            <v>902</v>
          </cell>
          <cell r="G53">
            <v>8.3675804138183594</v>
          </cell>
          <cell r="H53">
            <v>-80.83270263671875</v>
          </cell>
          <cell r="I53">
            <v>11493</v>
          </cell>
        </row>
        <row r="54">
          <cell r="D54">
            <v>903</v>
          </cell>
          <cell r="E54" t="str">
            <v>Cañazas</v>
          </cell>
          <cell r="F54" t="str">
            <v>903</v>
          </cell>
          <cell r="G54">
            <v>8.3562498092651367</v>
          </cell>
          <cell r="H54">
            <v>-81.283401489257813</v>
          </cell>
          <cell r="I54">
            <v>16830</v>
          </cell>
        </row>
        <row r="55">
          <cell r="D55">
            <v>904</v>
          </cell>
          <cell r="E55" t="str">
            <v>La Mesa</v>
          </cell>
          <cell r="F55" t="str">
            <v>904</v>
          </cell>
          <cell r="G55">
            <v>8.168370246887207</v>
          </cell>
          <cell r="H55">
            <v>-81.225196838378906</v>
          </cell>
          <cell r="I55">
            <v>11631</v>
          </cell>
        </row>
        <row r="56">
          <cell r="D56">
            <v>905</v>
          </cell>
          <cell r="E56" t="str">
            <v>Las Palmas</v>
          </cell>
          <cell r="F56" t="str">
            <v>905</v>
          </cell>
          <cell r="G56">
            <v>8.0769996643066406</v>
          </cell>
          <cell r="H56">
            <v>-81.51080322265625</v>
          </cell>
          <cell r="I56">
            <v>17566</v>
          </cell>
        </row>
        <row r="57">
          <cell r="D57">
            <v>906</v>
          </cell>
          <cell r="E57" t="str">
            <v>Montijo</v>
          </cell>
          <cell r="F57" t="str">
            <v>906</v>
          </cell>
          <cell r="G57">
            <v>7.5761699676513672</v>
          </cell>
          <cell r="H57">
            <v>-81.543197631835938</v>
          </cell>
          <cell r="I57">
            <v>6572</v>
          </cell>
        </row>
        <row r="58">
          <cell r="D58">
            <v>907</v>
          </cell>
          <cell r="E58" t="str">
            <v>Río de Jesús</v>
          </cell>
          <cell r="F58" t="str">
            <v>907</v>
          </cell>
          <cell r="G58">
            <v>7.9534401893615723</v>
          </cell>
          <cell r="H58">
            <v>-81.156097412109375</v>
          </cell>
          <cell r="I58">
            <v>5102</v>
          </cell>
        </row>
        <row r="59">
          <cell r="D59">
            <v>908</v>
          </cell>
          <cell r="E59" t="str">
            <v>San Francisco</v>
          </cell>
          <cell r="F59" t="str">
            <v>908</v>
          </cell>
          <cell r="G59">
            <v>8.2991304397583008</v>
          </cell>
          <cell r="H59">
            <v>-81.005996704101563</v>
          </cell>
          <cell r="I59">
            <v>9881</v>
          </cell>
        </row>
        <row r="60">
          <cell r="D60">
            <v>909</v>
          </cell>
          <cell r="E60" t="str">
            <v>Santa Fe</v>
          </cell>
          <cell r="F60" t="str">
            <v>909</v>
          </cell>
          <cell r="G60">
            <v>8.6464004516601563</v>
          </cell>
          <cell r="H60">
            <v>-80.99420166015625</v>
          </cell>
          <cell r="I60">
            <v>15585</v>
          </cell>
        </row>
        <row r="61">
          <cell r="D61">
            <v>910</v>
          </cell>
          <cell r="E61" t="str">
            <v>Santiago</v>
          </cell>
          <cell r="F61" t="str">
            <v>910</v>
          </cell>
          <cell r="G61">
            <v>8.0401401519775391</v>
          </cell>
          <cell r="H61">
            <v>-80.96710205078125</v>
          </cell>
          <cell r="I61">
            <v>88997</v>
          </cell>
        </row>
        <row r="62">
          <cell r="D62">
            <v>911</v>
          </cell>
          <cell r="E62" t="str">
            <v>Soná</v>
          </cell>
          <cell r="F62" t="str">
            <v>911</v>
          </cell>
          <cell r="G62">
            <v>7.8602399826049805</v>
          </cell>
          <cell r="H62">
            <v>-81.344497680664063</v>
          </cell>
          <cell r="I62">
            <v>27833</v>
          </cell>
        </row>
        <row r="63">
          <cell r="D63">
            <v>912</v>
          </cell>
          <cell r="E63" t="str">
            <v>Mariato</v>
          </cell>
          <cell r="F63" t="str">
            <v>912</v>
          </cell>
          <cell r="G63">
            <v>7.4455299377441406</v>
          </cell>
          <cell r="H63">
            <v>-80.83489990234375</v>
          </cell>
          <cell r="I63">
            <v>5296</v>
          </cell>
        </row>
        <row r="64">
          <cell r="D64">
            <v>1001</v>
          </cell>
          <cell r="E64" t="str">
            <v>Comarca Kuna Yala</v>
          </cell>
          <cell r="F64" t="str">
            <v>1001</v>
          </cell>
          <cell r="G64">
            <v>9.1622495651245117</v>
          </cell>
          <cell r="H64">
            <v>-78.289100646972656</v>
          </cell>
          <cell r="I64">
            <v>33109</v>
          </cell>
        </row>
        <row r="65">
          <cell r="D65">
            <v>1101</v>
          </cell>
          <cell r="E65" t="str">
            <v>Cémaco</v>
          </cell>
          <cell r="F65" t="str">
            <v>1101</v>
          </cell>
          <cell r="G65">
            <v>8.420720100402832</v>
          </cell>
          <cell r="H65">
            <v>-77.606201171875</v>
          </cell>
          <cell r="I65">
            <v>7715</v>
          </cell>
        </row>
        <row r="66">
          <cell r="D66">
            <v>1102</v>
          </cell>
          <cell r="E66" t="str">
            <v>Sambú</v>
          </cell>
          <cell r="F66" t="str">
            <v>1102</v>
          </cell>
          <cell r="G66">
            <v>7.8367500305175781</v>
          </cell>
          <cell r="H66">
            <v>-78.126899719238281</v>
          </cell>
          <cell r="I66">
            <v>2286</v>
          </cell>
        </row>
        <row r="67">
          <cell r="D67">
            <v>1201</v>
          </cell>
          <cell r="E67" t="str">
            <v>Besiko</v>
          </cell>
          <cell r="F67" t="str">
            <v>1201</v>
          </cell>
          <cell r="G67">
            <v>8.5318698883056641</v>
          </cell>
          <cell r="H67">
            <v>-82.034103393554688</v>
          </cell>
          <cell r="I67">
            <v>23532</v>
          </cell>
        </row>
        <row r="68">
          <cell r="D68">
            <v>1202</v>
          </cell>
          <cell r="E68" t="str">
            <v>Mironó</v>
          </cell>
          <cell r="F68" t="str">
            <v>1202</v>
          </cell>
          <cell r="G68">
            <v>8.4575004577636719</v>
          </cell>
          <cell r="H68">
            <v>-81.87969970703125</v>
          </cell>
          <cell r="I68">
            <v>15010</v>
          </cell>
        </row>
        <row r="69">
          <cell r="D69">
            <v>1203</v>
          </cell>
          <cell r="E69" t="str">
            <v>Müna</v>
          </cell>
          <cell r="F69" t="str">
            <v>1203</v>
          </cell>
          <cell r="G69">
            <v>8.4341402053833008</v>
          </cell>
          <cell r="H69">
            <v>-81.631301879882813</v>
          </cell>
          <cell r="I69">
            <v>36075</v>
          </cell>
        </row>
        <row r="70">
          <cell r="D70">
            <v>1204</v>
          </cell>
          <cell r="E70" t="str">
            <v>Nole Duima</v>
          </cell>
          <cell r="F70" t="str">
            <v>1204</v>
          </cell>
          <cell r="G70">
            <v>8.4115104675292969</v>
          </cell>
          <cell r="H70">
            <v>-81.793403625488281</v>
          </cell>
          <cell r="I70">
            <v>14928</v>
          </cell>
        </row>
        <row r="71">
          <cell r="D71">
            <v>1205</v>
          </cell>
          <cell r="E71" t="str">
            <v>Ñürün</v>
          </cell>
          <cell r="F71" t="str">
            <v>1205</v>
          </cell>
          <cell r="G71">
            <v>8.4499101638793945</v>
          </cell>
          <cell r="H71">
            <v>-81.395896911621094</v>
          </cell>
          <cell r="I71">
            <v>13172</v>
          </cell>
        </row>
        <row r="72">
          <cell r="D72">
            <v>1206</v>
          </cell>
          <cell r="E72" t="str">
            <v>Kankintú</v>
          </cell>
          <cell r="F72" t="str">
            <v>1206</v>
          </cell>
          <cell r="G72">
            <v>8.7318201065063477</v>
          </cell>
          <cell r="H72">
            <v>-81.792198181152344</v>
          </cell>
          <cell r="I72">
            <v>33121</v>
          </cell>
        </row>
        <row r="73">
          <cell r="D73">
            <v>1207</v>
          </cell>
          <cell r="E73" t="str">
            <v>Kusapín</v>
          </cell>
          <cell r="F73" t="str">
            <v>1207</v>
          </cell>
          <cell r="G73">
            <v>8.8474102020263672</v>
          </cell>
          <cell r="H73">
            <v>-81.676597595214844</v>
          </cell>
          <cell r="I73">
            <v>20909</v>
          </cell>
        </row>
        <row r="74">
          <cell r="D74">
            <v>104</v>
          </cell>
          <cell r="E74" t="str">
            <v>Almirante</v>
          </cell>
          <cell r="F74" t="str">
            <v>104</v>
          </cell>
          <cell r="G74">
            <v>9.0665998458862305</v>
          </cell>
          <cell r="H74">
            <v>-82.55999755859375</v>
          </cell>
          <cell r="I74">
            <v>0</v>
          </cell>
        </row>
        <row r="75">
          <cell r="D75">
            <v>306</v>
          </cell>
          <cell r="E75" t="str">
            <v>Omar Torrijos Herrera</v>
          </cell>
          <cell r="F75" t="str">
            <v>306</v>
          </cell>
          <cell r="G75">
            <v>8.8617897033691406</v>
          </cell>
          <cell r="H75">
            <v>-80.60150146484375</v>
          </cell>
          <cell r="I75">
            <v>0</v>
          </cell>
        </row>
        <row r="76">
          <cell r="D76">
            <v>414</v>
          </cell>
          <cell r="E76" t="str">
            <v>Tierras Altas</v>
          </cell>
          <cell r="F76" t="str">
            <v>414</v>
          </cell>
          <cell r="G76">
            <v>8.8073396682739258</v>
          </cell>
          <cell r="H76">
            <v>-82.6416015625</v>
          </cell>
          <cell r="I76">
            <v>0</v>
          </cell>
        </row>
        <row r="77">
          <cell r="D77">
            <v>503</v>
          </cell>
          <cell r="E77" t="str">
            <v>Santa Fe</v>
          </cell>
          <cell r="F77" t="str">
            <v>503</v>
          </cell>
          <cell r="G77">
            <v>8.6035499572753906</v>
          </cell>
          <cell r="H77">
            <v>-78.213302612304688</v>
          </cell>
          <cell r="I77">
            <v>0</v>
          </cell>
        </row>
        <row r="78">
          <cell r="D78">
            <v>1208</v>
          </cell>
          <cell r="E78" t="str">
            <v>Jirondai</v>
          </cell>
          <cell r="F78" t="str">
            <v>1208</v>
          </cell>
          <cell r="G78">
            <v>8.8382101058959961</v>
          </cell>
          <cell r="H78">
            <v>-82.126502990722656</v>
          </cell>
          <cell r="I78">
            <v>0</v>
          </cell>
        </row>
        <row r="79">
          <cell r="D79">
            <v>1209</v>
          </cell>
          <cell r="E79" t="str">
            <v>Santa Catalina o Calovébora</v>
          </cell>
          <cell r="F79" t="str">
            <v>1209</v>
          </cell>
          <cell r="G79">
            <v>8.6731500625610352</v>
          </cell>
          <cell r="H79">
            <v>-81.356796264648438</v>
          </cell>
          <cell r="I79">
            <v>0</v>
          </cell>
        </row>
        <row r="80">
          <cell r="D80">
            <v>1301</v>
          </cell>
          <cell r="E80" t="str">
            <v>Arraiján</v>
          </cell>
          <cell r="F80" t="str">
            <v>1301</v>
          </cell>
          <cell r="G80">
            <v>8.9904899597167969</v>
          </cell>
          <cell r="H80">
            <v>-79.686698913574219</v>
          </cell>
          <cell r="I80">
            <v>0</v>
          </cell>
        </row>
        <row r="81">
          <cell r="D81">
            <v>1303</v>
          </cell>
          <cell r="E81" t="str">
            <v>Capira</v>
          </cell>
          <cell r="F81" t="str">
            <v>1303</v>
          </cell>
          <cell r="G81">
            <v>8.7977695465087891</v>
          </cell>
          <cell r="H81">
            <v>-79.991996765136719</v>
          </cell>
          <cell r="I81">
            <v>38398</v>
          </cell>
        </row>
        <row r="82">
          <cell r="D82">
            <v>1304</v>
          </cell>
          <cell r="E82" t="str">
            <v>Chame</v>
          </cell>
          <cell r="F82" t="str">
            <v>1304</v>
          </cell>
          <cell r="G82">
            <v>8.6206598281860352</v>
          </cell>
          <cell r="H82">
            <v>-79.914802551269531</v>
          </cell>
          <cell r="I82">
            <v>24471</v>
          </cell>
        </row>
        <row r="83">
          <cell r="D83">
            <v>1307</v>
          </cell>
          <cell r="E83" t="str">
            <v>La Chorrera</v>
          </cell>
          <cell r="F83" t="str">
            <v>1307</v>
          </cell>
          <cell r="G83">
            <v>8.9792003631591797</v>
          </cell>
          <cell r="H83">
            <v>-79.863700866699219</v>
          </cell>
          <cell r="I83">
            <v>161470</v>
          </cell>
        </row>
        <row r="84">
          <cell r="D84">
            <v>1309</v>
          </cell>
          <cell r="E84" t="str">
            <v>San Carlos</v>
          </cell>
          <cell r="F84" t="str">
            <v>1309</v>
          </cell>
          <cell r="G84">
            <v>8.5299396514892578</v>
          </cell>
          <cell r="H84">
            <v>-80.027999877929688</v>
          </cell>
          <cell r="I84">
            <v>18920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_Distritos_PN"/>
    </sheetNames>
    <sheetDataSet>
      <sheetData sheetId="0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P677" totalsRowShown="0" headerRowDxfId="79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77D2F8DD-0A3A-4CA6-8C0B-C862187C35E3}" name="CD_Corr" dataDxfId="78"/>
    <tableColumn id="2" xr3:uid="{12C4533D-B668-4C58-B97D-B432BDC2C459}" name="Provincia" dataDxfId="77"/>
    <tableColumn id="3" xr3:uid="{A49B6E44-C9E8-4415-81FA-173861D47F1E}" name="Distrito" dataDxfId="76"/>
    <tableColumn id="4" xr3:uid="{AFE28018-6707-42AB-BBDC-2A1E0B01895B}" name="Corregimiento" dataDxfId="75"/>
    <tableColumn id="102" xr3:uid="{49E81FEF-9A5B-42AB-91F0-D24004FB6828}" name="SUM Correg" dataDxfId="74">
      <calculatedColumnFormula>SUM(F4:AEZ4)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2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1"/>
    <tableColumn id="2" xr3:uid="{15B7D64A-AC7C-4AD0-BFA4-BD7BACD971BC}" name="Provincia" dataDxfId="70"/>
    <tableColumn id="3" xr3:uid="{09C4D8B2-454C-451D-A2C3-A35C719F742F}" name="Distrito" dataDxfId="69"/>
    <tableColumn id="4" xr3:uid="{01078A7E-022C-4E3D-8912-DDA07CF6A19C}" name="Corregimiento" dataDxfId="68"/>
    <tableColumn id="102" xr3:uid="{6FA8D16C-EC49-4E0A-ACDC-D3BCACCE91BA}" name="SUM Correg" dataDxfId="67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M16" totalsRowShown="0" headerRowDxfId="66">
  <autoFilter ref="A3:CM16" xr:uid="{0ABBA619-8E8C-4FF6-9EE3-8555C576648C}"/>
  <tableColumns count="91">
    <tableColumn id="1" xr3:uid="{29099242-B417-45E9-8B72-F9D622E5CFCB}" name="CD_Prov"/>
    <tableColumn id="2" xr3:uid="{6BDD50F4-2094-499D-B3B4-0F1BE52C5C96}" name="Provincia" dataDxfId="65"/>
    <tableColumn id="102" xr3:uid="{60487D1D-F53F-499E-BAE3-2E18C40A5705}" name="SUM Prov" dataDxfId="64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2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1"/>
    <tableColumn id="102" xr3:uid="{BBE19ED7-EF7A-4E53-B142-71E98E57BB9D}" name="SUM Prov" dataDxfId="60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I677" totalsRowShown="0" headerRowDxfId="59">
  <autoFilter ref="A3:I677" xr:uid="{0ABBA619-8E8C-4FF6-9EE3-8555C576648C}"/>
  <sortState xmlns:xlrd2="http://schemas.microsoft.com/office/spreadsheetml/2017/richdata2" ref="A4:I677">
    <sortCondition ref="D4:D677"/>
  </sortState>
  <tableColumns count="9">
    <tableColumn id="1" xr3:uid="{F5450875-17A5-4839-9AB7-310E718378CD}" name="CD_Corr" dataDxfId="58"/>
    <tableColumn id="2" xr3:uid="{B078FB80-A1BF-486A-974A-26035186D86E}" name="Provincia" dataDxfId="57"/>
    <tableColumn id="3" xr3:uid="{BEE55D87-3885-4CA6-962F-19D87E37305C}" name="Distrito" dataDxfId="56"/>
    <tableColumn id="4" xr3:uid="{C375C2D2-2203-4EC6-88F5-39B41643E0CE}" name="Corregimiento" dataDxfId="55"/>
    <tableColumn id="6" xr3:uid="{B34A60B8-3430-4C8B-82CF-8E1FA6770298}" name="Recuperados" dataDxfId="54">
      <calculatedColumnFormula>+MAX(F4:FM4)</calculatedColumnFormula>
    </tableColumn>
    <tableColumn id="102" xr3:uid="{7D1E47E0-E201-4D82-A5B6-5AE1B744A393}" name="03-06-2020" dataDxfId="53">
      <calculatedColumnFormula>SUM(G4:ABE4)</calculatedColumnFormula>
    </tableColumn>
    <tableColumn id="5" xr3:uid="{AE87ECAB-2039-4BC1-B294-66F3237DFE7B}" name="04-06-2020" dataDxfId="52"/>
    <tableColumn id="7" xr3:uid="{12E9B46C-9853-4B9B-A881-5314FF33C7F5}" name="5/6/2020" dataDxfId="51"/>
    <tableColumn id="8" xr3:uid="{BF382D85-D018-4ADA-8A65-AE1A71AF692C}" name="6/6/2020" dataDxfId="5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49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8"/>
    <tableColumn id="3" xr3:uid="{55AD1902-1154-4163-8279-F133D1DAC164}" name="Distrito" dataDxfId="47"/>
    <tableColumn id="4" xr3:uid="{D0EADBFE-6731-4E76-9A95-0CC4555B4717}" name="Corregimiento" dataDxfId="46"/>
    <tableColumn id="102" xr3:uid="{23A6F19A-22EB-4E40-8EE2-C556D945F106}" name="SUM Correg" dataDxfId="45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4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3"/>
    <tableColumn id="3" xr3:uid="{183F5219-D4F3-4C37-AF32-13F828709AF7}" name="Distrito" dataDxfId="42"/>
    <tableColumn id="4" xr3:uid="{69AB6B50-2FF7-4B5F-9FB3-2A42CB24E472}" name="Corregimiento" dataDxfId="41"/>
    <tableColumn id="102" xr3:uid="{BFFBCD28-4589-4BCA-8F59-9C66C3F634CC}" name="3/6/2020" dataDxfId="40">
      <calculatedColumnFormula>SUM(F4:ABQ4)</calculatedColumnFormula>
    </tableColumn>
    <tableColumn id="5" xr3:uid="{CA622E11-8AB9-4954-9A61-2D53BFEB97FA}" name="4/6/2020" dataDxfId="39">
      <calculatedColumnFormula>+Recupera_PN_ACUM[[#This Row],[04-06-2020]]-Recupera_PN_ACUM[[#This Row],[03-06-2020]]</calculatedColumnFormula>
    </tableColumn>
    <tableColumn id="6" xr3:uid="{18FF9EAB-5EE6-47A7-B548-897005235257}" name="5/6/2020" dataDxfId="38">
      <calculatedColumnFormula>+Recupera_PN_ACUM[[#This Row],[5/6/2020]]-Recupera_PN_ACUM[[#This Row],[04-06-2020]]</calculatedColumnFormula>
    </tableColumn>
    <tableColumn id="7" xr3:uid="{C84DF718-64EA-4F16-8D22-C2B1B5431725}" name="6/6/2020" dataDxfId="37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6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5"/>
    <tableColumn id="3" xr3:uid="{4D3C3FC4-73FB-45EB-8FD4-180AD2F9D20F}" name="Distrito" dataDxfId="34"/>
    <tableColumn id="4" xr3:uid="{DE276EEC-4949-41B1-969A-66DA0AF37A7D}" name="Corregimiento" dataDxfId="33"/>
    <tableColumn id="102" xr3:uid="{78EA6977-50B6-4A89-8BC2-D5011FB3558D}" name="SUM Correg" dataDxfId="32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I677" totalsRowShown="0" headerRowDxfId="31">
  <autoFilter ref="A3:I677" xr:uid="{0ABBA619-8E8C-4FF6-9EE3-8555C576648C}"/>
  <sortState xmlns:xlrd2="http://schemas.microsoft.com/office/spreadsheetml/2017/richdata2" ref="A4:I677">
    <sortCondition ref="D4:D677"/>
  </sortState>
  <tableColumns count="9">
    <tableColumn id="1" xr3:uid="{80781D1C-D563-4696-A4AB-354A9978B44B}" name="CD_Corr" dataDxfId="30"/>
    <tableColumn id="2" xr3:uid="{83700828-76FE-4080-A6A4-00EDE08082E8}" name="Provincia" dataDxfId="29"/>
    <tableColumn id="3" xr3:uid="{95EECC9F-301B-4117-A0C7-67E8A446073F}" name="Distrito" dataDxfId="28"/>
    <tableColumn id="4" xr3:uid="{DF2A5EBF-079C-41CF-848C-D5556F232EA3}" name="Corregimiento" dataDxfId="27"/>
    <tableColumn id="6" xr3:uid="{5C3000C7-9824-4AE8-86F1-55AB1F210543}" name="Fallecidos" dataDxfId="26">
      <calculatedColumnFormula>+MAX(F4:BW4)</calculatedColumnFormula>
    </tableColumn>
    <tableColumn id="102" xr3:uid="{F22F14F6-48D7-4784-B447-EF0430F26A2A}" name="03-06-2020" dataDxfId="25">
      <calculatedColumnFormula>SUM(G4:AAZ4)</calculatedColumnFormula>
    </tableColumn>
    <tableColumn id="5" xr3:uid="{96632380-4303-48ED-BBA5-D3B9E930AFF4}" name="04-06-2020" dataDxfId="24"/>
    <tableColumn id="7" xr3:uid="{62DD1F4A-F279-4CB3-8936-E0046DABFF6C}" name="5/6/2020" dataDxfId="23"/>
    <tableColumn id="8" xr3:uid="{3212A8DF-1EE1-4C73-81E5-16638F6D57A6}" name="6/6/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P677"/>
  <sheetViews>
    <sheetView showGridLines="0" workbookViewId="0">
      <pane xSplit="5" ySplit="3" topLeftCell="F11" activePane="bottomRight" state="frozen"/>
      <selection pane="bottomRight" activeCell="D4" sqref="D4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9.2851562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4" ht="15.6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0</v>
      </c>
      <c r="CP2" s="3">
        <f>SUM(Casos_PN_CORR[6-jun])</f>
        <v>0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 ht="15">
      <c r="A4" s="70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4" ht="15">
      <c r="A5" s="70">
        <v>30202</v>
      </c>
      <c r="B5" s="2" t="s">
        <v>96</v>
      </c>
      <c r="C5" s="2" t="s">
        <v>97</v>
      </c>
      <c r="D5" s="2" t="s">
        <v>98</v>
      </c>
      <c r="E5" s="4">
        <f>SUM(F5:AEZ5)</f>
        <v>0</v>
      </c>
      <c r="R5" s="1"/>
    </row>
    <row r="6" spans="1:94" ht="15">
      <c r="A6" s="70">
        <v>70313</v>
      </c>
      <c r="B6" s="2" t="s">
        <v>99</v>
      </c>
      <c r="C6" s="2" t="s">
        <v>99</v>
      </c>
      <c r="D6" s="2" t="s">
        <v>100</v>
      </c>
      <c r="E6" s="4">
        <f>SUM(F6:AEZ6)</f>
        <v>0</v>
      </c>
    </row>
    <row r="7" spans="1:94" ht="15">
      <c r="A7" s="70">
        <v>120502</v>
      </c>
      <c r="B7" s="2" t="s">
        <v>101</v>
      </c>
      <c r="C7" s="2" t="s">
        <v>102</v>
      </c>
      <c r="D7" s="2" t="s">
        <v>103</v>
      </c>
      <c r="E7" s="4">
        <f>SUM(F7:AEZ7)</f>
        <v>0</v>
      </c>
    </row>
    <row r="8" spans="1:94" ht="15">
      <c r="A8" s="70">
        <v>50313</v>
      </c>
      <c r="B8" s="2" t="s">
        <v>104</v>
      </c>
      <c r="C8" s="2" t="s">
        <v>105</v>
      </c>
      <c r="D8" s="2" t="s">
        <v>106</v>
      </c>
      <c r="E8" s="4">
        <f>SUM(F8:AEZ8)</f>
        <v>0</v>
      </c>
    </row>
    <row r="9" spans="1:94" ht="15">
      <c r="A9" s="70">
        <v>20101</v>
      </c>
      <c r="B9" s="2" t="s">
        <v>107</v>
      </c>
      <c r="C9" s="2" t="s">
        <v>108</v>
      </c>
      <c r="D9" s="2" t="s">
        <v>109</v>
      </c>
      <c r="E9" s="4">
        <f>SUM(F9:AEZ9)</f>
        <v>0</v>
      </c>
      <c r="R9" s="1"/>
    </row>
    <row r="10" spans="1:94" ht="24">
      <c r="A10" s="7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0</v>
      </c>
    </row>
    <row r="11" spans="1:94" ht="15">
      <c r="A11" s="70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0</v>
      </c>
    </row>
    <row r="12" spans="1:94" ht="15">
      <c r="A12" s="70">
        <v>80822</v>
      </c>
      <c r="B12" s="2" t="s">
        <v>94</v>
      </c>
      <c r="C12" s="2" t="s">
        <v>94</v>
      </c>
      <c r="D12" s="2" t="s">
        <v>115</v>
      </c>
      <c r="E12" s="4">
        <f>SUM(F12:AEZ12)</f>
        <v>0</v>
      </c>
    </row>
    <row r="13" spans="1:94" ht="15">
      <c r="A13" s="70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0</v>
      </c>
    </row>
    <row r="14" spans="1:94" ht="24">
      <c r="A14" s="70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</row>
    <row r="15" spans="1:94" ht="15">
      <c r="A15" s="70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0</v>
      </c>
    </row>
    <row r="16" spans="1:94" ht="15">
      <c r="A16" s="70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</row>
    <row r="17" spans="1:18" ht="15">
      <c r="A17" s="70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</row>
    <row r="18" spans="1:18" ht="15">
      <c r="A18" s="70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</row>
    <row r="19" spans="1:18" ht="15">
      <c r="A19" s="70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0</v>
      </c>
    </row>
    <row r="20" spans="1:18" ht="15">
      <c r="A20" s="7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0</v>
      </c>
    </row>
    <row r="21" spans="1:18" ht="15">
      <c r="A21" s="70">
        <v>80814</v>
      </c>
      <c r="B21" s="2" t="s">
        <v>94</v>
      </c>
      <c r="C21" s="2" t="s">
        <v>94</v>
      </c>
      <c r="D21" s="2" t="s">
        <v>133</v>
      </c>
      <c r="E21" s="4">
        <f>SUM(F21:AEZ21)</f>
        <v>0</v>
      </c>
    </row>
    <row r="22" spans="1:18" ht="15">
      <c r="A22" s="70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0</v>
      </c>
      <c r="R22" s="1"/>
    </row>
    <row r="23" spans="1:18" ht="15">
      <c r="A23" s="70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</row>
    <row r="24" spans="1:18" ht="15">
      <c r="A24" s="70">
        <v>81006</v>
      </c>
      <c r="B24" s="2" t="s">
        <v>94</v>
      </c>
      <c r="C24" s="2" t="s">
        <v>131</v>
      </c>
      <c r="D24" s="2" t="s">
        <v>139</v>
      </c>
      <c r="E24" s="4">
        <f>SUM(F24:AEZ24)</f>
        <v>0</v>
      </c>
    </row>
    <row r="25" spans="1:18" ht="15">
      <c r="A25" s="70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0</v>
      </c>
    </row>
    <row r="26" spans="1:18" ht="15">
      <c r="A26" s="70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0</v>
      </c>
    </row>
    <row r="27" spans="1:18" ht="15">
      <c r="A27" s="70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0</v>
      </c>
    </row>
    <row r="28" spans="1:18" ht="15">
      <c r="A28" s="70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0</v>
      </c>
    </row>
    <row r="29" spans="1:18" ht="15">
      <c r="A29" s="70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0</v>
      </c>
    </row>
    <row r="30" spans="1:18" ht="15">
      <c r="A30" s="7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0</v>
      </c>
    </row>
    <row r="31" spans="1:18" ht="15">
      <c r="A31" s="70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</row>
    <row r="32" spans="1:18" ht="15">
      <c r="A32" s="70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</row>
    <row r="33" spans="1:18" ht="15">
      <c r="A33" s="70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0</v>
      </c>
    </row>
    <row r="34" spans="1:18" ht="15">
      <c r="A34" s="70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0</v>
      </c>
      <c r="R34" s="1"/>
    </row>
    <row r="35" spans="1:18" ht="15">
      <c r="A35" s="70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</row>
    <row r="36" spans="1:18" ht="15">
      <c r="A36" s="70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</row>
    <row r="37" spans="1:18" ht="15">
      <c r="A37" s="70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0</v>
      </c>
    </row>
    <row r="38" spans="1:18" ht="15">
      <c r="A38" s="70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</row>
    <row r="39" spans="1:18" ht="15">
      <c r="A39" s="70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0</v>
      </c>
    </row>
    <row r="40" spans="1:18" ht="15">
      <c r="A40" s="7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0</v>
      </c>
    </row>
    <row r="41" spans="1:18" ht="15">
      <c r="A41" s="70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0</v>
      </c>
    </row>
    <row r="42" spans="1:18" ht="15">
      <c r="A42" s="70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0</v>
      </c>
    </row>
    <row r="43" spans="1:18" ht="15">
      <c r="A43" s="70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0</v>
      </c>
    </row>
    <row r="44" spans="1:18" ht="15">
      <c r="A44" s="70">
        <v>30101</v>
      </c>
      <c r="B44" s="2" t="s">
        <v>96</v>
      </c>
      <c r="C44" s="2" t="s">
        <v>96</v>
      </c>
      <c r="D44" s="2" t="s">
        <v>170</v>
      </c>
      <c r="E44" s="4">
        <f>SUM(F44:AEZ44)</f>
        <v>0</v>
      </c>
      <c r="R44" s="1"/>
    </row>
    <row r="45" spans="1:18" ht="15">
      <c r="A45" s="70">
        <v>30102</v>
      </c>
      <c r="B45" s="2" t="s">
        <v>96</v>
      </c>
      <c r="C45" s="2" t="s">
        <v>96</v>
      </c>
      <c r="D45" s="2" t="s">
        <v>171</v>
      </c>
      <c r="E45" s="4">
        <f>SUM(F45:AEZ45)</f>
        <v>0</v>
      </c>
      <c r="R45" s="1"/>
    </row>
    <row r="46" spans="1:18" ht="15">
      <c r="A46" s="70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0</v>
      </c>
      <c r="R46" s="1"/>
    </row>
    <row r="47" spans="1:18" ht="15">
      <c r="A47" s="70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R47" s="1"/>
    </row>
    <row r="48" spans="1:18" ht="15">
      <c r="A48" s="70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</row>
    <row r="49" spans="1:5" ht="15">
      <c r="A49" s="70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0</v>
      </c>
    </row>
    <row r="50" spans="1:5" ht="15">
      <c r="A50" s="7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0</v>
      </c>
    </row>
    <row r="51" spans="1:5" ht="15">
      <c r="A51" s="70">
        <v>81002</v>
      </c>
      <c r="B51" s="2" t="s">
        <v>94</v>
      </c>
      <c r="C51" s="2" t="s">
        <v>131</v>
      </c>
      <c r="D51" s="2" t="s">
        <v>178</v>
      </c>
      <c r="E51" s="4">
        <f>SUM(F51:AEZ51)</f>
        <v>0</v>
      </c>
    </row>
    <row r="52" spans="1:5" ht="15">
      <c r="A52" s="70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</row>
    <row r="53" spans="1:5" ht="15">
      <c r="A53" s="70">
        <v>80807</v>
      </c>
      <c r="B53" s="2" t="s">
        <v>94</v>
      </c>
      <c r="C53" s="2" t="s">
        <v>94</v>
      </c>
      <c r="D53" s="2" t="s">
        <v>180</v>
      </c>
      <c r="E53" s="4">
        <f>SUM(F53:AEZ53)</f>
        <v>0</v>
      </c>
    </row>
    <row r="54" spans="1:5" ht="15">
      <c r="A54" s="70">
        <v>80806</v>
      </c>
      <c r="B54" s="2" t="s">
        <v>94</v>
      </c>
      <c r="C54" s="2" t="s">
        <v>94</v>
      </c>
      <c r="D54" s="2" t="s">
        <v>181</v>
      </c>
      <c r="E54" s="4">
        <f>SUM(F54:AEZ54)</f>
        <v>0</v>
      </c>
    </row>
    <row r="55" spans="1:5" ht="15">
      <c r="A55" s="70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</row>
    <row r="56" spans="1:5" ht="15">
      <c r="A56" s="70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</row>
    <row r="57" spans="1:5" ht="15">
      <c r="A57" s="70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</row>
    <row r="58" spans="1:5" ht="15">
      <c r="A58" s="70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</row>
    <row r="59" spans="1:5" ht="15">
      <c r="A59" s="70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</row>
    <row r="60" spans="1:5" ht="15">
      <c r="A60" s="7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0</v>
      </c>
    </row>
    <row r="61" spans="1:5" ht="15">
      <c r="A61" s="70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</row>
    <row r="62" spans="1:5" ht="15">
      <c r="A62" s="70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0</v>
      </c>
    </row>
    <row r="63" spans="1:5" ht="15">
      <c r="A63" s="70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0</v>
      </c>
    </row>
    <row r="64" spans="1:5" ht="15">
      <c r="A64" s="70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0</v>
      </c>
    </row>
    <row r="65" spans="1:18" ht="15">
      <c r="A65" s="70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</row>
    <row r="66" spans="1:18" ht="15">
      <c r="A66" s="70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</row>
    <row r="67" spans="1:18" ht="15">
      <c r="A67" s="70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</row>
    <row r="68" spans="1:18" ht="15">
      <c r="A68" s="70">
        <v>30103</v>
      </c>
      <c r="B68" s="2" t="s">
        <v>96</v>
      </c>
      <c r="C68" s="2" t="s">
        <v>96</v>
      </c>
      <c r="D68" s="2" t="s">
        <v>203</v>
      </c>
      <c r="E68" s="4">
        <f>SUM(F68:AEZ68)</f>
        <v>0</v>
      </c>
      <c r="R68" s="1"/>
    </row>
    <row r="69" spans="1:18" ht="15">
      <c r="A69" s="70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</row>
    <row r="70" spans="1:18" ht="15">
      <c r="A70" s="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</row>
    <row r="71" spans="1:18" ht="15">
      <c r="A71" s="70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0</v>
      </c>
    </row>
    <row r="72" spans="1:18" ht="15">
      <c r="A72" s="70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0</v>
      </c>
    </row>
    <row r="73" spans="1:18" ht="15">
      <c r="A73" s="70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0</v>
      </c>
    </row>
    <row r="74" spans="1:18" ht="15">
      <c r="A74" s="70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0</v>
      </c>
      <c r="R74" s="1"/>
    </row>
    <row r="75" spans="1:18" ht="15">
      <c r="A75" s="70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0</v>
      </c>
      <c r="R75" s="1"/>
    </row>
    <row r="76" spans="1:18" ht="15">
      <c r="A76" s="70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</row>
    <row r="77" spans="1:18" ht="15">
      <c r="A77" s="70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</row>
    <row r="78" spans="1:18" ht="15">
      <c r="A78" s="70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</row>
    <row r="79" spans="1:18" ht="15">
      <c r="A79" s="70">
        <v>80815</v>
      </c>
      <c r="B79" s="2" t="s">
        <v>94</v>
      </c>
      <c r="C79" s="2" t="s">
        <v>94</v>
      </c>
      <c r="D79" s="2" t="s">
        <v>215</v>
      </c>
      <c r="E79" s="4">
        <f>SUM(F79:AEZ79)</f>
        <v>0</v>
      </c>
    </row>
    <row r="80" spans="1:18" ht="15">
      <c r="A80" s="7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0</v>
      </c>
    </row>
    <row r="81" spans="1:18" ht="15">
      <c r="A81" s="70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</row>
    <row r="82" spans="1:18" ht="15">
      <c r="A82" s="70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</row>
    <row r="83" spans="1:18" ht="15">
      <c r="A83" s="70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</row>
    <row r="84" spans="1:18" ht="15">
      <c r="A84" s="70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</row>
    <row r="85" spans="1:18" ht="15">
      <c r="A85" s="70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</row>
    <row r="86" spans="1:18" ht="15">
      <c r="A86" s="70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</row>
    <row r="87" spans="1:18" ht="15">
      <c r="A87" s="70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</row>
    <row r="88" spans="1:18" ht="15">
      <c r="A88" s="70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</row>
    <row r="89" spans="1:18" ht="15">
      <c r="A89" s="70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0</v>
      </c>
    </row>
    <row r="90" spans="1:18" ht="15">
      <c r="A90" s="7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</row>
    <row r="91" spans="1:18" ht="15">
      <c r="A91" s="70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0</v>
      </c>
    </row>
    <row r="92" spans="1:18" ht="15">
      <c r="A92" s="70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</row>
    <row r="93" spans="1:18" ht="15">
      <c r="A93" s="70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0</v>
      </c>
    </row>
    <row r="94" spans="1:18" ht="15">
      <c r="A94" s="70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0</v>
      </c>
      <c r="R94" s="1"/>
    </row>
    <row r="95" spans="1:18" ht="15">
      <c r="A95" s="70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0</v>
      </c>
    </row>
    <row r="96" spans="1:18" ht="15">
      <c r="A96" s="70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0</v>
      </c>
    </row>
    <row r="97" spans="1:18" ht="15">
      <c r="A97" s="70">
        <v>80502</v>
      </c>
      <c r="B97" s="2" t="s">
        <v>94</v>
      </c>
      <c r="C97" s="2" t="s">
        <v>237</v>
      </c>
      <c r="D97" s="2" t="s">
        <v>238</v>
      </c>
      <c r="E97" s="4">
        <f>SUM(F97:AEZ97)</f>
        <v>0</v>
      </c>
    </row>
    <row r="98" spans="1:18" ht="15">
      <c r="A98" s="70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R98" s="1"/>
    </row>
    <row r="99" spans="1:18" ht="15">
      <c r="A99" s="70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0</v>
      </c>
    </row>
    <row r="100" spans="1:18" ht="15">
      <c r="A100" s="7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0</v>
      </c>
    </row>
    <row r="101" spans="1:18" ht="15">
      <c r="A101" s="70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</row>
    <row r="102" spans="1:18" ht="15">
      <c r="A102" s="70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0</v>
      </c>
      <c r="R102" s="1"/>
    </row>
    <row r="103" spans="1:18" ht="15">
      <c r="A103" s="70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</row>
    <row r="104" spans="1:18" ht="15">
      <c r="A104" s="70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</row>
    <row r="105" spans="1:18" ht="15">
      <c r="A105" s="70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R105" s="1"/>
    </row>
    <row r="106" spans="1:18" ht="15">
      <c r="A106" s="70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</row>
    <row r="107" spans="1:18" ht="15">
      <c r="A107" s="70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0</v>
      </c>
    </row>
    <row r="108" spans="1:18" ht="15">
      <c r="A108" s="70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0</v>
      </c>
    </row>
    <row r="109" spans="1:18" ht="15">
      <c r="A109" s="70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0</v>
      </c>
    </row>
    <row r="110" spans="1:18" ht="15">
      <c r="A110" s="7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</row>
    <row r="111" spans="1:18" ht="15">
      <c r="A111" s="70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</row>
    <row r="112" spans="1:18" ht="15">
      <c r="A112" s="70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</row>
    <row r="113" spans="1:18" ht="15">
      <c r="A113" s="70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</row>
    <row r="114" spans="1:18" ht="15">
      <c r="A114" s="70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</row>
    <row r="115" spans="1:18" ht="15">
      <c r="A115" s="70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</row>
    <row r="116" spans="1:18" ht="15">
      <c r="A116" s="70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</row>
    <row r="117" spans="1:18" ht="15">
      <c r="A117" s="70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</row>
    <row r="118" spans="1:18" ht="15">
      <c r="A118" s="70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0</v>
      </c>
    </row>
    <row r="119" spans="1:18" ht="15">
      <c r="A119" s="70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</row>
    <row r="120" spans="1:18" ht="15">
      <c r="A120" s="7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0</v>
      </c>
    </row>
    <row r="121" spans="1:18" ht="15">
      <c r="A121" s="70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0</v>
      </c>
      <c r="R121" s="1"/>
    </row>
    <row r="122" spans="1:18" ht="15">
      <c r="A122" s="70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</row>
    <row r="123" spans="1:18" ht="15">
      <c r="A123" s="70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</row>
    <row r="124" spans="1:18" ht="15">
      <c r="A124" s="70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0</v>
      </c>
    </row>
    <row r="125" spans="1:18" ht="15">
      <c r="A125" s="70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</row>
    <row r="126" spans="1:18" ht="15">
      <c r="A126" s="70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0</v>
      </c>
    </row>
    <row r="127" spans="1:18" ht="15">
      <c r="A127" s="70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0</v>
      </c>
      <c r="R127" s="1"/>
    </row>
    <row r="128" spans="1:18" ht="15">
      <c r="A128" s="70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</row>
    <row r="129" spans="1:18" ht="15">
      <c r="A129" s="70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</row>
    <row r="130" spans="1:18" ht="15">
      <c r="A130" s="7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0</v>
      </c>
      <c r="R130" s="1"/>
    </row>
    <row r="131" spans="1:18" ht="15">
      <c r="A131" s="70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</row>
    <row r="132" spans="1:18" ht="15">
      <c r="A132" s="70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0</v>
      </c>
    </row>
    <row r="133" spans="1:18" ht="15">
      <c r="A133" s="70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</row>
    <row r="134" spans="1:18" ht="15">
      <c r="A134" s="70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</row>
    <row r="135" spans="1:18" ht="15">
      <c r="A135" s="70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</row>
    <row r="136" spans="1:18" ht="15">
      <c r="A136" s="70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</row>
    <row r="137" spans="1:18" ht="15">
      <c r="A137" s="70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</row>
    <row r="138" spans="1:18" ht="15">
      <c r="A138" s="70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R138" s="1"/>
    </row>
    <row r="139" spans="1:18" ht="24">
      <c r="A139" s="70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0</v>
      </c>
    </row>
    <row r="140" spans="1:18" ht="15">
      <c r="A140" s="7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0</v>
      </c>
    </row>
    <row r="141" spans="1:18" ht="15">
      <c r="A141" s="70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R141" s="1"/>
    </row>
    <row r="142" spans="1:18" ht="15">
      <c r="A142" s="70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R142" s="1"/>
    </row>
    <row r="143" spans="1:18" ht="15">
      <c r="A143" s="70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R143" s="1"/>
    </row>
    <row r="144" spans="1:18" ht="24">
      <c r="A144" s="70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0</v>
      </c>
    </row>
    <row r="145" spans="1:18" ht="24">
      <c r="A145" s="70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0</v>
      </c>
    </row>
    <row r="146" spans="1:18" ht="15">
      <c r="A146" s="70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</row>
    <row r="147" spans="1:18" ht="15">
      <c r="A147" s="70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</row>
    <row r="148" spans="1:18" ht="15">
      <c r="A148" s="70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</row>
    <row r="149" spans="1:18" ht="15">
      <c r="A149" s="70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</row>
    <row r="150" spans="1:18" ht="15">
      <c r="A150" s="7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0</v>
      </c>
    </row>
    <row r="151" spans="1:18" ht="15">
      <c r="A151" s="70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0</v>
      </c>
      <c r="R151" s="1"/>
    </row>
    <row r="152" spans="1:18" ht="15">
      <c r="A152" s="70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</row>
    <row r="153" spans="1:18" ht="15">
      <c r="A153" s="70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</row>
    <row r="154" spans="1:18" ht="15">
      <c r="A154" s="70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</row>
    <row r="155" spans="1:18" ht="15">
      <c r="A155" s="70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</row>
    <row r="156" spans="1:18" ht="15">
      <c r="A156" s="70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0</v>
      </c>
    </row>
    <row r="157" spans="1:18" ht="15">
      <c r="A157" s="70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0</v>
      </c>
    </row>
    <row r="158" spans="1:18" ht="15">
      <c r="A158" s="70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</row>
    <row r="159" spans="1:18" ht="15">
      <c r="A159" s="70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</row>
    <row r="160" spans="1:18" ht="15">
      <c r="A160" s="7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</row>
    <row r="161" spans="1:5" ht="15">
      <c r="A161" s="70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</row>
    <row r="162" spans="1:5" ht="15">
      <c r="A162" s="70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0</v>
      </c>
    </row>
    <row r="163" spans="1:5" ht="15">
      <c r="A163" s="70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0</v>
      </c>
    </row>
    <row r="164" spans="1:5" ht="15">
      <c r="A164" s="70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</row>
    <row r="165" spans="1:5" ht="15">
      <c r="A165" s="70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0</v>
      </c>
    </row>
    <row r="166" spans="1:5" ht="15">
      <c r="A166" s="70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</row>
    <row r="167" spans="1:5" ht="15">
      <c r="A167" s="70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0</v>
      </c>
    </row>
    <row r="168" spans="1:5" ht="15">
      <c r="A168" s="70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</row>
    <row r="169" spans="1:5" ht="15">
      <c r="A169" s="70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0</v>
      </c>
    </row>
    <row r="170" spans="1:5" ht="15">
      <c r="A170" s="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</row>
    <row r="171" spans="1:5" ht="15">
      <c r="A171" s="70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</row>
    <row r="172" spans="1:5" ht="15">
      <c r="A172" s="70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0</v>
      </c>
    </row>
    <row r="173" spans="1:5" ht="15">
      <c r="A173" s="70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</row>
    <row r="174" spans="1:5" ht="15">
      <c r="A174" s="70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</row>
    <row r="175" spans="1:5" ht="15">
      <c r="A175" s="70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</row>
    <row r="176" spans="1:5" ht="15">
      <c r="A176" s="70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</row>
    <row r="177" spans="1:18" ht="15">
      <c r="A177" s="70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</row>
    <row r="178" spans="1:18" ht="15">
      <c r="A178" s="70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</row>
    <row r="179" spans="1:18" ht="15">
      <c r="A179" s="70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</row>
    <row r="180" spans="1:18" ht="15">
      <c r="A180" s="7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</row>
    <row r="181" spans="1:18" ht="15">
      <c r="A181" s="70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R181" s="1"/>
    </row>
    <row r="182" spans="1:18" ht="15">
      <c r="A182" s="70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</row>
    <row r="183" spans="1:18" ht="15">
      <c r="A183" s="70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</row>
    <row r="184" spans="1:18" ht="15">
      <c r="A184" s="70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</row>
    <row r="185" spans="1:18" ht="15">
      <c r="A185" s="70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</row>
    <row r="186" spans="1:18" ht="15">
      <c r="A186" s="70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0</v>
      </c>
      <c r="R186" s="1"/>
    </row>
    <row r="187" spans="1:18" ht="15">
      <c r="A187" s="70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0</v>
      </c>
    </row>
    <row r="188" spans="1:18" ht="15">
      <c r="A188" s="70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0</v>
      </c>
    </row>
    <row r="189" spans="1:18" ht="15">
      <c r="A189" s="70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</row>
    <row r="190" spans="1:18" ht="15">
      <c r="A190" s="7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</row>
    <row r="191" spans="1:18" ht="15">
      <c r="A191" s="70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0</v>
      </c>
      <c r="R191" s="1"/>
    </row>
    <row r="192" spans="1:18" ht="15">
      <c r="A192" s="70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0</v>
      </c>
    </row>
    <row r="193" spans="1:18" ht="15">
      <c r="A193" s="70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R193" s="1"/>
    </row>
    <row r="194" spans="1:18" ht="15">
      <c r="A194" s="70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</row>
    <row r="195" spans="1:18" ht="15">
      <c r="A195" s="70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R195" s="1"/>
    </row>
    <row r="196" spans="1:18" ht="15">
      <c r="A196" s="70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</row>
    <row r="197" spans="1:18" ht="15">
      <c r="A197" s="70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</row>
    <row r="198" spans="1:18" ht="15">
      <c r="A198" s="70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0</v>
      </c>
    </row>
    <row r="199" spans="1:18" ht="15">
      <c r="A199" s="70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0</v>
      </c>
      <c r="R199" s="1"/>
    </row>
    <row r="200" spans="1:18" ht="15">
      <c r="A200" s="7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</row>
    <row r="201" spans="1:18" ht="15">
      <c r="A201" s="70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</row>
    <row r="202" spans="1:18" ht="15">
      <c r="A202" s="70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R202" s="1"/>
    </row>
    <row r="203" spans="1:18" ht="15">
      <c r="A203" s="70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R203" s="1"/>
    </row>
    <row r="204" spans="1:18" ht="15">
      <c r="A204" s="70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</row>
    <row r="205" spans="1:18" ht="15">
      <c r="A205" s="70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0</v>
      </c>
      <c r="R205" s="1"/>
    </row>
    <row r="206" spans="1:18" ht="15">
      <c r="A206" s="70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</row>
    <row r="207" spans="1:18" ht="24">
      <c r="A207" s="70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</row>
    <row r="208" spans="1:18" ht="15">
      <c r="A208" s="70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</row>
    <row r="209" spans="1:18" ht="15">
      <c r="A209" s="70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0</v>
      </c>
    </row>
    <row r="210" spans="1:18" ht="15">
      <c r="A210" s="7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</row>
    <row r="211" spans="1:18" ht="15">
      <c r="A211" s="70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</row>
    <row r="212" spans="1:18" ht="15">
      <c r="A212" s="70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0</v>
      </c>
    </row>
    <row r="213" spans="1:18" ht="15">
      <c r="A213" s="70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</row>
    <row r="214" spans="1:18" ht="15">
      <c r="A214" s="70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</row>
    <row r="215" spans="1:18" ht="15">
      <c r="A215" s="70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0</v>
      </c>
    </row>
    <row r="216" spans="1:18" ht="15">
      <c r="A216" s="70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</row>
    <row r="217" spans="1:18" ht="15">
      <c r="A217" s="70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</row>
    <row r="218" spans="1:18" ht="15">
      <c r="A218" s="70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</row>
    <row r="219" spans="1:18" ht="15">
      <c r="A219" s="70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</row>
    <row r="220" spans="1:18" ht="15">
      <c r="A220" s="7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R220" s="1"/>
    </row>
    <row r="221" spans="1:18" ht="15">
      <c r="A221" s="70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</row>
    <row r="222" spans="1:18" ht="15">
      <c r="A222" s="70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</row>
    <row r="223" spans="1:18" ht="15">
      <c r="A223" s="70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</row>
    <row r="224" spans="1:18" ht="15">
      <c r="A224" s="70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</row>
    <row r="225" spans="1:18" ht="15">
      <c r="A225" s="70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</row>
    <row r="226" spans="1:18" ht="15">
      <c r="A226" s="70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R226" s="1"/>
    </row>
    <row r="227" spans="1:18" ht="15">
      <c r="A227" s="70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</row>
    <row r="228" spans="1:18" ht="15">
      <c r="A228" s="70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</row>
    <row r="229" spans="1:18" ht="24">
      <c r="A229" s="70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</row>
    <row r="230" spans="1:18" ht="15">
      <c r="A230" s="7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</row>
    <row r="231" spans="1:18" ht="15">
      <c r="A231" s="70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R231" s="1"/>
    </row>
    <row r="232" spans="1:18" ht="15">
      <c r="A232" s="70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</row>
    <row r="233" spans="1:18" ht="15">
      <c r="A233" s="70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</row>
    <row r="234" spans="1:18" ht="15">
      <c r="A234" s="70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</row>
    <row r="235" spans="1:18" ht="24">
      <c r="A235" s="70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</row>
    <row r="236" spans="1:18" ht="15">
      <c r="A236" s="70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R236" s="1"/>
    </row>
    <row r="237" spans="1:18" ht="15">
      <c r="A237" s="70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</row>
    <row r="238" spans="1:18" ht="15">
      <c r="A238" s="70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</row>
    <row r="239" spans="1:18" ht="15">
      <c r="A239" s="70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0</v>
      </c>
      <c r="R239" s="1"/>
    </row>
    <row r="240" spans="1:18" ht="15">
      <c r="A240" s="7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</row>
    <row r="241" spans="1:18" ht="15">
      <c r="A241" s="70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0</v>
      </c>
    </row>
    <row r="242" spans="1:18" ht="15">
      <c r="A242" s="70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R242" s="1"/>
    </row>
    <row r="243" spans="1:18" ht="15">
      <c r="A243" s="70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</row>
    <row r="244" spans="1:18" ht="15">
      <c r="A244" s="70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</row>
    <row r="245" spans="1:18" ht="15">
      <c r="A245" s="70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0</v>
      </c>
      <c r="R245" s="1"/>
    </row>
    <row r="246" spans="1:18" ht="15">
      <c r="A246" s="70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</row>
    <row r="247" spans="1:18" ht="15">
      <c r="A247" s="70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</row>
    <row r="248" spans="1:18" ht="15">
      <c r="A248" s="70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0</v>
      </c>
    </row>
    <row r="249" spans="1:18" ht="15">
      <c r="A249" s="70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</row>
    <row r="250" spans="1:18" ht="15">
      <c r="A250" s="7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0</v>
      </c>
    </row>
    <row r="251" spans="1:18" ht="15">
      <c r="A251" s="70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0</v>
      </c>
    </row>
    <row r="252" spans="1:18" ht="15">
      <c r="A252" s="70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0</v>
      </c>
    </row>
    <row r="253" spans="1:18" ht="15">
      <c r="A253" s="70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0</v>
      </c>
    </row>
    <row r="254" spans="1:18" ht="15">
      <c r="A254" s="70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</row>
    <row r="255" spans="1:18" ht="15">
      <c r="A255" s="70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</row>
    <row r="256" spans="1:18" ht="15">
      <c r="A256" s="70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</row>
    <row r="257" spans="1:18" ht="15">
      <c r="A257" s="70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R257" s="1"/>
    </row>
    <row r="258" spans="1:18" ht="15">
      <c r="A258" s="70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</row>
    <row r="259" spans="1:18" ht="15">
      <c r="A259" s="70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</row>
    <row r="260" spans="1:18" ht="15">
      <c r="A260" s="7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</row>
    <row r="261" spans="1:18" ht="15">
      <c r="A261" s="70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</row>
    <row r="262" spans="1:18" ht="15">
      <c r="A262" s="70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0</v>
      </c>
      <c r="R262" s="1"/>
    </row>
    <row r="263" spans="1:18" ht="15">
      <c r="A263" s="70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</row>
    <row r="264" spans="1:18" ht="15">
      <c r="A264" s="70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0</v>
      </c>
    </row>
    <row r="265" spans="1:18" ht="15">
      <c r="A265" s="70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0</v>
      </c>
    </row>
    <row r="266" spans="1:18" ht="15">
      <c r="A266" s="70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</row>
    <row r="267" spans="1:18" ht="15">
      <c r="A267" s="70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</row>
    <row r="268" spans="1:18" ht="15">
      <c r="A268" s="70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</row>
    <row r="269" spans="1:18" ht="15">
      <c r="A269" s="70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</row>
    <row r="270" spans="1:18" ht="15">
      <c r="A270" s="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0</v>
      </c>
    </row>
    <row r="271" spans="1:18" ht="15">
      <c r="A271" s="70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</row>
    <row r="272" spans="1:18" ht="15">
      <c r="A272" s="70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</row>
    <row r="273" spans="1:18" ht="15">
      <c r="A273" s="70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</row>
    <row r="274" spans="1:18" ht="15">
      <c r="A274" s="70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</row>
    <row r="275" spans="1:18" ht="15">
      <c r="A275" s="70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R275" s="1"/>
    </row>
    <row r="276" spans="1:18" ht="15">
      <c r="A276" s="70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</row>
    <row r="277" spans="1:18" ht="15">
      <c r="A277" s="70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</row>
    <row r="278" spans="1:18" ht="15">
      <c r="A278" s="70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</row>
    <row r="279" spans="1:18" ht="15">
      <c r="A279" s="70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0</v>
      </c>
    </row>
    <row r="280" spans="1:18" ht="15">
      <c r="A280" s="7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0</v>
      </c>
    </row>
    <row r="281" spans="1:18" ht="15">
      <c r="A281" s="70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0</v>
      </c>
    </row>
    <row r="282" spans="1:18" ht="15">
      <c r="A282" s="70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0</v>
      </c>
    </row>
    <row r="283" spans="1:18" ht="15">
      <c r="A283" s="70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</row>
    <row r="284" spans="1:18" ht="15">
      <c r="A284" s="70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0</v>
      </c>
    </row>
    <row r="285" spans="1:18" ht="15">
      <c r="A285" s="70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0</v>
      </c>
    </row>
    <row r="286" spans="1:18" ht="15">
      <c r="A286" s="70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</row>
    <row r="287" spans="1:18" ht="15">
      <c r="A287" s="70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</row>
    <row r="288" spans="1:18" ht="15">
      <c r="A288" s="70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</row>
    <row r="289" spans="1:18" ht="15">
      <c r="A289" s="70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</row>
    <row r="290" spans="1:18" ht="15">
      <c r="A290" s="7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</row>
    <row r="291" spans="1:18" ht="15">
      <c r="A291" s="70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</row>
    <row r="292" spans="1:18" ht="15">
      <c r="A292" s="70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</row>
    <row r="293" spans="1:18" ht="15">
      <c r="A293" s="70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</row>
    <row r="294" spans="1:18" ht="15">
      <c r="A294" s="70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</row>
    <row r="295" spans="1:18" ht="24">
      <c r="A295" s="70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</row>
    <row r="296" spans="1:18" ht="15">
      <c r="A296" s="70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0</v>
      </c>
    </row>
    <row r="297" spans="1:18" ht="24">
      <c r="A297" s="70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0</v>
      </c>
    </row>
    <row r="298" spans="1:18" ht="15">
      <c r="A298" s="70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R298" s="1"/>
    </row>
    <row r="299" spans="1:18" ht="15">
      <c r="A299" s="70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0</v>
      </c>
    </row>
    <row r="300" spans="1:18" ht="15">
      <c r="A300" s="7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</row>
    <row r="301" spans="1:18" ht="15">
      <c r="A301" s="70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</row>
    <row r="302" spans="1:18" ht="15">
      <c r="A302" s="70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</row>
    <row r="303" spans="1:18" ht="15">
      <c r="A303" s="70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</row>
    <row r="304" spans="1:18" ht="15">
      <c r="A304" s="70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0</v>
      </c>
    </row>
    <row r="305" spans="1:18" ht="15">
      <c r="A305" s="70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0</v>
      </c>
    </row>
    <row r="306" spans="1:18" ht="15">
      <c r="A306" s="70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</row>
    <row r="307" spans="1:18" ht="15">
      <c r="A307" s="70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</row>
    <row r="308" spans="1:18" ht="15">
      <c r="A308" s="70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0</v>
      </c>
    </row>
    <row r="309" spans="1:18" ht="15">
      <c r="A309" s="70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0</v>
      </c>
    </row>
    <row r="310" spans="1:18" ht="15">
      <c r="A310" s="7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0</v>
      </c>
    </row>
    <row r="311" spans="1:18" ht="15">
      <c r="A311" s="70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R311" s="1"/>
    </row>
    <row r="312" spans="1:18" ht="15">
      <c r="A312" s="70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</row>
    <row r="313" spans="1:18" ht="15">
      <c r="A313" s="70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</row>
    <row r="314" spans="1:18" ht="15">
      <c r="A314" s="70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</row>
    <row r="315" spans="1:18" ht="15">
      <c r="A315" s="70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</row>
    <row r="316" spans="1:18" ht="15">
      <c r="A316" s="70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</row>
    <row r="317" spans="1:18" ht="15">
      <c r="A317" s="70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0</v>
      </c>
    </row>
    <row r="318" spans="1:18" ht="15">
      <c r="A318" s="70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0</v>
      </c>
    </row>
    <row r="319" spans="1:18" ht="15">
      <c r="A319" s="70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</row>
    <row r="320" spans="1:18" ht="15">
      <c r="A320" s="7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0</v>
      </c>
      <c r="R320" s="1"/>
    </row>
    <row r="321" spans="1:18" ht="15">
      <c r="A321" s="70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</row>
    <row r="322" spans="1:18" ht="15">
      <c r="A322" s="70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</row>
    <row r="323" spans="1:18" ht="15">
      <c r="A323" s="70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0</v>
      </c>
    </row>
    <row r="324" spans="1:18" ht="15">
      <c r="A324" s="70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</row>
    <row r="325" spans="1:18" ht="15">
      <c r="A325" s="70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</row>
    <row r="326" spans="1:18" ht="15">
      <c r="A326" s="70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0</v>
      </c>
    </row>
    <row r="327" spans="1:18" ht="15">
      <c r="A327" s="70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</row>
    <row r="328" spans="1:18" ht="15">
      <c r="A328" s="70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</row>
    <row r="329" spans="1:18" ht="15">
      <c r="A329" s="70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</row>
    <row r="330" spans="1:18" ht="15">
      <c r="A330" s="7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0</v>
      </c>
    </row>
    <row r="331" spans="1:18" ht="15">
      <c r="A331" s="70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0</v>
      </c>
    </row>
    <row r="332" spans="1:18" ht="15">
      <c r="A332" s="70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0</v>
      </c>
      <c r="R332" s="1"/>
    </row>
    <row r="333" spans="1:18" ht="15">
      <c r="A333" s="70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0</v>
      </c>
    </row>
    <row r="334" spans="1:18" ht="15">
      <c r="A334" s="70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0</v>
      </c>
      <c r="R334" s="1"/>
    </row>
    <row r="335" spans="1:18" ht="15">
      <c r="A335" s="70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</row>
    <row r="336" spans="1:18" ht="15">
      <c r="A336" s="70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</row>
    <row r="337" spans="1:5" ht="15">
      <c r="A337" s="70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</row>
    <row r="338" spans="1:5" ht="15">
      <c r="A338" s="70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0</v>
      </c>
    </row>
    <row r="339" spans="1:5" ht="15">
      <c r="A339" s="70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0</v>
      </c>
    </row>
    <row r="340" spans="1:5" ht="15">
      <c r="A340" s="7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</row>
    <row r="341" spans="1:5" ht="15">
      <c r="A341" s="70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</row>
    <row r="342" spans="1:5" ht="15">
      <c r="A342" s="70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0</v>
      </c>
    </row>
    <row r="343" spans="1:5" ht="15">
      <c r="A343" s="70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</row>
    <row r="344" spans="1:5" ht="15">
      <c r="A344" s="70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</row>
    <row r="345" spans="1:5" ht="24">
      <c r="A345" s="70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0</v>
      </c>
    </row>
    <row r="346" spans="1:5" ht="15">
      <c r="A346" s="70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</row>
    <row r="347" spans="1:5" ht="15">
      <c r="A347" s="70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</row>
    <row r="348" spans="1:5" ht="15">
      <c r="A348" s="70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</row>
    <row r="349" spans="1:5" ht="24">
      <c r="A349" s="70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0</v>
      </c>
    </row>
    <row r="350" spans="1:5" ht="15">
      <c r="A350" s="7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</row>
    <row r="351" spans="1:5" ht="15">
      <c r="A351" s="70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</row>
    <row r="352" spans="1:5" ht="15">
      <c r="A352" s="70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</row>
    <row r="353" spans="1:18" ht="15">
      <c r="A353" s="70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</row>
    <row r="354" spans="1:18" ht="15">
      <c r="A354" s="70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</row>
    <row r="355" spans="1:18" ht="15">
      <c r="A355" s="70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0</v>
      </c>
    </row>
    <row r="356" spans="1:18" ht="15">
      <c r="A356" s="70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R356" s="1"/>
    </row>
    <row r="357" spans="1:18" ht="15">
      <c r="A357" s="70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</row>
    <row r="358" spans="1:18" ht="15">
      <c r="A358" s="70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</row>
    <row r="359" spans="1:18" ht="15">
      <c r="A359" s="70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R359" s="1"/>
    </row>
    <row r="360" spans="1:18" ht="15">
      <c r="A360" s="7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</row>
    <row r="361" spans="1:18" ht="15">
      <c r="A361" s="70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</row>
    <row r="362" spans="1:18" ht="15">
      <c r="A362" s="70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0</v>
      </c>
    </row>
    <row r="363" spans="1:18" ht="15">
      <c r="A363" s="70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</row>
    <row r="364" spans="1:18" ht="15">
      <c r="A364" s="70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R364" s="1"/>
    </row>
    <row r="365" spans="1:18" ht="15">
      <c r="A365" s="70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0</v>
      </c>
    </row>
    <row r="366" spans="1:18" ht="15">
      <c r="A366" s="70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0</v>
      </c>
    </row>
    <row r="367" spans="1:18" ht="15">
      <c r="A367" s="70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0</v>
      </c>
    </row>
    <row r="368" spans="1:18" ht="15">
      <c r="A368" s="70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</row>
    <row r="369" spans="1:18" ht="15">
      <c r="A369" s="70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0</v>
      </c>
    </row>
    <row r="370" spans="1:18" ht="15">
      <c r="A370" s="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</row>
    <row r="371" spans="1:18" ht="15">
      <c r="A371" s="70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0</v>
      </c>
    </row>
    <row r="372" spans="1:18" ht="15">
      <c r="A372" s="70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</row>
    <row r="373" spans="1:18" ht="15">
      <c r="A373" s="70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0</v>
      </c>
      <c r="R373" s="1"/>
    </row>
    <row r="374" spans="1:18" ht="15">
      <c r="A374" s="70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0</v>
      </c>
    </row>
    <row r="375" spans="1:18" ht="15">
      <c r="A375" s="70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</row>
    <row r="376" spans="1:18" ht="15">
      <c r="A376" s="70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</row>
    <row r="377" spans="1:18" ht="15">
      <c r="A377" s="70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</row>
    <row r="378" spans="1:18" ht="15">
      <c r="A378" s="70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0</v>
      </c>
    </row>
    <row r="379" spans="1:18" ht="15">
      <c r="A379" s="70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</row>
    <row r="380" spans="1:18" ht="15">
      <c r="A380" s="7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0</v>
      </c>
    </row>
    <row r="381" spans="1:18" ht="15">
      <c r="A381" s="70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0</v>
      </c>
      <c r="R381" s="1"/>
    </row>
    <row r="382" spans="1:18" ht="15">
      <c r="A382" s="70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</row>
    <row r="383" spans="1:18" ht="15">
      <c r="A383" s="70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</row>
    <row r="384" spans="1:18" ht="15">
      <c r="A384" s="70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0</v>
      </c>
    </row>
    <row r="385" spans="1:18" ht="24">
      <c r="A385" s="70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0</v>
      </c>
    </row>
    <row r="386" spans="1:18" ht="15">
      <c r="A386" s="70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</row>
    <row r="387" spans="1:18" ht="15">
      <c r="A387" s="70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</row>
    <row r="388" spans="1:18" ht="15">
      <c r="A388" s="70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R388" s="1"/>
    </row>
    <row r="389" spans="1:18" ht="15">
      <c r="A389" s="70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</row>
    <row r="390" spans="1:18" ht="15">
      <c r="A390" s="7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</row>
    <row r="391" spans="1:18" ht="15">
      <c r="A391" s="70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</row>
    <row r="392" spans="1:18" ht="15">
      <c r="A392" s="70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</row>
    <row r="393" spans="1:18" ht="15">
      <c r="A393" s="70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</row>
    <row r="394" spans="1:18" ht="24">
      <c r="A394" s="70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</row>
    <row r="395" spans="1:18" ht="15">
      <c r="A395" s="70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0</v>
      </c>
    </row>
    <row r="396" spans="1:18" ht="15">
      <c r="A396" s="70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0</v>
      </c>
    </row>
    <row r="397" spans="1:18" ht="15">
      <c r="A397" s="70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</row>
    <row r="398" spans="1:18" ht="15">
      <c r="A398" s="70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0</v>
      </c>
    </row>
    <row r="399" spans="1:18" ht="15">
      <c r="A399" s="70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</row>
    <row r="400" spans="1:18" ht="15">
      <c r="A400" s="7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</row>
    <row r="401" spans="1:5" ht="15">
      <c r="A401" s="70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0</v>
      </c>
    </row>
    <row r="402" spans="1:5" ht="15">
      <c r="A402" s="70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</row>
    <row r="403" spans="1:5" ht="15">
      <c r="A403" s="70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</row>
    <row r="404" spans="1:5" ht="15">
      <c r="A404" s="70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</row>
    <row r="405" spans="1:5" ht="15">
      <c r="A405" s="70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</row>
    <row r="406" spans="1:5" ht="15">
      <c r="A406" s="70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0</v>
      </c>
    </row>
    <row r="407" spans="1:5" ht="15">
      <c r="A407" s="70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</row>
    <row r="408" spans="1:5" ht="15">
      <c r="A408" s="70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0</v>
      </c>
    </row>
    <row r="409" spans="1:5" ht="15">
      <c r="A409" s="70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</row>
    <row r="410" spans="1:5" ht="15">
      <c r="A410" s="7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0</v>
      </c>
    </row>
    <row r="411" spans="1:5" ht="15">
      <c r="A411" s="70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</row>
    <row r="412" spans="1:5" ht="15">
      <c r="A412" s="70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0</v>
      </c>
    </row>
    <row r="413" spans="1:5" ht="15">
      <c r="A413" s="70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0</v>
      </c>
    </row>
    <row r="414" spans="1:5" ht="15">
      <c r="A414" s="70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</row>
    <row r="415" spans="1:5" ht="15">
      <c r="A415" s="70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0</v>
      </c>
    </row>
    <row r="416" spans="1:5" ht="15">
      <c r="A416" s="70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</row>
    <row r="417" spans="1:18" ht="15">
      <c r="A417" s="70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</row>
    <row r="418" spans="1:18" ht="24">
      <c r="A418" s="70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0</v>
      </c>
    </row>
    <row r="419" spans="1:18" ht="15">
      <c r="A419" s="70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</row>
    <row r="420" spans="1:18" ht="15">
      <c r="A420" s="7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0</v>
      </c>
    </row>
    <row r="421" spans="1:18" ht="15">
      <c r="A421" s="70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</row>
    <row r="422" spans="1:18" ht="15">
      <c r="A422" s="70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0</v>
      </c>
    </row>
    <row r="423" spans="1:18" ht="15">
      <c r="A423" s="70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</row>
    <row r="424" spans="1:18" ht="15">
      <c r="A424" s="70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0</v>
      </c>
    </row>
    <row r="425" spans="1:18" ht="15">
      <c r="A425" s="70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0</v>
      </c>
    </row>
    <row r="426" spans="1:18" ht="24">
      <c r="A426" s="70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R426" s="1"/>
    </row>
    <row r="427" spans="1:18" ht="15">
      <c r="A427" s="70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0</v>
      </c>
      <c r="R427" s="1"/>
    </row>
    <row r="428" spans="1:18" ht="15">
      <c r="A428" s="70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</row>
    <row r="429" spans="1:18" ht="15">
      <c r="A429" s="70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</row>
    <row r="430" spans="1:18" ht="15">
      <c r="A430" s="7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0</v>
      </c>
    </row>
    <row r="431" spans="1:18" ht="15">
      <c r="A431" s="70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</row>
    <row r="432" spans="1:18" ht="15">
      <c r="A432" s="70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</row>
    <row r="433" spans="1:18" ht="15">
      <c r="A433" s="70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0</v>
      </c>
    </row>
    <row r="434" spans="1:18" ht="15">
      <c r="A434" s="70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</row>
    <row r="435" spans="1:18" ht="15">
      <c r="A435" s="70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</row>
    <row r="436" spans="1:18" ht="15">
      <c r="A436" s="70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0</v>
      </c>
    </row>
    <row r="437" spans="1:18" ht="15">
      <c r="A437" s="70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</row>
    <row r="438" spans="1:18" ht="24">
      <c r="A438" s="70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0</v>
      </c>
    </row>
    <row r="439" spans="1:18" ht="15">
      <c r="A439" s="70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0</v>
      </c>
      <c r="R439" s="1"/>
    </row>
    <row r="440" spans="1:18" ht="15">
      <c r="A440" s="7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0</v>
      </c>
    </row>
    <row r="441" spans="1:18" ht="15">
      <c r="A441" s="70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</row>
    <row r="442" spans="1:18" ht="15">
      <c r="A442" s="70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</row>
    <row r="443" spans="1:18" ht="15">
      <c r="A443" s="70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</row>
    <row r="444" spans="1:18" ht="15">
      <c r="A444" s="70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0</v>
      </c>
    </row>
    <row r="445" spans="1:18" ht="24">
      <c r="A445" s="70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0</v>
      </c>
    </row>
    <row r="446" spans="1:18" ht="15">
      <c r="A446" s="70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0</v>
      </c>
    </row>
    <row r="447" spans="1:18" ht="15">
      <c r="A447" s="70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0</v>
      </c>
      <c r="R447" s="1"/>
    </row>
    <row r="448" spans="1:18" ht="15">
      <c r="A448" s="70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R448" s="1"/>
    </row>
    <row r="449" spans="1:18" ht="15">
      <c r="A449" s="70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0</v>
      </c>
    </row>
    <row r="450" spans="1:18" ht="15">
      <c r="A450" s="7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0</v>
      </c>
    </row>
    <row r="451" spans="1:18" ht="15">
      <c r="A451" s="70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0</v>
      </c>
    </row>
    <row r="452" spans="1:18" ht="15">
      <c r="A452" s="70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0</v>
      </c>
    </row>
    <row r="453" spans="1:18" ht="15">
      <c r="A453" s="70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0</v>
      </c>
    </row>
    <row r="454" spans="1:18" ht="15">
      <c r="A454" s="70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0</v>
      </c>
      <c r="R454" s="1"/>
    </row>
    <row r="455" spans="1:18" ht="15">
      <c r="A455" s="70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0</v>
      </c>
    </row>
    <row r="456" spans="1:18" ht="15">
      <c r="A456" s="70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</row>
    <row r="457" spans="1:18" ht="15">
      <c r="A457" s="70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</row>
    <row r="458" spans="1:18" ht="15">
      <c r="A458" s="70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</row>
    <row r="459" spans="1:18" ht="15">
      <c r="A459" s="70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0</v>
      </c>
    </row>
    <row r="460" spans="1:18" ht="15">
      <c r="A460" s="7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</row>
    <row r="461" spans="1:18" ht="15">
      <c r="A461" s="70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0</v>
      </c>
      <c r="R461" s="1"/>
    </row>
    <row r="462" spans="1:18" ht="15">
      <c r="A462" s="70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0</v>
      </c>
    </row>
    <row r="463" spans="1:18" ht="15">
      <c r="A463" s="70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0</v>
      </c>
      <c r="R463" s="1"/>
    </row>
    <row r="464" spans="1:18" ht="15">
      <c r="A464" s="70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</row>
    <row r="465" spans="1:5" ht="15">
      <c r="A465" s="70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</row>
    <row r="466" spans="1:5" ht="15">
      <c r="A466" s="70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</row>
    <row r="467" spans="1:5" ht="15">
      <c r="A467" s="70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</row>
    <row r="468" spans="1:5" ht="15">
      <c r="A468" s="70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</row>
    <row r="469" spans="1:5" ht="15">
      <c r="A469" s="70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</row>
    <row r="470" spans="1:5" ht="15">
      <c r="A470" s="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0</v>
      </c>
    </row>
    <row r="471" spans="1:5" ht="15">
      <c r="A471" s="70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0</v>
      </c>
    </row>
    <row r="472" spans="1:5" ht="15">
      <c r="A472" s="70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</row>
    <row r="473" spans="1:5" ht="15">
      <c r="A473" s="70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0</v>
      </c>
    </row>
    <row r="474" spans="1:5" ht="15">
      <c r="A474" s="70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</row>
    <row r="475" spans="1:5" ht="15">
      <c r="A475" s="70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</row>
    <row r="476" spans="1:5" ht="15">
      <c r="A476" s="70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</row>
    <row r="477" spans="1:5" ht="15">
      <c r="A477" s="70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</row>
    <row r="478" spans="1:5" ht="15">
      <c r="A478" s="70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</row>
    <row r="479" spans="1:5" ht="15">
      <c r="A479" s="70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0</v>
      </c>
    </row>
    <row r="480" spans="1:5" ht="15">
      <c r="A480" s="7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0</v>
      </c>
    </row>
    <row r="481" spans="1:18" ht="15">
      <c r="A481" s="70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</row>
    <row r="482" spans="1:18" ht="15">
      <c r="A482" s="70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0</v>
      </c>
      <c r="R482" s="1"/>
    </row>
    <row r="483" spans="1:18" ht="15">
      <c r="A483" s="70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</row>
    <row r="484" spans="1:18" ht="15">
      <c r="A484" s="70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</row>
    <row r="485" spans="1:18" ht="15">
      <c r="A485" s="70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</row>
    <row r="486" spans="1:18" ht="15">
      <c r="A486" s="70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0</v>
      </c>
    </row>
    <row r="487" spans="1:18" ht="15">
      <c r="A487" s="70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</row>
    <row r="488" spans="1:18" ht="15">
      <c r="A488" s="70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</row>
    <row r="489" spans="1:18" ht="15">
      <c r="A489" s="70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R489" s="1"/>
    </row>
    <row r="490" spans="1:18" ht="15">
      <c r="A490" s="7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0</v>
      </c>
    </row>
    <row r="491" spans="1:18" ht="15">
      <c r="A491" s="70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0</v>
      </c>
    </row>
    <row r="492" spans="1:18" ht="15">
      <c r="A492" s="70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R492" s="1"/>
    </row>
    <row r="493" spans="1:18" ht="15">
      <c r="A493" s="70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</row>
    <row r="494" spans="1:18" ht="15">
      <c r="A494" s="70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</row>
    <row r="495" spans="1:18" ht="15">
      <c r="A495" s="70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0</v>
      </c>
    </row>
    <row r="496" spans="1:18" ht="15">
      <c r="A496" s="70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0</v>
      </c>
    </row>
    <row r="497" spans="1:18" ht="15">
      <c r="A497" s="70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0</v>
      </c>
      <c r="R497" s="1"/>
    </row>
    <row r="498" spans="1:18" ht="15">
      <c r="A498" s="70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</row>
    <row r="499" spans="1:18" ht="15">
      <c r="A499" s="70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0</v>
      </c>
    </row>
    <row r="500" spans="1:18" ht="15">
      <c r="A500" s="7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</row>
    <row r="501" spans="1:18" ht="15">
      <c r="A501" s="70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0</v>
      </c>
    </row>
    <row r="502" spans="1:18" ht="15">
      <c r="A502" s="70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</row>
    <row r="503" spans="1:18" ht="15">
      <c r="A503" s="70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</row>
    <row r="504" spans="1:18" ht="15">
      <c r="A504" s="70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</row>
    <row r="505" spans="1:18" ht="15">
      <c r="A505" s="70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0</v>
      </c>
    </row>
    <row r="506" spans="1:18" ht="15">
      <c r="A506" s="70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0</v>
      </c>
    </row>
    <row r="507" spans="1:18" ht="15">
      <c r="A507" s="70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</row>
    <row r="508" spans="1:18" ht="15">
      <c r="A508" s="70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0</v>
      </c>
    </row>
    <row r="509" spans="1:18" ht="15">
      <c r="A509" s="70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</row>
    <row r="510" spans="1:18" ht="24">
      <c r="A510" s="7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0</v>
      </c>
    </row>
    <row r="511" spans="1:18" ht="15">
      <c r="A511" s="70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0</v>
      </c>
    </row>
    <row r="512" spans="1:18" ht="15">
      <c r="A512" s="70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</row>
    <row r="513" spans="1:18" ht="24">
      <c r="A513" s="70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0</v>
      </c>
    </row>
    <row r="514" spans="1:18" ht="15">
      <c r="A514" s="70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0</v>
      </c>
      <c r="R514" s="1"/>
    </row>
    <row r="515" spans="1:18" ht="15">
      <c r="A515" s="70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</row>
    <row r="516" spans="1:18" ht="15">
      <c r="A516" s="70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</row>
    <row r="517" spans="1:18" ht="15">
      <c r="A517" s="70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0</v>
      </c>
    </row>
    <row r="518" spans="1:18" ht="15">
      <c r="A518" s="70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R518" s="1"/>
    </row>
    <row r="519" spans="1:18" ht="15">
      <c r="A519" s="70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0</v>
      </c>
      <c r="R519" s="1"/>
    </row>
    <row r="520" spans="1:18" ht="15">
      <c r="A520" s="7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R520" s="1"/>
    </row>
    <row r="521" spans="1:18" ht="15">
      <c r="A521" s="70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</row>
    <row r="522" spans="1:18" ht="15">
      <c r="A522" s="70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</row>
    <row r="523" spans="1:18" ht="15">
      <c r="A523" s="70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</row>
    <row r="524" spans="1:18" ht="15">
      <c r="A524" s="70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</row>
    <row r="525" spans="1:18" ht="15">
      <c r="A525" s="70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</row>
    <row r="526" spans="1:18" ht="15">
      <c r="A526" s="70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</row>
    <row r="527" spans="1:18" ht="15">
      <c r="A527" s="70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</row>
    <row r="528" spans="1:18" ht="15">
      <c r="A528" s="70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</row>
    <row r="529" spans="1:18" ht="15">
      <c r="A529" s="70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0</v>
      </c>
      <c r="R529" s="1"/>
    </row>
    <row r="530" spans="1:18" ht="15">
      <c r="A530" s="7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</row>
    <row r="531" spans="1:18" ht="15">
      <c r="A531" s="70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0</v>
      </c>
    </row>
    <row r="532" spans="1:18" ht="15">
      <c r="A532" s="70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</row>
    <row r="533" spans="1:18" ht="15">
      <c r="A533" s="70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</row>
    <row r="534" spans="1:18" ht="15">
      <c r="A534" s="70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0</v>
      </c>
    </row>
    <row r="535" spans="1:18" ht="15">
      <c r="A535" s="70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</row>
    <row r="536" spans="1:18" ht="15">
      <c r="A536" s="70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</row>
    <row r="537" spans="1:18" ht="15">
      <c r="A537" s="70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</row>
    <row r="538" spans="1:18" ht="15">
      <c r="A538" s="70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0</v>
      </c>
    </row>
    <row r="539" spans="1:18" ht="15">
      <c r="A539" s="70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R539" s="1"/>
    </row>
    <row r="540" spans="1:18" ht="15">
      <c r="A540" s="7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0</v>
      </c>
    </row>
    <row r="541" spans="1:18" ht="15">
      <c r="A541" s="70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0</v>
      </c>
      <c r="R541" s="1"/>
    </row>
    <row r="542" spans="1:18" ht="15">
      <c r="A542" s="70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</row>
    <row r="543" spans="1:18" ht="15">
      <c r="A543" s="70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</row>
    <row r="544" spans="1:18" ht="15">
      <c r="A544" s="70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R544" s="1"/>
    </row>
    <row r="545" spans="1:18" ht="15">
      <c r="A545" s="70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0</v>
      </c>
    </row>
    <row r="546" spans="1:18" ht="15">
      <c r="A546" s="70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</row>
    <row r="547" spans="1:18" ht="24">
      <c r="A547" s="70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0</v>
      </c>
    </row>
    <row r="548" spans="1:18" ht="15">
      <c r="A548" s="70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0</v>
      </c>
    </row>
    <row r="549" spans="1:18" ht="15">
      <c r="A549" s="70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0</v>
      </c>
    </row>
    <row r="550" spans="1:18" ht="15">
      <c r="A550" s="7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0</v>
      </c>
    </row>
    <row r="551" spans="1:18" ht="15">
      <c r="A551" s="70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0</v>
      </c>
    </row>
    <row r="552" spans="1:18" ht="15">
      <c r="A552" s="70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</row>
    <row r="553" spans="1:18" ht="15">
      <c r="A553" s="70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</row>
    <row r="554" spans="1:18" ht="15">
      <c r="A554" s="70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</row>
    <row r="555" spans="1:18" ht="15">
      <c r="A555" s="70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0</v>
      </c>
    </row>
    <row r="556" spans="1:18" ht="15">
      <c r="A556" s="70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</row>
    <row r="557" spans="1:18" ht="15">
      <c r="A557" s="70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0</v>
      </c>
    </row>
    <row r="558" spans="1:18" ht="15">
      <c r="A558" s="70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0</v>
      </c>
      <c r="R558" s="1"/>
    </row>
    <row r="559" spans="1:18" ht="15">
      <c r="A559" s="70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</row>
    <row r="560" spans="1:18" ht="15">
      <c r="A560" s="7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0</v>
      </c>
    </row>
    <row r="561" spans="1:18" ht="15">
      <c r="A561" s="70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0</v>
      </c>
      <c r="R561" s="1"/>
    </row>
    <row r="562" spans="1:18" ht="15">
      <c r="A562" s="70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</row>
    <row r="563" spans="1:18" ht="15">
      <c r="A563" s="70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R563" s="1"/>
    </row>
    <row r="564" spans="1:18" ht="15">
      <c r="A564" s="70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</row>
    <row r="565" spans="1:18" ht="15">
      <c r="A565" s="70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</row>
    <row r="566" spans="1:18" ht="15">
      <c r="A566" s="70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</row>
    <row r="567" spans="1:18" ht="15">
      <c r="A567" s="70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0</v>
      </c>
    </row>
    <row r="568" spans="1:18" ht="15">
      <c r="A568" s="70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</row>
    <row r="569" spans="1:18" ht="15">
      <c r="A569" s="70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0</v>
      </c>
    </row>
    <row r="570" spans="1:18" ht="15">
      <c r="A570" s="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</row>
    <row r="571" spans="1:18" ht="15">
      <c r="A571" s="70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0</v>
      </c>
    </row>
    <row r="572" spans="1:18" ht="15">
      <c r="A572" s="70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0</v>
      </c>
    </row>
    <row r="573" spans="1:18" ht="15">
      <c r="A573" s="70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0</v>
      </c>
    </row>
    <row r="574" spans="1:18" ht="15">
      <c r="A574" s="70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0</v>
      </c>
    </row>
    <row r="575" spans="1:18" ht="15">
      <c r="A575" s="70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0</v>
      </c>
    </row>
    <row r="576" spans="1:18" ht="15">
      <c r="A576" s="70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</row>
    <row r="577" spans="1:18" ht="15">
      <c r="A577" s="70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</row>
    <row r="578" spans="1:18" ht="15">
      <c r="A578" s="70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</row>
    <row r="579" spans="1:18" ht="15">
      <c r="A579" s="70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</row>
    <row r="580" spans="1:18" ht="15">
      <c r="A580" s="7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</row>
    <row r="581" spans="1:18" ht="24">
      <c r="A581" s="70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0</v>
      </c>
    </row>
    <row r="582" spans="1:18" ht="15">
      <c r="A582" s="70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0</v>
      </c>
      <c r="R582" s="1"/>
    </row>
    <row r="583" spans="1:18" ht="15">
      <c r="A583" s="70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0</v>
      </c>
    </row>
    <row r="584" spans="1:18" ht="15">
      <c r="A584" s="70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</row>
    <row r="585" spans="1:18" ht="15">
      <c r="A585" s="70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0</v>
      </c>
    </row>
    <row r="586" spans="1:18" ht="15">
      <c r="A586" s="70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R586" s="1"/>
    </row>
    <row r="587" spans="1:18" ht="24">
      <c r="A587" s="70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</row>
    <row r="588" spans="1:18" ht="15">
      <c r="A588" s="70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</row>
    <row r="589" spans="1:18" ht="15">
      <c r="A589" s="70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</row>
    <row r="590" spans="1:18" ht="15">
      <c r="A590" s="7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0</v>
      </c>
    </row>
    <row r="591" spans="1:18" ht="15">
      <c r="A591" s="70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</row>
    <row r="592" spans="1:18" ht="15">
      <c r="A592" s="70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0</v>
      </c>
    </row>
    <row r="593" spans="1:5" ht="15">
      <c r="A593" s="70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</row>
    <row r="594" spans="1:5" ht="15">
      <c r="A594" s="70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</row>
    <row r="595" spans="1:5" ht="15">
      <c r="A595" s="70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</row>
    <row r="596" spans="1:5" ht="15">
      <c r="A596" s="70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0</v>
      </c>
    </row>
    <row r="597" spans="1:5" ht="24">
      <c r="A597" s="70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</row>
    <row r="598" spans="1:5" ht="15">
      <c r="A598" s="70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0</v>
      </c>
    </row>
    <row r="599" spans="1:5" ht="15">
      <c r="A599" s="70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</row>
    <row r="600" spans="1:5" ht="15">
      <c r="A600" s="7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0</v>
      </c>
    </row>
    <row r="601" spans="1:5" ht="36">
      <c r="A601" s="70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</row>
    <row r="602" spans="1:5" ht="15">
      <c r="A602" s="70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</row>
    <row r="603" spans="1:5" ht="15">
      <c r="A603" s="70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0</v>
      </c>
    </row>
    <row r="604" spans="1:5" ht="15">
      <c r="A604" s="70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</row>
    <row r="605" spans="1:5" ht="15">
      <c r="A605" s="70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</row>
    <row r="606" spans="1:5" ht="15">
      <c r="A606" s="70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</row>
    <row r="607" spans="1:5" ht="15">
      <c r="A607" s="70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0</v>
      </c>
    </row>
    <row r="608" spans="1:5" ht="15">
      <c r="A608" s="70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0</v>
      </c>
    </row>
    <row r="609" spans="1:18" ht="15">
      <c r="A609" s="70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</row>
    <row r="610" spans="1:18" ht="15">
      <c r="A610" s="7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</row>
    <row r="611" spans="1:18" ht="15">
      <c r="A611" s="70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0</v>
      </c>
    </row>
    <row r="612" spans="1:18" ht="15">
      <c r="A612" s="70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0</v>
      </c>
    </row>
    <row r="613" spans="1:18" ht="15">
      <c r="A613" s="70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R613" s="1"/>
    </row>
    <row r="614" spans="1:18" ht="15">
      <c r="A614" s="70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0</v>
      </c>
    </row>
    <row r="615" spans="1:18" ht="15">
      <c r="A615" s="70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R615" s="1"/>
    </row>
    <row r="616" spans="1:18" ht="15">
      <c r="A616" s="70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</row>
    <row r="617" spans="1:18" ht="15">
      <c r="A617" s="70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</row>
    <row r="618" spans="1:18" ht="15">
      <c r="A618" s="70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0</v>
      </c>
    </row>
    <row r="619" spans="1:18" ht="15">
      <c r="A619" s="70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</row>
    <row r="620" spans="1:18" ht="15">
      <c r="A620" s="7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</row>
    <row r="621" spans="1:18" ht="15">
      <c r="A621" s="70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0</v>
      </c>
    </row>
    <row r="622" spans="1:18" ht="15">
      <c r="A622" s="70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</row>
    <row r="623" spans="1:18" ht="15">
      <c r="A623" s="70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0</v>
      </c>
    </row>
    <row r="624" spans="1:18" ht="15">
      <c r="A624" s="70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</row>
    <row r="625" spans="1:18" ht="15">
      <c r="A625" s="70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</row>
    <row r="626" spans="1:18" ht="15">
      <c r="A626" s="70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</row>
    <row r="627" spans="1:18" ht="15">
      <c r="A627" s="70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</row>
    <row r="628" spans="1:18" ht="15">
      <c r="A628" s="70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0</v>
      </c>
    </row>
    <row r="629" spans="1:18" ht="15">
      <c r="A629" s="70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0</v>
      </c>
    </row>
    <row r="630" spans="1:18" ht="15">
      <c r="A630" s="7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</row>
    <row r="631" spans="1:18" ht="15">
      <c r="A631" s="70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</row>
    <row r="632" spans="1:18" ht="15">
      <c r="A632" s="70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</row>
    <row r="633" spans="1:18" ht="15">
      <c r="A633" s="70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</row>
    <row r="634" spans="1:18" ht="15">
      <c r="A634" s="70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</row>
    <row r="635" spans="1:18" ht="15">
      <c r="A635" s="70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0</v>
      </c>
    </row>
    <row r="636" spans="1:18" ht="15">
      <c r="A636" s="70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R636" s="1"/>
    </row>
    <row r="637" spans="1:18" ht="15">
      <c r="A637" s="70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0</v>
      </c>
    </row>
    <row r="638" spans="1:18" ht="15">
      <c r="A638" s="70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</row>
    <row r="639" spans="1:18" ht="15">
      <c r="A639" s="70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0</v>
      </c>
      <c r="R639" s="1"/>
    </row>
    <row r="640" spans="1:18" ht="15">
      <c r="A640" s="7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</row>
    <row r="641" spans="1:18" ht="15">
      <c r="A641" s="70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0</v>
      </c>
    </row>
    <row r="642" spans="1:18" ht="15">
      <c r="A642" s="70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</row>
    <row r="643" spans="1:18" ht="15">
      <c r="A643" s="70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</row>
    <row r="644" spans="1:18" ht="15">
      <c r="A644" s="70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</row>
    <row r="645" spans="1:18" ht="15">
      <c r="A645" s="70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0</v>
      </c>
    </row>
    <row r="646" spans="1:18" ht="15">
      <c r="A646" s="70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0</v>
      </c>
      <c r="R646" s="1"/>
    </row>
    <row r="647" spans="1:18" ht="15">
      <c r="A647" s="70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</row>
    <row r="648" spans="1:18" ht="15">
      <c r="A648" s="70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0</v>
      </c>
    </row>
    <row r="649" spans="1:18" ht="24">
      <c r="A649" s="70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0</v>
      </c>
    </row>
    <row r="650" spans="1:18" ht="15">
      <c r="A650" s="7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</row>
    <row r="651" spans="1:18" ht="15">
      <c r="A651" s="70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R651" s="1"/>
    </row>
    <row r="652" spans="1:18" ht="15">
      <c r="A652" s="70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</row>
    <row r="653" spans="1:18" ht="15">
      <c r="A653" s="70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</row>
    <row r="654" spans="1:18" ht="15">
      <c r="A654" s="70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</row>
    <row r="655" spans="1:18" ht="15">
      <c r="A655" s="70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</row>
    <row r="656" spans="1:18" ht="15">
      <c r="A656" s="70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</row>
    <row r="657" spans="1:5" ht="24">
      <c r="A657" s="70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</row>
    <row r="658" spans="1:5" ht="15">
      <c r="A658" s="70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</row>
    <row r="659" spans="1:5" ht="15">
      <c r="A659" s="70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</row>
    <row r="660" spans="1:5" ht="15">
      <c r="A660" s="7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</row>
    <row r="661" spans="1:5" ht="15">
      <c r="A661" s="70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</row>
    <row r="662" spans="1:5" ht="15">
      <c r="A662" s="70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</row>
    <row r="663" spans="1:5" ht="15">
      <c r="A663" s="70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0</v>
      </c>
    </row>
    <row r="664" spans="1:5" ht="15">
      <c r="A664" s="70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0</v>
      </c>
    </row>
    <row r="665" spans="1:5" ht="15">
      <c r="A665" s="70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</row>
    <row r="666" spans="1:5" ht="15">
      <c r="A666" s="70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</row>
    <row r="667" spans="1:5" ht="15">
      <c r="A667" s="70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</row>
    <row r="668" spans="1:5" ht="15">
      <c r="A668" s="70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</row>
    <row r="669" spans="1:5" ht="15">
      <c r="A669" s="70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0</v>
      </c>
    </row>
    <row r="670" spans="1:5" ht="15">
      <c r="A670" s="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0</v>
      </c>
    </row>
    <row r="671" spans="1:5" ht="15">
      <c r="A671" s="70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</row>
    <row r="672" spans="1:5" ht="15">
      <c r="A672" s="70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0</v>
      </c>
    </row>
    <row r="673" spans="1:5" ht="15">
      <c r="A673" s="70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0</v>
      </c>
    </row>
    <row r="674" spans="1:5" ht="15">
      <c r="A674" s="70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</row>
    <row r="675" spans="1:5" ht="15">
      <c r="A675" s="70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0</v>
      </c>
    </row>
    <row r="676" spans="1:5" ht="15">
      <c r="A676" s="70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</row>
    <row r="677" spans="1:5" ht="15">
      <c r="A677" s="70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</row>
  </sheetData>
  <phoneticPr fontId="18" type="noConversion"/>
  <conditionalFormatting sqref="A4:A677">
    <cfRule type="duplicateValues" dxfId="80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0</v>
      </c>
      <c r="CP2" s="3">
        <f>SUM(Casos_PN_CORR14[6-jun])</f>
        <v>0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0</v>
      </c>
      <c r="CP4">
        <f>+Casos_PN_CORR[[#This Row],[6-jun]]-Casos_PN_CORR[[#This Row],[5-jun]]</f>
        <v>0</v>
      </c>
    </row>
    <row r="5" spans="1:94">
      <c r="A5">
        <v>30202</v>
      </c>
      <c r="B5" s="2" t="s">
        <v>96</v>
      </c>
      <c r="C5" s="2" t="s">
        <v>97</v>
      </c>
      <c r="D5" s="2" t="s">
        <v>98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0</v>
      </c>
      <c r="CP5">
        <f>+Casos_PN_CORR[[#This Row],[6-jun]]-Casos_PN_CORR[[#This Row],[5-jun]]</f>
        <v>0</v>
      </c>
    </row>
    <row r="6" spans="1:94">
      <c r="A6">
        <v>70313</v>
      </c>
      <c r="B6" s="2" t="s">
        <v>99</v>
      </c>
      <c r="C6" s="2" t="s">
        <v>99</v>
      </c>
      <c r="D6" s="2" t="s">
        <v>100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0</v>
      </c>
      <c r="CP6">
        <f>+Casos_PN_CORR[[#This Row],[6-jun]]-Casos_PN_CORR[[#This Row],[5-jun]]</f>
        <v>0</v>
      </c>
    </row>
    <row r="7" spans="1:94">
      <c r="A7">
        <v>120502</v>
      </c>
      <c r="B7" s="2" t="s">
        <v>101</v>
      </c>
      <c r="C7" s="2" t="s">
        <v>102</v>
      </c>
      <c r="D7" s="2" t="s">
        <v>103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0</v>
      </c>
      <c r="CP7">
        <f>+Casos_PN_CORR[[#This Row],[6-jun]]-Casos_PN_CORR[[#This Row],[5-jun]]</f>
        <v>0</v>
      </c>
    </row>
    <row r="8" spans="1:94">
      <c r="A8">
        <v>50313</v>
      </c>
      <c r="B8" s="2" t="s">
        <v>104</v>
      </c>
      <c r="C8" s="2" t="s">
        <v>105</v>
      </c>
      <c r="D8" s="2" t="s">
        <v>106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0</v>
      </c>
      <c r="CP8">
        <f>+Casos_PN_CORR[[#This Row],[6-jun]]-Casos_PN_CORR[[#This Row],[5-jun]]</f>
        <v>0</v>
      </c>
    </row>
    <row r="9" spans="1:94">
      <c r="A9">
        <v>20101</v>
      </c>
      <c r="B9" s="2" t="s">
        <v>107</v>
      </c>
      <c r="C9" s="2" t="s">
        <v>108</v>
      </c>
      <c r="D9" s="2" t="s">
        <v>109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0</v>
      </c>
      <c r="CP9">
        <f>+Casos_PN_CORR[[#This Row],[6-jun]]-Casos_PN_CORR[[#This Row],[5-jun]]</f>
        <v>0</v>
      </c>
    </row>
    <row r="10" spans="1:94">
      <c r="A1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0</v>
      </c>
      <c r="CP10">
        <f>+Casos_PN_CORR[[#This Row],[6-jun]]-Casos_PN_CORR[[#This Row],[5-jun]]</f>
        <v>0</v>
      </c>
    </row>
    <row r="11" spans="1:94">
      <c r="A11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0</v>
      </c>
      <c r="CP11">
        <f>+Casos_PN_CORR[[#This Row],[6-jun]]-Casos_PN_CORR[[#This Row],[5-jun]]</f>
        <v>0</v>
      </c>
    </row>
    <row r="12" spans="1:94">
      <c r="A12">
        <v>80822</v>
      </c>
      <c r="B12" s="2" t="s">
        <v>94</v>
      </c>
      <c r="C12" s="2" t="s">
        <v>94</v>
      </c>
      <c r="D12" s="2" t="s">
        <v>115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0</v>
      </c>
      <c r="CP12">
        <f>+Casos_PN_CORR[[#This Row],[6-jun]]-Casos_PN_CORR[[#This Row],[5-jun]]</f>
        <v>0</v>
      </c>
    </row>
    <row r="13" spans="1:94">
      <c r="A13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0</v>
      </c>
      <c r="CP13">
        <f>+Casos_PN_CORR[[#This Row],[6-jun]]-Casos_PN_CORR[[#This Row],[5-jun]]</f>
        <v>0</v>
      </c>
    </row>
    <row r="14" spans="1:94">
      <c r="A14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0</v>
      </c>
      <c r="CP14">
        <f>+Casos_PN_CORR[[#This Row],[6-jun]]-Casos_PN_CORR[[#This Row],[5-jun]]</f>
        <v>0</v>
      </c>
    </row>
    <row r="15" spans="1:94">
      <c r="A15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0</v>
      </c>
      <c r="CP15">
        <f>+Casos_PN_CORR[[#This Row],[6-jun]]-Casos_PN_CORR[[#This Row],[5-jun]]</f>
        <v>0</v>
      </c>
    </row>
    <row r="16" spans="1:94">
      <c r="A16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0</v>
      </c>
      <c r="CP16">
        <f>+Casos_PN_CORR[[#This Row],[6-jun]]-Casos_PN_CORR[[#This Row],[5-jun]]</f>
        <v>0</v>
      </c>
    </row>
    <row r="17" spans="1:94">
      <c r="A17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0</v>
      </c>
      <c r="CP17">
        <f>+Casos_PN_CORR[[#This Row],[6-jun]]-Casos_PN_CORR[[#This Row],[5-jun]]</f>
        <v>0</v>
      </c>
    </row>
    <row r="18" spans="1:94">
      <c r="A18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0</v>
      </c>
      <c r="CP18">
        <f>+Casos_PN_CORR[[#This Row],[6-jun]]-Casos_PN_CORR[[#This Row],[5-jun]]</f>
        <v>0</v>
      </c>
    </row>
    <row r="19" spans="1:94">
      <c r="A19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0</v>
      </c>
      <c r="CP19">
        <f>+Casos_PN_CORR[[#This Row],[6-jun]]-Casos_PN_CORR[[#This Row],[5-jun]]</f>
        <v>0</v>
      </c>
    </row>
    <row r="20" spans="1:94">
      <c r="A2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0</v>
      </c>
      <c r="CP20">
        <f>+Casos_PN_CORR[[#This Row],[6-jun]]-Casos_PN_CORR[[#This Row],[5-jun]]</f>
        <v>0</v>
      </c>
    </row>
    <row r="21" spans="1:94">
      <c r="A21">
        <v>80814</v>
      </c>
      <c r="B21" s="2" t="s">
        <v>94</v>
      </c>
      <c r="C21" s="2" t="s">
        <v>94</v>
      </c>
      <c r="D21" s="2" t="s">
        <v>133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0</v>
      </c>
      <c r="CP21">
        <f>+Casos_PN_CORR[[#This Row],[6-jun]]-Casos_PN_CORR[[#This Row],[5-jun]]</f>
        <v>0</v>
      </c>
    </row>
    <row r="22" spans="1:94">
      <c r="A22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0</v>
      </c>
      <c r="CP22">
        <f>+Casos_PN_CORR[[#This Row],[6-jun]]-Casos_PN_CORR[[#This Row],[5-jun]]</f>
        <v>0</v>
      </c>
    </row>
    <row r="23" spans="1:94">
      <c r="A23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0</v>
      </c>
      <c r="CP23">
        <f>+Casos_PN_CORR[[#This Row],[6-jun]]-Casos_PN_CORR[[#This Row],[5-jun]]</f>
        <v>0</v>
      </c>
    </row>
    <row r="24" spans="1:94">
      <c r="A24">
        <v>81006</v>
      </c>
      <c r="B24" s="2" t="s">
        <v>94</v>
      </c>
      <c r="C24" s="2" t="s">
        <v>131</v>
      </c>
      <c r="D24" s="2" t="s">
        <v>139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0</v>
      </c>
      <c r="CP24">
        <f>+Casos_PN_CORR[[#This Row],[6-jun]]-Casos_PN_CORR[[#This Row],[5-jun]]</f>
        <v>0</v>
      </c>
    </row>
    <row r="25" spans="1:94">
      <c r="A25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0</v>
      </c>
      <c r="CP25">
        <f>+Casos_PN_CORR[[#This Row],[6-jun]]-Casos_PN_CORR[[#This Row],[5-jun]]</f>
        <v>0</v>
      </c>
    </row>
    <row r="26" spans="1:94">
      <c r="A26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0</v>
      </c>
      <c r="CP26">
        <f>+Casos_PN_CORR[[#This Row],[6-jun]]-Casos_PN_CORR[[#This Row],[5-jun]]</f>
        <v>0</v>
      </c>
    </row>
    <row r="27" spans="1:94">
      <c r="A27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0</v>
      </c>
      <c r="CP27">
        <f>+Casos_PN_CORR[[#This Row],[6-jun]]-Casos_PN_CORR[[#This Row],[5-jun]]</f>
        <v>0</v>
      </c>
    </row>
    <row r="28" spans="1:94">
      <c r="A28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0</v>
      </c>
      <c r="CP28">
        <f>+Casos_PN_CORR[[#This Row],[6-jun]]-Casos_PN_CORR[[#This Row],[5-jun]]</f>
        <v>0</v>
      </c>
    </row>
    <row r="29" spans="1:94">
      <c r="A29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0</v>
      </c>
      <c r="CP29">
        <f>+Casos_PN_CORR[[#This Row],[6-jun]]-Casos_PN_CORR[[#This Row],[5-jun]]</f>
        <v>0</v>
      </c>
    </row>
    <row r="30" spans="1:94">
      <c r="A3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0</v>
      </c>
      <c r="CP30">
        <f>+Casos_PN_CORR[[#This Row],[6-jun]]-Casos_PN_CORR[[#This Row],[5-jun]]</f>
        <v>0</v>
      </c>
    </row>
    <row r="31" spans="1:94">
      <c r="A31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0</v>
      </c>
      <c r="CP31">
        <f>+Casos_PN_CORR[[#This Row],[6-jun]]-Casos_PN_CORR[[#This Row],[5-jun]]</f>
        <v>0</v>
      </c>
    </row>
    <row r="32" spans="1:94">
      <c r="A32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0</v>
      </c>
      <c r="CP32">
        <f>+Casos_PN_CORR[[#This Row],[6-jun]]-Casos_PN_CORR[[#This Row],[5-jun]]</f>
        <v>0</v>
      </c>
    </row>
    <row r="33" spans="1:94">
      <c r="A33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0</v>
      </c>
      <c r="CP33">
        <f>+Casos_PN_CORR[[#This Row],[6-jun]]-Casos_PN_CORR[[#This Row],[5-jun]]</f>
        <v>0</v>
      </c>
    </row>
    <row r="34" spans="1:94">
      <c r="A34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0</v>
      </c>
      <c r="CP34">
        <f>+Casos_PN_CORR[[#This Row],[6-jun]]-Casos_PN_CORR[[#This Row],[5-jun]]</f>
        <v>0</v>
      </c>
    </row>
    <row r="35" spans="1:94">
      <c r="A35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0</v>
      </c>
      <c r="CP35">
        <f>+Casos_PN_CORR[[#This Row],[6-jun]]-Casos_PN_CORR[[#This Row],[5-jun]]</f>
        <v>0</v>
      </c>
    </row>
    <row r="36" spans="1:94">
      <c r="A36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0</v>
      </c>
      <c r="CP36">
        <f>+Casos_PN_CORR[[#This Row],[6-jun]]-Casos_PN_CORR[[#This Row],[5-jun]]</f>
        <v>0</v>
      </c>
    </row>
    <row r="37" spans="1:94">
      <c r="A37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0</v>
      </c>
      <c r="CP37">
        <f>+Casos_PN_CORR[[#This Row],[6-jun]]-Casos_PN_CORR[[#This Row],[5-jun]]</f>
        <v>0</v>
      </c>
    </row>
    <row r="38" spans="1:94">
      <c r="A38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0</v>
      </c>
      <c r="CP38">
        <f>+Casos_PN_CORR[[#This Row],[6-jun]]-Casos_PN_CORR[[#This Row],[5-jun]]</f>
        <v>0</v>
      </c>
    </row>
    <row r="39" spans="1:94">
      <c r="A39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0</v>
      </c>
      <c r="CP39">
        <f>+Casos_PN_CORR[[#This Row],[6-jun]]-Casos_PN_CORR[[#This Row],[5-jun]]</f>
        <v>0</v>
      </c>
    </row>
    <row r="40" spans="1:94">
      <c r="A4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0</v>
      </c>
      <c r="CP40">
        <f>+Casos_PN_CORR[[#This Row],[6-jun]]-Casos_PN_CORR[[#This Row],[5-jun]]</f>
        <v>0</v>
      </c>
    </row>
    <row r="41" spans="1:94">
      <c r="A41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0</v>
      </c>
      <c r="CP41">
        <f>+Casos_PN_CORR[[#This Row],[6-jun]]-Casos_PN_CORR[[#This Row],[5-jun]]</f>
        <v>0</v>
      </c>
    </row>
    <row r="42" spans="1:94">
      <c r="A42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0</v>
      </c>
      <c r="CP42">
        <f>+Casos_PN_CORR[[#This Row],[6-jun]]-Casos_PN_CORR[[#This Row],[5-jun]]</f>
        <v>0</v>
      </c>
    </row>
    <row r="43" spans="1:94">
      <c r="A43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0</v>
      </c>
      <c r="CP43">
        <f>+Casos_PN_CORR[[#This Row],[6-jun]]-Casos_PN_CORR[[#This Row],[5-jun]]</f>
        <v>0</v>
      </c>
    </row>
    <row r="44" spans="1:94">
      <c r="A44">
        <v>30101</v>
      </c>
      <c r="B44" s="2" t="s">
        <v>96</v>
      </c>
      <c r="C44" s="2" t="s">
        <v>96</v>
      </c>
      <c r="D44" s="2" t="s">
        <v>170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0</v>
      </c>
      <c r="CP44">
        <f>+Casos_PN_CORR[[#This Row],[6-jun]]-Casos_PN_CORR[[#This Row],[5-jun]]</f>
        <v>0</v>
      </c>
    </row>
    <row r="45" spans="1:94">
      <c r="A45">
        <v>30102</v>
      </c>
      <c r="B45" s="2" t="s">
        <v>96</v>
      </c>
      <c r="C45" s="2" t="s">
        <v>96</v>
      </c>
      <c r="D45" s="2" t="s">
        <v>171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0</v>
      </c>
      <c r="CP45">
        <f>+Casos_PN_CORR[[#This Row],[6-jun]]-Casos_PN_CORR[[#This Row],[5-jun]]</f>
        <v>0</v>
      </c>
    </row>
    <row r="46" spans="1:94">
      <c r="A46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0</v>
      </c>
      <c r="CP46">
        <f>+Casos_PN_CORR[[#This Row],[6-jun]]-Casos_PN_CORR[[#This Row],[5-jun]]</f>
        <v>0</v>
      </c>
    </row>
    <row r="47" spans="1:94">
      <c r="A47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0</v>
      </c>
      <c r="CP47">
        <f>+Casos_PN_CORR[[#This Row],[6-jun]]-Casos_PN_CORR[[#This Row],[5-jun]]</f>
        <v>0</v>
      </c>
    </row>
    <row r="48" spans="1:94">
      <c r="A48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0</v>
      </c>
      <c r="CP48">
        <f>+Casos_PN_CORR[[#This Row],[6-jun]]-Casos_PN_CORR[[#This Row],[5-jun]]</f>
        <v>0</v>
      </c>
    </row>
    <row r="49" spans="1:94">
      <c r="A49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0</v>
      </c>
      <c r="CP49">
        <f>+Casos_PN_CORR[[#This Row],[6-jun]]-Casos_PN_CORR[[#This Row],[5-jun]]</f>
        <v>0</v>
      </c>
    </row>
    <row r="50" spans="1:94">
      <c r="A5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0</v>
      </c>
      <c r="CP50">
        <f>+Casos_PN_CORR[[#This Row],[6-jun]]-Casos_PN_CORR[[#This Row],[5-jun]]</f>
        <v>0</v>
      </c>
    </row>
    <row r="51" spans="1:94">
      <c r="A51">
        <v>81002</v>
      </c>
      <c r="B51" s="2" t="s">
        <v>94</v>
      </c>
      <c r="C51" s="2" t="s">
        <v>131</v>
      </c>
      <c r="D51" s="2" t="s">
        <v>178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0</v>
      </c>
      <c r="CP51">
        <f>+Casos_PN_CORR[[#This Row],[6-jun]]-Casos_PN_CORR[[#This Row],[5-jun]]</f>
        <v>0</v>
      </c>
    </row>
    <row r="52" spans="1:94">
      <c r="A52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0</v>
      </c>
      <c r="CP52">
        <f>+Casos_PN_CORR[[#This Row],[6-jun]]-Casos_PN_CORR[[#This Row],[5-jun]]</f>
        <v>0</v>
      </c>
    </row>
    <row r="53" spans="1:94">
      <c r="A53">
        <v>80807</v>
      </c>
      <c r="B53" s="2" t="s">
        <v>94</v>
      </c>
      <c r="C53" s="2" t="s">
        <v>94</v>
      </c>
      <c r="D53" s="2" t="s">
        <v>180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0</v>
      </c>
      <c r="CP53">
        <f>+Casos_PN_CORR[[#This Row],[6-jun]]-Casos_PN_CORR[[#This Row],[5-jun]]</f>
        <v>0</v>
      </c>
    </row>
    <row r="54" spans="1:94">
      <c r="A54">
        <v>80806</v>
      </c>
      <c r="B54" s="2" t="s">
        <v>94</v>
      </c>
      <c r="C54" s="2" t="s">
        <v>94</v>
      </c>
      <c r="D54" s="2" t="s">
        <v>181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0</v>
      </c>
      <c r="CP54">
        <f>+Casos_PN_CORR[[#This Row],[6-jun]]-Casos_PN_CORR[[#This Row],[5-jun]]</f>
        <v>0</v>
      </c>
    </row>
    <row r="55" spans="1:94">
      <c r="A55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0</v>
      </c>
      <c r="CP55">
        <f>+Casos_PN_CORR[[#This Row],[6-jun]]-Casos_PN_CORR[[#This Row],[5-jun]]</f>
        <v>0</v>
      </c>
    </row>
    <row r="56" spans="1:94">
      <c r="A56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0</v>
      </c>
      <c r="CP56">
        <f>+Casos_PN_CORR[[#This Row],[6-jun]]-Casos_PN_CORR[[#This Row],[5-jun]]</f>
        <v>0</v>
      </c>
    </row>
    <row r="57" spans="1:94">
      <c r="A57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0</v>
      </c>
      <c r="CP57">
        <f>+Casos_PN_CORR[[#This Row],[6-jun]]-Casos_PN_CORR[[#This Row],[5-jun]]</f>
        <v>0</v>
      </c>
    </row>
    <row r="58" spans="1:94">
      <c r="A58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0</v>
      </c>
      <c r="CP58">
        <f>+Casos_PN_CORR[[#This Row],[6-jun]]-Casos_PN_CORR[[#This Row],[5-jun]]</f>
        <v>0</v>
      </c>
    </row>
    <row r="59" spans="1:94">
      <c r="A59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0</v>
      </c>
      <c r="CP59">
        <f>+Casos_PN_CORR[[#This Row],[6-jun]]-Casos_PN_CORR[[#This Row],[5-jun]]</f>
        <v>0</v>
      </c>
    </row>
    <row r="60" spans="1:94">
      <c r="A6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0</v>
      </c>
      <c r="CP60">
        <f>+Casos_PN_CORR[[#This Row],[6-jun]]-Casos_PN_CORR[[#This Row],[5-jun]]</f>
        <v>0</v>
      </c>
    </row>
    <row r="61" spans="1:94">
      <c r="A61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0</v>
      </c>
      <c r="CP61">
        <f>+Casos_PN_CORR[[#This Row],[6-jun]]-Casos_PN_CORR[[#This Row],[5-jun]]</f>
        <v>0</v>
      </c>
    </row>
    <row r="62" spans="1:94">
      <c r="A62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0</v>
      </c>
      <c r="CP62">
        <f>+Casos_PN_CORR[[#This Row],[6-jun]]-Casos_PN_CORR[[#This Row],[5-jun]]</f>
        <v>0</v>
      </c>
    </row>
    <row r="63" spans="1:94">
      <c r="A63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0</v>
      </c>
      <c r="CP63">
        <f>+Casos_PN_CORR[[#This Row],[6-jun]]-Casos_PN_CORR[[#This Row],[5-jun]]</f>
        <v>0</v>
      </c>
    </row>
    <row r="64" spans="1:94">
      <c r="A64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0</v>
      </c>
      <c r="CP64">
        <f>+Casos_PN_CORR[[#This Row],[6-jun]]-Casos_PN_CORR[[#This Row],[5-jun]]</f>
        <v>0</v>
      </c>
    </row>
    <row r="65" spans="1:94">
      <c r="A65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0</v>
      </c>
      <c r="CP65">
        <f>+Casos_PN_CORR[[#This Row],[6-jun]]-Casos_PN_CORR[[#This Row],[5-jun]]</f>
        <v>0</v>
      </c>
    </row>
    <row r="66" spans="1:94">
      <c r="A66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0</v>
      </c>
      <c r="CP66">
        <f>+Casos_PN_CORR[[#This Row],[6-jun]]-Casos_PN_CORR[[#This Row],[5-jun]]</f>
        <v>0</v>
      </c>
    </row>
    <row r="67" spans="1:94">
      <c r="A67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0</v>
      </c>
      <c r="CP67">
        <f>+Casos_PN_CORR[[#This Row],[6-jun]]-Casos_PN_CORR[[#This Row],[5-jun]]</f>
        <v>0</v>
      </c>
    </row>
    <row r="68" spans="1:94">
      <c r="A68">
        <v>30103</v>
      </c>
      <c r="B68" s="2" t="s">
        <v>96</v>
      </c>
      <c r="C68" s="2" t="s">
        <v>96</v>
      </c>
      <c r="D68" s="2" t="s">
        <v>203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0</v>
      </c>
      <c r="CP68">
        <f>+Casos_PN_CORR[[#This Row],[6-jun]]-Casos_PN_CORR[[#This Row],[5-jun]]</f>
        <v>0</v>
      </c>
    </row>
    <row r="69" spans="1:94">
      <c r="A69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0</v>
      </c>
      <c r="CP69">
        <f>+Casos_PN_CORR[[#This Row],[6-jun]]-Casos_PN_CORR[[#This Row],[5-jun]]</f>
        <v>0</v>
      </c>
    </row>
    <row r="70" spans="1:94">
      <c r="A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0</v>
      </c>
      <c r="CP70">
        <f>+Casos_PN_CORR[[#This Row],[6-jun]]-Casos_PN_CORR[[#This Row],[5-jun]]</f>
        <v>0</v>
      </c>
    </row>
    <row r="71" spans="1:94">
      <c r="A71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0</v>
      </c>
      <c r="CP71">
        <f>+Casos_PN_CORR[[#This Row],[6-jun]]-Casos_PN_CORR[[#This Row],[5-jun]]</f>
        <v>0</v>
      </c>
    </row>
    <row r="72" spans="1:94">
      <c r="A72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0</v>
      </c>
      <c r="CP72">
        <f>+Casos_PN_CORR[[#This Row],[6-jun]]-Casos_PN_CORR[[#This Row],[5-jun]]</f>
        <v>0</v>
      </c>
    </row>
    <row r="73" spans="1:94">
      <c r="A73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0</v>
      </c>
      <c r="CP73">
        <f>+Casos_PN_CORR[[#This Row],[6-jun]]-Casos_PN_CORR[[#This Row],[5-jun]]</f>
        <v>0</v>
      </c>
    </row>
    <row r="74" spans="1:94">
      <c r="A74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0</v>
      </c>
      <c r="CP74">
        <f>+Casos_PN_CORR[[#This Row],[6-jun]]-Casos_PN_CORR[[#This Row],[5-jun]]</f>
        <v>0</v>
      </c>
    </row>
    <row r="75" spans="1:94">
      <c r="A75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0</v>
      </c>
      <c r="CP75">
        <f>+Casos_PN_CORR[[#This Row],[6-jun]]-Casos_PN_CORR[[#This Row],[5-jun]]</f>
        <v>0</v>
      </c>
    </row>
    <row r="76" spans="1:94">
      <c r="A76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0</v>
      </c>
      <c r="CP76">
        <f>+Casos_PN_CORR[[#This Row],[6-jun]]-Casos_PN_CORR[[#This Row],[5-jun]]</f>
        <v>0</v>
      </c>
    </row>
    <row r="77" spans="1:94">
      <c r="A77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0</v>
      </c>
      <c r="CP77">
        <f>+Casos_PN_CORR[[#This Row],[6-jun]]-Casos_PN_CORR[[#This Row],[5-jun]]</f>
        <v>0</v>
      </c>
    </row>
    <row r="78" spans="1:94">
      <c r="A78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0</v>
      </c>
      <c r="CP78">
        <f>+Casos_PN_CORR[[#This Row],[6-jun]]-Casos_PN_CORR[[#This Row],[5-jun]]</f>
        <v>0</v>
      </c>
    </row>
    <row r="79" spans="1:94">
      <c r="A79">
        <v>80815</v>
      </c>
      <c r="B79" s="2" t="s">
        <v>94</v>
      </c>
      <c r="C79" s="2" t="s">
        <v>94</v>
      </c>
      <c r="D79" s="2" t="s">
        <v>215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0</v>
      </c>
      <c r="CP79">
        <f>+Casos_PN_CORR[[#This Row],[6-jun]]-Casos_PN_CORR[[#This Row],[5-jun]]</f>
        <v>0</v>
      </c>
    </row>
    <row r="80" spans="1:94">
      <c r="A8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0</v>
      </c>
      <c r="CP80">
        <f>+Casos_PN_CORR[[#This Row],[6-jun]]-Casos_PN_CORR[[#This Row],[5-jun]]</f>
        <v>0</v>
      </c>
    </row>
    <row r="81" spans="1:94">
      <c r="A81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0</v>
      </c>
      <c r="CP81">
        <f>+Casos_PN_CORR[[#This Row],[6-jun]]-Casos_PN_CORR[[#This Row],[5-jun]]</f>
        <v>0</v>
      </c>
    </row>
    <row r="82" spans="1:94">
      <c r="A82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0</v>
      </c>
      <c r="CP82">
        <f>+Casos_PN_CORR[[#This Row],[6-jun]]-Casos_PN_CORR[[#This Row],[5-jun]]</f>
        <v>0</v>
      </c>
    </row>
    <row r="83" spans="1:94">
      <c r="A83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0</v>
      </c>
      <c r="CP83">
        <f>+Casos_PN_CORR[[#This Row],[6-jun]]-Casos_PN_CORR[[#This Row],[5-jun]]</f>
        <v>0</v>
      </c>
    </row>
    <row r="84" spans="1:94">
      <c r="A84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0</v>
      </c>
      <c r="CP84">
        <f>+Casos_PN_CORR[[#This Row],[6-jun]]-Casos_PN_CORR[[#This Row],[5-jun]]</f>
        <v>0</v>
      </c>
    </row>
    <row r="85" spans="1:94">
      <c r="A85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0</v>
      </c>
      <c r="CP85">
        <f>+Casos_PN_CORR[[#This Row],[6-jun]]-Casos_PN_CORR[[#This Row],[5-jun]]</f>
        <v>0</v>
      </c>
    </row>
    <row r="86" spans="1:94">
      <c r="A86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0</v>
      </c>
      <c r="CP86">
        <f>+Casos_PN_CORR[[#This Row],[6-jun]]-Casos_PN_CORR[[#This Row],[5-jun]]</f>
        <v>0</v>
      </c>
    </row>
    <row r="87" spans="1:94">
      <c r="A87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0</v>
      </c>
      <c r="CP87">
        <f>+Casos_PN_CORR[[#This Row],[6-jun]]-Casos_PN_CORR[[#This Row],[5-jun]]</f>
        <v>0</v>
      </c>
    </row>
    <row r="88" spans="1:94">
      <c r="A88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0</v>
      </c>
      <c r="CP88">
        <f>+Casos_PN_CORR[[#This Row],[6-jun]]-Casos_PN_CORR[[#This Row],[5-jun]]</f>
        <v>0</v>
      </c>
    </row>
    <row r="89" spans="1:94">
      <c r="A89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0</v>
      </c>
      <c r="CP89">
        <f>+Casos_PN_CORR[[#This Row],[6-jun]]-Casos_PN_CORR[[#This Row],[5-jun]]</f>
        <v>0</v>
      </c>
    </row>
    <row r="90" spans="1:94">
      <c r="A9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0</v>
      </c>
      <c r="CP90">
        <f>+Casos_PN_CORR[[#This Row],[6-jun]]-Casos_PN_CORR[[#This Row],[5-jun]]</f>
        <v>0</v>
      </c>
    </row>
    <row r="91" spans="1:94">
      <c r="A91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0</v>
      </c>
      <c r="CP91">
        <f>+Casos_PN_CORR[[#This Row],[6-jun]]-Casos_PN_CORR[[#This Row],[5-jun]]</f>
        <v>0</v>
      </c>
    </row>
    <row r="92" spans="1:94">
      <c r="A92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0</v>
      </c>
      <c r="CP92">
        <f>+Casos_PN_CORR[[#This Row],[6-jun]]-Casos_PN_CORR[[#This Row],[5-jun]]</f>
        <v>0</v>
      </c>
    </row>
    <row r="93" spans="1:94">
      <c r="A93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0</v>
      </c>
      <c r="CP93">
        <f>+Casos_PN_CORR[[#This Row],[6-jun]]-Casos_PN_CORR[[#This Row],[5-jun]]</f>
        <v>0</v>
      </c>
    </row>
    <row r="94" spans="1:94">
      <c r="A94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0</v>
      </c>
      <c r="CP94">
        <f>+Casos_PN_CORR[[#This Row],[6-jun]]-Casos_PN_CORR[[#This Row],[5-jun]]</f>
        <v>0</v>
      </c>
    </row>
    <row r="95" spans="1:94">
      <c r="A95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0</v>
      </c>
      <c r="CP95">
        <f>+Casos_PN_CORR[[#This Row],[6-jun]]-Casos_PN_CORR[[#This Row],[5-jun]]</f>
        <v>0</v>
      </c>
    </row>
    <row r="96" spans="1:94">
      <c r="A96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0</v>
      </c>
      <c r="CP96">
        <f>+Casos_PN_CORR[[#This Row],[6-jun]]-Casos_PN_CORR[[#This Row],[5-jun]]</f>
        <v>0</v>
      </c>
    </row>
    <row r="97" spans="1:94">
      <c r="A97">
        <v>80502</v>
      </c>
      <c r="B97" s="2" t="s">
        <v>94</v>
      </c>
      <c r="C97" s="2" t="s">
        <v>237</v>
      </c>
      <c r="D97" s="2" t="s">
        <v>238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0</v>
      </c>
      <c r="CP97">
        <f>+Casos_PN_CORR[[#This Row],[6-jun]]-Casos_PN_CORR[[#This Row],[5-jun]]</f>
        <v>0</v>
      </c>
    </row>
    <row r="98" spans="1:94">
      <c r="A98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0</v>
      </c>
      <c r="CP98">
        <f>+Casos_PN_CORR[[#This Row],[6-jun]]-Casos_PN_CORR[[#This Row],[5-jun]]</f>
        <v>0</v>
      </c>
    </row>
    <row r="99" spans="1:94">
      <c r="A99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0</v>
      </c>
      <c r="CP99">
        <f>+Casos_PN_CORR[[#This Row],[6-jun]]-Casos_PN_CORR[[#This Row],[5-jun]]</f>
        <v>0</v>
      </c>
    </row>
    <row r="100" spans="1:94">
      <c r="A10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0</v>
      </c>
      <c r="CP100">
        <f>+Casos_PN_CORR[[#This Row],[6-jun]]-Casos_PN_CORR[[#This Row],[5-jun]]</f>
        <v>0</v>
      </c>
    </row>
    <row r="101" spans="1:94">
      <c r="A101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0</v>
      </c>
      <c r="CP101">
        <f>+Casos_PN_CORR[[#This Row],[6-jun]]-Casos_PN_CORR[[#This Row],[5-jun]]</f>
        <v>0</v>
      </c>
    </row>
    <row r="102" spans="1:94">
      <c r="A102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0</v>
      </c>
      <c r="CP102">
        <f>+Casos_PN_CORR[[#This Row],[6-jun]]-Casos_PN_CORR[[#This Row],[5-jun]]</f>
        <v>0</v>
      </c>
    </row>
    <row r="103" spans="1:94">
      <c r="A103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0</v>
      </c>
      <c r="CP103">
        <f>+Casos_PN_CORR[[#This Row],[6-jun]]-Casos_PN_CORR[[#This Row],[5-jun]]</f>
        <v>0</v>
      </c>
    </row>
    <row r="104" spans="1:94">
      <c r="A104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0</v>
      </c>
      <c r="CP104">
        <f>+Casos_PN_CORR[[#This Row],[6-jun]]-Casos_PN_CORR[[#This Row],[5-jun]]</f>
        <v>0</v>
      </c>
    </row>
    <row r="105" spans="1:94">
      <c r="A105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0</v>
      </c>
      <c r="CP105">
        <f>+Casos_PN_CORR[[#This Row],[6-jun]]-Casos_PN_CORR[[#This Row],[5-jun]]</f>
        <v>0</v>
      </c>
    </row>
    <row r="106" spans="1:94">
      <c r="A106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0</v>
      </c>
      <c r="CP106">
        <f>+Casos_PN_CORR[[#This Row],[6-jun]]-Casos_PN_CORR[[#This Row],[5-jun]]</f>
        <v>0</v>
      </c>
    </row>
    <row r="107" spans="1:94">
      <c r="A107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0</v>
      </c>
      <c r="CP107">
        <f>+Casos_PN_CORR[[#This Row],[6-jun]]-Casos_PN_CORR[[#This Row],[5-jun]]</f>
        <v>0</v>
      </c>
    </row>
    <row r="108" spans="1:94">
      <c r="A108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0</v>
      </c>
      <c r="CP108">
        <f>+Casos_PN_CORR[[#This Row],[6-jun]]-Casos_PN_CORR[[#This Row],[5-jun]]</f>
        <v>0</v>
      </c>
    </row>
    <row r="109" spans="1:94">
      <c r="A109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0</v>
      </c>
      <c r="CP109">
        <f>+Casos_PN_CORR[[#This Row],[6-jun]]-Casos_PN_CORR[[#This Row],[5-jun]]</f>
        <v>0</v>
      </c>
    </row>
    <row r="110" spans="1:94">
      <c r="A11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0</v>
      </c>
      <c r="CP110">
        <f>+Casos_PN_CORR[[#This Row],[6-jun]]-Casos_PN_CORR[[#This Row],[5-jun]]</f>
        <v>0</v>
      </c>
    </row>
    <row r="111" spans="1:94">
      <c r="A111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0</v>
      </c>
      <c r="CP111">
        <f>+Casos_PN_CORR[[#This Row],[6-jun]]-Casos_PN_CORR[[#This Row],[5-jun]]</f>
        <v>0</v>
      </c>
    </row>
    <row r="112" spans="1:94">
      <c r="A112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0</v>
      </c>
      <c r="CP112">
        <f>+Casos_PN_CORR[[#This Row],[6-jun]]-Casos_PN_CORR[[#This Row],[5-jun]]</f>
        <v>0</v>
      </c>
    </row>
    <row r="113" spans="1:94">
      <c r="A113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0</v>
      </c>
      <c r="CP113">
        <f>+Casos_PN_CORR[[#This Row],[6-jun]]-Casos_PN_CORR[[#This Row],[5-jun]]</f>
        <v>0</v>
      </c>
    </row>
    <row r="114" spans="1:94">
      <c r="A114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0</v>
      </c>
      <c r="CP114">
        <f>+Casos_PN_CORR[[#This Row],[6-jun]]-Casos_PN_CORR[[#This Row],[5-jun]]</f>
        <v>0</v>
      </c>
    </row>
    <row r="115" spans="1:94">
      <c r="A115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0</v>
      </c>
      <c r="CP115">
        <f>+Casos_PN_CORR[[#This Row],[6-jun]]-Casos_PN_CORR[[#This Row],[5-jun]]</f>
        <v>0</v>
      </c>
    </row>
    <row r="116" spans="1:94">
      <c r="A116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0</v>
      </c>
      <c r="CP116">
        <f>+Casos_PN_CORR[[#This Row],[6-jun]]-Casos_PN_CORR[[#This Row],[5-jun]]</f>
        <v>0</v>
      </c>
    </row>
    <row r="117" spans="1:94">
      <c r="A117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0</v>
      </c>
      <c r="CP117">
        <f>+Casos_PN_CORR[[#This Row],[6-jun]]-Casos_PN_CORR[[#This Row],[5-jun]]</f>
        <v>0</v>
      </c>
    </row>
    <row r="118" spans="1:94">
      <c r="A118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0</v>
      </c>
      <c r="CP118">
        <f>+Casos_PN_CORR[[#This Row],[6-jun]]-Casos_PN_CORR[[#This Row],[5-jun]]</f>
        <v>0</v>
      </c>
    </row>
    <row r="119" spans="1:94">
      <c r="A119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0</v>
      </c>
      <c r="CP119">
        <f>+Casos_PN_CORR[[#This Row],[6-jun]]-Casos_PN_CORR[[#This Row],[5-jun]]</f>
        <v>0</v>
      </c>
    </row>
    <row r="120" spans="1:94">
      <c r="A12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0</v>
      </c>
      <c r="CP120">
        <f>+Casos_PN_CORR[[#This Row],[6-jun]]-Casos_PN_CORR[[#This Row],[5-jun]]</f>
        <v>0</v>
      </c>
    </row>
    <row r="121" spans="1:94">
      <c r="A121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0</v>
      </c>
      <c r="CP121">
        <f>+Casos_PN_CORR[[#This Row],[6-jun]]-Casos_PN_CORR[[#This Row],[5-jun]]</f>
        <v>0</v>
      </c>
    </row>
    <row r="122" spans="1:94">
      <c r="A122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0</v>
      </c>
      <c r="CP122">
        <f>+Casos_PN_CORR[[#This Row],[6-jun]]-Casos_PN_CORR[[#This Row],[5-jun]]</f>
        <v>0</v>
      </c>
    </row>
    <row r="123" spans="1:94">
      <c r="A123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0</v>
      </c>
      <c r="CP123">
        <f>+Casos_PN_CORR[[#This Row],[6-jun]]-Casos_PN_CORR[[#This Row],[5-jun]]</f>
        <v>0</v>
      </c>
    </row>
    <row r="124" spans="1:94">
      <c r="A124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0</v>
      </c>
      <c r="CP124">
        <f>+Casos_PN_CORR[[#This Row],[6-jun]]-Casos_PN_CORR[[#This Row],[5-jun]]</f>
        <v>0</v>
      </c>
    </row>
    <row r="125" spans="1:94">
      <c r="A125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0</v>
      </c>
      <c r="CP125">
        <f>+Casos_PN_CORR[[#This Row],[6-jun]]-Casos_PN_CORR[[#This Row],[5-jun]]</f>
        <v>0</v>
      </c>
    </row>
    <row r="126" spans="1:94">
      <c r="A126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0</v>
      </c>
      <c r="CP126">
        <f>+Casos_PN_CORR[[#This Row],[6-jun]]-Casos_PN_CORR[[#This Row],[5-jun]]</f>
        <v>0</v>
      </c>
    </row>
    <row r="127" spans="1:94">
      <c r="A127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0</v>
      </c>
      <c r="CP127">
        <f>+Casos_PN_CORR[[#This Row],[6-jun]]-Casos_PN_CORR[[#This Row],[5-jun]]</f>
        <v>0</v>
      </c>
    </row>
    <row r="128" spans="1:94">
      <c r="A128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0</v>
      </c>
      <c r="CP128">
        <f>+Casos_PN_CORR[[#This Row],[6-jun]]-Casos_PN_CORR[[#This Row],[5-jun]]</f>
        <v>0</v>
      </c>
    </row>
    <row r="129" spans="1:94">
      <c r="A129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0</v>
      </c>
      <c r="CP129">
        <f>+Casos_PN_CORR[[#This Row],[6-jun]]-Casos_PN_CORR[[#This Row],[5-jun]]</f>
        <v>0</v>
      </c>
    </row>
    <row r="130" spans="1:94">
      <c r="A13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0</v>
      </c>
      <c r="CP130">
        <f>+Casos_PN_CORR[[#This Row],[6-jun]]-Casos_PN_CORR[[#This Row],[5-jun]]</f>
        <v>0</v>
      </c>
    </row>
    <row r="131" spans="1:94">
      <c r="A131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0</v>
      </c>
      <c r="CP131">
        <f>+Casos_PN_CORR[[#This Row],[6-jun]]-Casos_PN_CORR[[#This Row],[5-jun]]</f>
        <v>0</v>
      </c>
    </row>
    <row r="132" spans="1:94">
      <c r="A132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0</v>
      </c>
      <c r="CP132">
        <f>+Casos_PN_CORR[[#This Row],[6-jun]]-Casos_PN_CORR[[#This Row],[5-jun]]</f>
        <v>0</v>
      </c>
    </row>
    <row r="133" spans="1:94">
      <c r="A133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0</v>
      </c>
      <c r="CP133">
        <f>+Casos_PN_CORR[[#This Row],[6-jun]]-Casos_PN_CORR[[#This Row],[5-jun]]</f>
        <v>0</v>
      </c>
    </row>
    <row r="134" spans="1:94">
      <c r="A134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0</v>
      </c>
      <c r="CP134">
        <f>+Casos_PN_CORR[[#This Row],[6-jun]]-Casos_PN_CORR[[#This Row],[5-jun]]</f>
        <v>0</v>
      </c>
    </row>
    <row r="135" spans="1:94">
      <c r="A135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0</v>
      </c>
      <c r="CP135">
        <f>+Casos_PN_CORR[[#This Row],[6-jun]]-Casos_PN_CORR[[#This Row],[5-jun]]</f>
        <v>0</v>
      </c>
    </row>
    <row r="136" spans="1:94">
      <c r="A136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0</v>
      </c>
      <c r="CP136">
        <f>+Casos_PN_CORR[[#This Row],[6-jun]]-Casos_PN_CORR[[#This Row],[5-jun]]</f>
        <v>0</v>
      </c>
    </row>
    <row r="137" spans="1:94">
      <c r="A137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0</v>
      </c>
      <c r="CP137">
        <f>+Casos_PN_CORR[[#This Row],[6-jun]]-Casos_PN_CORR[[#This Row],[5-jun]]</f>
        <v>0</v>
      </c>
    </row>
    <row r="138" spans="1:94">
      <c r="A138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0</v>
      </c>
      <c r="CP138">
        <f>+Casos_PN_CORR[[#This Row],[6-jun]]-Casos_PN_CORR[[#This Row],[5-jun]]</f>
        <v>0</v>
      </c>
    </row>
    <row r="139" spans="1:94">
      <c r="A139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0</v>
      </c>
      <c r="CP139">
        <f>+Casos_PN_CORR[[#This Row],[6-jun]]-Casos_PN_CORR[[#This Row],[5-jun]]</f>
        <v>0</v>
      </c>
    </row>
    <row r="140" spans="1:94">
      <c r="A14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0</v>
      </c>
      <c r="CP140">
        <f>+Casos_PN_CORR[[#This Row],[6-jun]]-Casos_PN_CORR[[#This Row],[5-jun]]</f>
        <v>0</v>
      </c>
    </row>
    <row r="141" spans="1:94">
      <c r="A141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0</v>
      </c>
      <c r="CP141">
        <f>+Casos_PN_CORR[[#This Row],[6-jun]]-Casos_PN_CORR[[#This Row],[5-jun]]</f>
        <v>0</v>
      </c>
    </row>
    <row r="142" spans="1:94">
      <c r="A142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0</v>
      </c>
      <c r="CP142">
        <f>+Casos_PN_CORR[[#This Row],[6-jun]]-Casos_PN_CORR[[#This Row],[5-jun]]</f>
        <v>0</v>
      </c>
    </row>
    <row r="143" spans="1:94">
      <c r="A143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0</v>
      </c>
      <c r="CP143">
        <f>+Casos_PN_CORR[[#This Row],[6-jun]]-Casos_PN_CORR[[#This Row],[5-jun]]</f>
        <v>0</v>
      </c>
    </row>
    <row r="144" spans="1:94">
      <c r="A144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0</v>
      </c>
      <c r="CP144">
        <f>+Casos_PN_CORR[[#This Row],[6-jun]]-Casos_PN_CORR[[#This Row],[5-jun]]</f>
        <v>0</v>
      </c>
    </row>
    <row r="145" spans="1:94">
      <c r="A145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0</v>
      </c>
      <c r="CP145">
        <f>+Casos_PN_CORR[[#This Row],[6-jun]]-Casos_PN_CORR[[#This Row],[5-jun]]</f>
        <v>0</v>
      </c>
    </row>
    <row r="146" spans="1:94">
      <c r="A146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0</v>
      </c>
      <c r="CP146">
        <f>+Casos_PN_CORR[[#This Row],[6-jun]]-Casos_PN_CORR[[#This Row],[5-jun]]</f>
        <v>0</v>
      </c>
    </row>
    <row r="147" spans="1:94">
      <c r="A147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0</v>
      </c>
      <c r="CP147">
        <f>+Casos_PN_CORR[[#This Row],[6-jun]]-Casos_PN_CORR[[#This Row],[5-jun]]</f>
        <v>0</v>
      </c>
    </row>
    <row r="148" spans="1:94">
      <c r="A148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0</v>
      </c>
      <c r="CP148">
        <f>+Casos_PN_CORR[[#This Row],[6-jun]]-Casos_PN_CORR[[#This Row],[5-jun]]</f>
        <v>0</v>
      </c>
    </row>
    <row r="149" spans="1:94">
      <c r="A149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0</v>
      </c>
      <c r="CP149">
        <f>+Casos_PN_CORR[[#This Row],[6-jun]]-Casos_PN_CORR[[#This Row],[5-jun]]</f>
        <v>0</v>
      </c>
    </row>
    <row r="150" spans="1:94">
      <c r="A15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0</v>
      </c>
      <c r="CP150">
        <f>+Casos_PN_CORR[[#This Row],[6-jun]]-Casos_PN_CORR[[#This Row],[5-jun]]</f>
        <v>0</v>
      </c>
    </row>
    <row r="151" spans="1:94">
      <c r="A151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0</v>
      </c>
      <c r="CP151">
        <f>+Casos_PN_CORR[[#This Row],[6-jun]]-Casos_PN_CORR[[#This Row],[5-jun]]</f>
        <v>0</v>
      </c>
    </row>
    <row r="152" spans="1:94">
      <c r="A152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0</v>
      </c>
      <c r="CP152">
        <f>+Casos_PN_CORR[[#This Row],[6-jun]]-Casos_PN_CORR[[#This Row],[5-jun]]</f>
        <v>0</v>
      </c>
    </row>
    <row r="153" spans="1:94">
      <c r="A153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0</v>
      </c>
      <c r="CP153">
        <f>+Casos_PN_CORR[[#This Row],[6-jun]]-Casos_PN_CORR[[#This Row],[5-jun]]</f>
        <v>0</v>
      </c>
    </row>
    <row r="154" spans="1:94">
      <c r="A154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0</v>
      </c>
      <c r="CP154">
        <f>+Casos_PN_CORR[[#This Row],[6-jun]]-Casos_PN_CORR[[#This Row],[5-jun]]</f>
        <v>0</v>
      </c>
    </row>
    <row r="155" spans="1:94">
      <c r="A155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0</v>
      </c>
      <c r="CP155">
        <f>+Casos_PN_CORR[[#This Row],[6-jun]]-Casos_PN_CORR[[#This Row],[5-jun]]</f>
        <v>0</v>
      </c>
    </row>
    <row r="156" spans="1:94">
      <c r="A156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0</v>
      </c>
      <c r="CP156">
        <f>+Casos_PN_CORR[[#This Row],[6-jun]]-Casos_PN_CORR[[#This Row],[5-jun]]</f>
        <v>0</v>
      </c>
    </row>
    <row r="157" spans="1:94">
      <c r="A157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0</v>
      </c>
      <c r="CP157">
        <f>+Casos_PN_CORR[[#This Row],[6-jun]]-Casos_PN_CORR[[#This Row],[5-jun]]</f>
        <v>0</v>
      </c>
    </row>
    <row r="158" spans="1:94">
      <c r="A158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0</v>
      </c>
      <c r="CP158">
        <f>+Casos_PN_CORR[[#This Row],[6-jun]]-Casos_PN_CORR[[#This Row],[5-jun]]</f>
        <v>0</v>
      </c>
    </row>
    <row r="159" spans="1:94">
      <c r="A159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0</v>
      </c>
      <c r="CP159">
        <f>+Casos_PN_CORR[[#This Row],[6-jun]]-Casos_PN_CORR[[#This Row],[5-jun]]</f>
        <v>0</v>
      </c>
    </row>
    <row r="160" spans="1:94">
      <c r="A16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0</v>
      </c>
      <c r="CP160">
        <f>+Casos_PN_CORR[[#This Row],[6-jun]]-Casos_PN_CORR[[#This Row],[5-jun]]</f>
        <v>0</v>
      </c>
    </row>
    <row r="161" spans="1:94">
      <c r="A161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0</v>
      </c>
      <c r="CP161">
        <f>+Casos_PN_CORR[[#This Row],[6-jun]]-Casos_PN_CORR[[#This Row],[5-jun]]</f>
        <v>0</v>
      </c>
    </row>
    <row r="162" spans="1:94">
      <c r="A162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0</v>
      </c>
      <c r="CP162">
        <f>+Casos_PN_CORR[[#This Row],[6-jun]]-Casos_PN_CORR[[#This Row],[5-jun]]</f>
        <v>0</v>
      </c>
    </row>
    <row r="163" spans="1:94">
      <c r="A163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0</v>
      </c>
      <c r="CP163">
        <f>+Casos_PN_CORR[[#This Row],[6-jun]]-Casos_PN_CORR[[#This Row],[5-jun]]</f>
        <v>0</v>
      </c>
    </row>
    <row r="164" spans="1:94">
      <c r="A164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0</v>
      </c>
      <c r="CP164">
        <f>+Casos_PN_CORR[[#This Row],[6-jun]]-Casos_PN_CORR[[#This Row],[5-jun]]</f>
        <v>0</v>
      </c>
    </row>
    <row r="165" spans="1:94">
      <c r="A165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0</v>
      </c>
      <c r="CP165">
        <f>+Casos_PN_CORR[[#This Row],[6-jun]]-Casos_PN_CORR[[#This Row],[5-jun]]</f>
        <v>0</v>
      </c>
    </row>
    <row r="166" spans="1:94">
      <c r="A166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0</v>
      </c>
      <c r="CP166">
        <f>+Casos_PN_CORR[[#This Row],[6-jun]]-Casos_PN_CORR[[#This Row],[5-jun]]</f>
        <v>0</v>
      </c>
    </row>
    <row r="167" spans="1:94">
      <c r="A167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0</v>
      </c>
      <c r="CP167">
        <f>+Casos_PN_CORR[[#This Row],[6-jun]]-Casos_PN_CORR[[#This Row],[5-jun]]</f>
        <v>0</v>
      </c>
    </row>
    <row r="168" spans="1:94">
      <c r="A168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0</v>
      </c>
      <c r="CP168">
        <f>+Casos_PN_CORR[[#This Row],[6-jun]]-Casos_PN_CORR[[#This Row],[5-jun]]</f>
        <v>0</v>
      </c>
    </row>
    <row r="169" spans="1:94">
      <c r="A169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0</v>
      </c>
      <c r="CP169">
        <f>+Casos_PN_CORR[[#This Row],[6-jun]]-Casos_PN_CORR[[#This Row],[5-jun]]</f>
        <v>0</v>
      </c>
    </row>
    <row r="170" spans="1:94">
      <c r="A1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0</v>
      </c>
      <c r="CP170">
        <f>+Casos_PN_CORR[[#This Row],[6-jun]]-Casos_PN_CORR[[#This Row],[5-jun]]</f>
        <v>0</v>
      </c>
    </row>
    <row r="171" spans="1:94">
      <c r="A171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0</v>
      </c>
      <c r="CP171">
        <f>+Casos_PN_CORR[[#This Row],[6-jun]]-Casos_PN_CORR[[#This Row],[5-jun]]</f>
        <v>0</v>
      </c>
    </row>
    <row r="172" spans="1:94">
      <c r="A172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0</v>
      </c>
      <c r="CP172">
        <f>+Casos_PN_CORR[[#This Row],[6-jun]]-Casos_PN_CORR[[#This Row],[5-jun]]</f>
        <v>0</v>
      </c>
    </row>
    <row r="173" spans="1:94">
      <c r="A173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0</v>
      </c>
      <c r="CP173">
        <f>+Casos_PN_CORR[[#This Row],[6-jun]]-Casos_PN_CORR[[#This Row],[5-jun]]</f>
        <v>0</v>
      </c>
    </row>
    <row r="174" spans="1:94">
      <c r="A174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0</v>
      </c>
      <c r="CP174">
        <f>+Casos_PN_CORR[[#This Row],[6-jun]]-Casos_PN_CORR[[#This Row],[5-jun]]</f>
        <v>0</v>
      </c>
    </row>
    <row r="175" spans="1:94">
      <c r="A175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0</v>
      </c>
      <c r="CP175">
        <f>+Casos_PN_CORR[[#This Row],[6-jun]]-Casos_PN_CORR[[#This Row],[5-jun]]</f>
        <v>0</v>
      </c>
    </row>
    <row r="176" spans="1:94">
      <c r="A176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0</v>
      </c>
      <c r="CP176">
        <f>+Casos_PN_CORR[[#This Row],[6-jun]]-Casos_PN_CORR[[#This Row],[5-jun]]</f>
        <v>0</v>
      </c>
    </row>
    <row r="177" spans="1:94">
      <c r="A177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0</v>
      </c>
      <c r="CP177">
        <f>+Casos_PN_CORR[[#This Row],[6-jun]]-Casos_PN_CORR[[#This Row],[5-jun]]</f>
        <v>0</v>
      </c>
    </row>
    <row r="178" spans="1:94">
      <c r="A178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0</v>
      </c>
      <c r="CP178">
        <f>+Casos_PN_CORR[[#This Row],[6-jun]]-Casos_PN_CORR[[#This Row],[5-jun]]</f>
        <v>0</v>
      </c>
    </row>
    <row r="179" spans="1:94">
      <c r="A179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0</v>
      </c>
      <c r="CP179">
        <f>+Casos_PN_CORR[[#This Row],[6-jun]]-Casos_PN_CORR[[#This Row],[5-jun]]</f>
        <v>0</v>
      </c>
    </row>
    <row r="180" spans="1:94">
      <c r="A18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0</v>
      </c>
      <c r="CP180">
        <f>+Casos_PN_CORR[[#This Row],[6-jun]]-Casos_PN_CORR[[#This Row],[5-jun]]</f>
        <v>0</v>
      </c>
    </row>
    <row r="181" spans="1:94">
      <c r="A181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0</v>
      </c>
      <c r="CP181">
        <f>+Casos_PN_CORR[[#This Row],[6-jun]]-Casos_PN_CORR[[#This Row],[5-jun]]</f>
        <v>0</v>
      </c>
    </row>
    <row r="182" spans="1:94">
      <c r="A182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0</v>
      </c>
      <c r="CP182">
        <f>+Casos_PN_CORR[[#This Row],[6-jun]]-Casos_PN_CORR[[#This Row],[5-jun]]</f>
        <v>0</v>
      </c>
    </row>
    <row r="183" spans="1:94">
      <c r="A183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0</v>
      </c>
      <c r="CP183">
        <f>+Casos_PN_CORR[[#This Row],[6-jun]]-Casos_PN_CORR[[#This Row],[5-jun]]</f>
        <v>0</v>
      </c>
    </row>
    <row r="184" spans="1:94">
      <c r="A184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0</v>
      </c>
      <c r="CP184">
        <f>+Casos_PN_CORR[[#This Row],[6-jun]]-Casos_PN_CORR[[#This Row],[5-jun]]</f>
        <v>0</v>
      </c>
    </row>
    <row r="185" spans="1:94">
      <c r="A185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0</v>
      </c>
      <c r="CP185">
        <f>+Casos_PN_CORR[[#This Row],[6-jun]]-Casos_PN_CORR[[#This Row],[5-jun]]</f>
        <v>0</v>
      </c>
    </row>
    <row r="186" spans="1:94">
      <c r="A186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0</v>
      </c>
      <c r="CP186">
        <f>+Casos_PN_CORR[[#This Row],[6-jun]]-Casos_PN_CORR[[#This Row],[5-jun]]</f>
        <v>0</v>
      </c>
    </row>
    <row r="187" spans="1:94">
      <c r="A187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0</v>
      </c>
      <c r="CP187">
        <f>+Casos_PN_CORR[[#This Row],[6-jun]]-Casos_PN_CORR[[#This Row],[5-jun]]</f>
        <v>0</v>
      </c>
    </row>
    <row r="188" spans="1:94">
      <c r="A188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0</v>
      </c>
      <c r="CP188">
        <f>+Casos_PN_CORR[[#This Row],[6-jun]]-Casos_PN_CORR[[#This Row],[5-jun]]</f>
        <v>0</v>
      </c>
    </row>
    <row r="189" spans="1:94">
      <c r="A189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0</v>
      </c>
      <c r="CP189">
        <f>+Casos_PN_CORR[[#This Row],[6-jun]]-Casos_PN_CORR[[#This Row],[5-jun]]</f>
        <v>0</v>
      </c>
    </row>
    <row r="190" spans="1:94">
      <c r="A19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0</v>
      </c>
      <c r="CP190">
        <f>+Casos_PN_CORR[[#This Row],[6-jun]]-Casos_PN_CORR[[#This Row],[5-jun]]</f>
        <v>0</v>
      </c>
    </row>
    <row r="191" spans="1:94">
      <c r="A191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0</v>
      </c>
      <c r="CP191">
        <f>+Casos_PN_CORR[[#This Row],[6-jun]]-Casos_PN_CORR[[#This Row],[5-jun]]</f>
        <v>0</v>
      </c>
    </row>
    <row r="192" spans="1:94">
      <c r="A192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0</v>
      </c>
      <c r="CP192">
        <f>+Casos_PN_CORR[[#This Row],[6-jun]]-Casos_PN_CORR[[#This Row],[5-jun]]</f>
        <v>0</v>
      </c>
    </row>
    <row r="193" spans="1:94">
      <c r="A193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0</v>
      </c>
      <c r="CP193">
        <f>+Casos_PN_CORR[[#This Row],[6-jun]]-Casos_PN_CORR[[#This Row],[5-jun]]</f>
        <v>0</v>
      </c>
    </row>
    <row r="194" spans="1:94">
      <c r="A194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0</v>
      </c>
      <c r="CP194">
        <f>+Casos_PN_CORR[[#This Row],[6-jun]]-Casos_PN_CORR[[#This Row],[5-jun]]</f>
        <v>0</v>
      </c>
    </row>
    <row r="195" spans="1:94">
      <c r="A195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0</v>
      </c>
      <c r="CP195">
        <f>+Casos_PN_CORR[[#This Row],[6-jun]]-Casos_PN_CORR[[#This Row],[5-jun]]</f>
        <v>0</v>
      </c>
    </row>
    <row r="196" spans="1:94">
      <c r="A196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0</v>
      </c>
      <c r="CP196">
        <f>+Casos_PN_CORR[[#This Row],[6-jun]]-Casos_PN_CORR[[#This Row],[5-jun]]</f>
        <v>0</v>
      </c>
    </row>
    <row r="197" spans="1:94">
      <c r="A197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0</v>
      </c>
      <c r="CP197">
        <f>+Casos_PN_CORR[[#This Row],[6-jun]]-Casos_PN_CORR[[#This Row],[5-jun]]</f>
        <v>0</v>
      </c>
    </row>
    <row r="198" spans="1:94">
      <c r="A198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0</v>
      </c>
      <c r="CP198">
        <f>+Casos_PN_CORR[[#This Row],[6-jun]]-Casos_PN_CORR[[#This Row],[5-jun]]</f>
        <v>0</v>
      </c>
    </row>
    <row r="199" spans="1:94">
      <c r="A199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0</v>
      </c>
      <c r="CP199">
        <f>+Casos_PN_CORR[[#This Row],[6-jun]]-Casos_PN_CORR[[#This Row],[5-jun]]</f>
        <v>0</v>
      </c>
    </row>
    <row r="200" spans="1:94">
      <c r="A20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0</v>
      </c>
      <c r="CP200">
        <f>+Casos_PN_CORR[[#This Row],[6-jun]]-Casos_PN_CORR[[#This Row],[5-jun]]</f>
        <v>0</v>
      </c>
    </row>
    <row r="201" spans="1:94">
      <c r="A201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0</v>
      </c>
      <c r="CP202">
        <f>+Casos_PN_CORR[[#This Row],[6-jun]]-Casos_PN_CORR[[#This Row],[5-jun]]</f>
        <v>0</v>
      </c>
    </row>
    <row r="203" spans="1:94">
      <c r="A203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0</v>
      </c>
      <c r="CP203">
        <f>+Casos_PN_CORR[[#This Row],[6-jun]]-Casos_PN_CORR[[#This Row],[5-jun]]</f>
        <v>0</v>
      </c>
    </row>
    <row r="204" spans="1:94">
      <c r="A204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0</v>
      </c>
      <c r="CP204">
        <f>+Casos_PN_CORR[[#This Row],[6-jun]]-Casos_PN_CORR[[#This Row],[5-jun]]</f>
        <v>0</v>
      </c>
    </row>
    <row r="205" spans="1:94">
      <c r="A205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0</v>
      </c>
      <c r="CP205">
        <f>+Casos_PN_CORR[[#This Row],[6-jun]]-Casos_PN_CORR[[#This Row],[5-jun]]</f>
        <v>0</v>
      </c>
    </row>
    <row r="206" spans="1:94">
      <c r="A206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0</v>
      </c>
      <c r="CP206">
        <f>+Casos_PN_CORR[[#This Row],[6-jun]]-Casos_PN_CORR[[#This Row],[5-jun]]</f>
        <v>0</v>
      </c>
    </row>
    <row r="207" spans="1:94">
      <c r="A207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0</v>
      </c>
      <c r="CP207">
        <f>+Casos_PN_CORR[[#This Row],[6-jun]]-Casos_PN_CORR[[#This Row],[5-jun]]</f>
        <v>0</v>
      </c>
    </row>
    <row r="208" spans="1:94">
      <c r="A208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0</v>
      </c>
      <c r="CP208">
        <f>+Casos_PN_CORR[[#This Row],[6-jun]]-Casos_PN_CORR[[#This Row],[5-jun]]</f>
        <v>0</v>
      </c>
    </row>
    <row r="209" spans="1:94">
      <c r="A209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0</v>
      </c>
      <c r="CP209">
        <f>+Casos_PN_CORR[[#This Row],[6-jun]]-Casos_PN_CORR[[#This Row],[5-jun]]</f>
        <v>0</v>
      </c>
    </row>
    <row r="210" spans="1:94">
      <c r="A21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0</v>
      </c>
      <c r="CP210">
        <f>+Casos_PN_CORR[[#This Row],[6-jun]]-Casos_PN_CORR[[#This Row],[5-jun]]</f>
        <v>0</v>
      </c>
    </row>
    <row r="211" spans="1:94">
      <c r="A211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0</v>
      </c>
      <c r="CP211">
        <f>+Casos_PN_CORR[[#This Row],[6-jun]]-Casos_PN_CORR[[#This Row],[5-jun]]</f>
        <v>0</v>
      </c>
    </row>
    <row r="212" spans="1:94">
      <c r="A212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0</v>
      </c>
      <c r="CP212">
        <f>+Casos_PN_CORR[[#This Row],[6-jun]]-Casos_PN_CORR[[#This Row],[5-jun]]</f>
        <v>0</v>
      </c>
    </row>
    <row r="213" spans="1:94">
      <c r="A213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0</v>
      </c>
      <c r="CP213">
        <f>+Casos_PN_CORR[[#This Row],[6-jun]]-Casos_PN_CORR[[#This Row],[5-jun]]</f>
        <v>0</v>
      </c>
    </row>
    <row r="214" spans="1:94">
      <c r="A214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0</v>
      </c>
      <c r="CP214">
        <f>+Casos_PN_CORR[[#This Row],[6-jun]]-Casos_PN_CORR[[#This Row],[5-jun]]</f>
        <v>0</v>
      </c>
    </row>
    <row r="215" spans="1:94">
      <c r="A215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0</v>
      </c>
      <c r="CP215">
        <f>+Casos_PN_CORR[[#This Row],[6-jun]]-Casos_PN_CORR[[#This Row],[5-jun]]</f>
        <v>0</v>
      </c>
    </row>
    <row r="216" spans="1:94">
      <c r="A216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0</v>
      </c>
      <c r="CP216">
        <f>+Casos_PN_CORR[[#This Row],[6-jun]]-Casos_PN_CORR[[#This Row],[5-jun]]</f>
        <v>0</v>
      </c>
    </row>
    <row r="217" spans="1:94">
      <c r="A217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0</v>
      </c>
      <c r="CP217">
        <f>+Casos_PN_CORR[[#This Row],[6-jun]]-Casos_PN_CORR[[#This Row],[5-jun]]</f>
        <v>0</v>
      </c>
    </row>
    <row r="218" spans="1:94">
      <c r="A218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0</v>
      </c>
      <c r="CP218">
        <f>+Casos_PN_CORR[[#This Row],[6-jun]]-Casos_PN_CORR[[#This Row],[5-jun]]</f>
        <v>0</v>
      </c>
    </row>
    <row r="219" spans="1:94">
      <c r="A219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0</v>
      </c>
      <c r="CP219">
        <f>+Casos_PN_CORR[[#This Row],[6-jun]]-Casos_PN_CORR[[#This Row],[5-jun]]</f>
        <v>0</v>
      </c>
    </row>
    <row r="220" spans="1:94">
      <c r="A22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0</v>
      </c>
      <c r="CP220">
        <f>+Casos_PN_CORR[[#This Row],[6-jun]]-Casos_PN_CORR[[#This Row],[5-jun]]</f>
        <v>0</v>
      </c>
    </row>
    <row r="221" spans="1:94">
      <c r="A221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0</v>
      </c>
      <c r="CP221">
        <f>+Casos_PN_CORR[[#This Row],[6-jun]]-Casos_PN_CORR[[#This Row],[5-jun]]</f>
        <v>0</v>
      </c>
    </row>
    <row r="222" spans="1:94">
      <c r="A222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0</v>
      </c>
      <c r="CP222">
        <f>+Casos_PN_CORR[[#This Row],[6-jun]]-Casos_PN_CORR[[#This Row],[5-jun]]</f>
        <v>0</v>
      </c>
    </row>
    <row r="223" spans="1:94">
      <c r="A223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0</v>
      </c>
      <c r="CP223">
        <f>+Casos_PN_CORR[[#This Row],[6-jun]]-Casos_PN_CORR[[#This Row],[5-jun]]</f>
        <v>0</v>
      </c>
    </row>
    <row r="224" spans="1:94">
      <c r="A224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0</v>
      </c>
      <c r="CP224">
        <f>+Casos_PN_CORR[[#This Row],[6-jun]]-Casos_PN_CORR[[#This Row],[5-jun]]</f>
        <v>0</v>
      </c>
    </row>
    <row r="225" spans="1:94">
      <c r="A225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0</v>
      </c>
      <c r="CP225">
        <f>+Casos_PN_CORR[[#This Row],[6-jun]]-Casos_PN_CORR[[#This Row],[5-jun]]</f>
        <v>0</v>
      </c>
    </row>
    <row r="226" spans="1:94">
      <c r="A226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0</v>
      </c>
      <c r="CP226">
        <f>+Casos_PN_CORR[[#This Row],[6-jun]]-Casos_PN_CORR[[#This Row],[5-jun]]</f>
        <v>0</v>
      </c>
    </row>
    <row r="227" spans="1:94">
      <c r="A227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0</v>
      </c>
      <c r="CP227">
        <f>+Casos_PN_CORR[[#This Row],[6-jun]]-Casos_PN_CORR[[#This Row],[5-jun]]</f>
        <v>0</v>
      </c>
    </row>
    <row r="228" spans="1:94">
      <c r="A228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0</v>
      </c>
      <c r="CP228">
        <f>+Casos_PN_CORR[[#This Row],[6-jun]]-Casos_PN_CORR[[#This Row],[5-jun]]</f>
        <v>0</v>
      </c>
    </row>
    <row r="229" spans="1:94">
      <c r="A229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0</v>
      </c>
      <c r="CP229">
        <f>+Casos_PN_CORR[[#This Row],[6-jun]]-Casos_PN_CORR[[#This Row],[5-jun]]</f>
        <v>0</v>
      </c>
    </row>
    <row r="230" spans="1:94">
      <c r="A23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0</v>
      </c>
      <c r="CP230">
        <f>+Casos_PN_CORR[[#This Row],[6-jun]]-Casos_PN_CORR[[#This Row],[5-jun]]</f>
        <v>0</v>
      </c>
    </row>
    <row r="231" spans="1:94">
      <c r="A231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0</v>
      </c>
      <c r="CP231">
        <f>+Casos_PN_CORR[[#This Row],[6-jun]]-Casos_PN_CORR[[#This Row],[5-jun]]</f>
        <v>0</v>
      </c>
    </row>
    <row r="232" spans="1:94">
      <c r="A232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0</v>
      </c>
      <c r="CP232">
        <f>+Casos_PN_CORR[[#This Row],[6-jun]]-Casos_PN_CORR[[#This Row],[5-jun]]</f>
        <v>0</v>
      </c>
    </row>
    <row r="233" spans="1:94">
      <c r="A233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0</v>
      </c>
      <c r="CP233">
        <f>+Casos_PN_CORR[[#This Row],[6-jun]]-Casos_PN_CORR[[#This Row],[5-jun]]</f>
        <v>0</v>
      </c>
    </row>
    <row r="234" spans="1:94">
      <c r="A234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0</v>
      </c>
      <c r="CP234">
        <f>+Casos_PN_CORR[[#This Row],[6-jun]]-Casos_PN_CORR[[#This Row],[5-jun]]</f>
        <v>0</v>
      </c>
    </row>
    <row r="235" spans="1:94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0</v>
      </c>
      <c r="CP235">
        <f>+Casos_PN_CORR[[#This Row],[6-jun]]-Casos_PN_CORR[[#This Row],[5-jun]]</f>
        <v>0</v>
      </c>
    </row>
    <row r="236" spans="1:94">
      <c r="A236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0</v>
      </c>
      <c r="CP236">
        <f>+Casos_PN_CORR[[#This Row],[6-jun]]-Casos_PN_CORR[[#This Row],[5-jun]]</f>
        <v>0</v>
      </c>
    </row>
    <row r="237" spans="1:94">
      <c r="A237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0</v>
      </c>
      <c r="CP237">
        <f>+Casos_PN_CORR[[#This Row],[6-jun]]-Casos_PN_CORR[[#This Row],[5-jun]]</f>
        <v>0</v>
      </c>
    </row>
    <row r="238" spans="1:94">
      <c r="A238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0</v>
      </c>
      <c r="CP238">
        <f>+Casos_PN_CORR[[#This Row],[6-jun]]-Casos_PN_CORR[[#This Row],[5-jun]]</f>
        <v>0</v>
      </c>
    </row>
    <row r="239" spans="1:94">
      <c r="A239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0</v>
      </c>
      <c r="CP239">
        <f>+Casos_PN_CORR[[#This Row],[6-jun]]-Casos_PN_CORR[[#This Row],[5-jun]]</f>
        <v>0</v>
      </c>
    </row>
    <row r="240" spans="1:94">
      <c r="A24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0</v>
      </c>
      <c r="CP240">
        <f>+Casos_PN_CORR[[#This Row],[6-jun]]-Casos_PN_CORR[[#This Row],[5-jun]]</f>
        <v>0</v>
      </c>
    </row>
    <row r="241" spans="1:94">
      <c r="A241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0</v>
      </c>
      <c r="CP241">
        <f>+Casos_PN_CORR[[#This Row],[6-jun]]-Casos_PN_CORR[[#This Row],[5-jun]]</f>
        <v>0</v>
      </c>
    </row>
    <row r="242" spans="1:94">
      <c r="A242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0</v>
      </c>
      <c r="CP242">
        <f>+Casos_PN_CORR[[#This Row],[6-jun]]-Casos_PN_CORR[[#This Row],[5-jun]]</f>
        <v>0</v>
      </c>
    </row>
    <row r="243" spans="1:94">
      <c r="A243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0</v>
      </c>
      <c r="CP243">
        <f>+Casos_PN_CORR[[#This Row],[6-jun]]-Casos_PN_CORR[[#This Row],[5-jun]]</f>
        <v>0</v>
      </c>
    </row>
    <row r="244" spans="1:94">
      <c r="A244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0</v>
      </c>
      <c r="CP244">
        <f>+Casos_PN_CORR[[#This Row],[6-jun]]-Casos_PN_CORR[[#This Row],[5-jun]]</f>
        <v>0</v>
      </c>
    </row>
    <row r="245" spans="1:94">
      <c r="A245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0</v>
      </c>
      <c r="CP245">
        <f>+Casos_PN_CORR[[#This Row],[6-jun]]-Casos_PN_CORR[[#This Row],[5-jun]]</f>
        <v>0</v>
      </c>
    </row>
    <row r="246" spans="1:94">
      <c r="A246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0</v>
      </c>
      <c r="CP246">
        <f>+Casos_PN_CORR[[#This Row],[6-jun]]-Casos_PN_CORR[[#This Row],[5-jun]]</f>
        <v>0</v>
      </c>
    </row>
    <row r="247" spans="1:94">
      <c r="A247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0</v>
      </c>
      <c r="CP247">
        <f>+Casos_PN_CORR[[#This Row],[6-jun]]-Casos_PN_CORR[[#This Row],[5-jun]]</f>
        <v>0</v>
      </c>
    </row>
    <row r="248" spans="1:94">
      <c r="A248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0</v>
      </c>
      <c r="CP248">
        <f>+Casos_PN_CORR[[#This Row],[6-jun]]-Casos_PN_CORR[[#This Row],[5-jun]]</f>
        <v>0</v>
      </c>
    </row>
    <row r="249" spans="1:94">
      <c r="A249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0</v>
      </c>
      <c r="CP249">
        <f>+Casos_PN_CORR[[#This Row],[6-jun]]-Casos_PN_CORR[[#This Row],[5-jun]]</f>
        <v>0</v>
      </c>
    </row>
    <row r="250" spans="1:94">
      <c r="A25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0</v>
      </c>
      <c r="CP250">
        <f>+Casos_PN_CORR[[#This Row],[6-jun]]-Casos_PN_CORR[[#This Row],[5-jun]]</f>
        <v>0</v>
      </c>
    </row>
    <row r="251" spans="1:94">
      <c r="A251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0</v>
      </c>
      <c r="CP251">
        <f>+Casos_PN_CORR[[#This Row],[6-jun]]-Casos_PN_CORR[[#This Row],[5-jun]]</f>
        <v>0</v>
      </c>
    </row>
    <row r="252" spans="1:94">
      <c r="A252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0</v>
      </c>
      <c r="CP252">
        <f>+Casos_PN_CORR[[#This Row],[6-jun]]-Casos_PN_CORR[[#This Row],[5-jun]]</f>
        <v>0</v>
      </c>
    </row>
    <row r="253" spans="1:94">
      <c r="A253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0</v>
      </c>
      <c r="CP253">
        <f>+Casos_PN_CORR[[#This Row],[6-jun]]-Casos_PN_CORR[[#This Row],[5-jun]]</f>
        <v>0</v>
      </c>
    </row>
    <row r="254" spans="1:94">
      <c r="A254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0</v>
      </c>
      <c r="CP254">
        <f>+Casos_PN_CORR[[#This Row],[6-jun]]-Casos_PN_CORR[[#This Row],[5-jun]]</f>
        <v>0</v>
      </c>
    </row>
    <row r="255" spans="1:94">
      <c r="A255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0</v>
      </c>
      <c r="CP255">
        <f>+Casos_PN_CORR[[#This Row],[6-jun]]-Casos_PN_CORR[[#This Row],[5-jun]]</f>
        <v>0</v>
      </c>
    </row>
    <row r="256" spans="1:94">
      <c r="A256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0</v>
      </c>
      <c r="CP256">
        <f>+Casos_PN_CORR[[#This Row],[6-jun]]-Casos_PN_CORR[[#This Row],[5-jun]]</f>
        <v>0</v>
      </c>
    </row>
    <row r="257" spans="1:94">
      <c r="A257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0</v>
      </c>
      <c r="CP257">
        <f>+Casos_PN_CORR[[#This Row],[6-jun]]-Casos_PN_CORR[[#This Row],[5-jun]]</f>
        <v>0</v>
      </c>
    </row>
    <row r="258" spans="1:94">
      <c r="A258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0</v>
      </c>
      <c r="CP258">
        <f>+Casos_PN_CORR[[#This Row],[6-jun]]-Casos_PN_CORR[[#This Row],[5-jun]]</f>
        <v>0</v>
      </c>
    </row>
    <row r="259" spans="1:94">
      <c r="A259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0</v>
      </c>
      <c r="CP259">
        <f>+Casos_PN_CORR[[#This Row],[6-jun]]-Casos_PN_CORR[[#This Row],[5-jun]]</f>
        <v>0</v>
      </c>
    </row>
    <row r="260" spans="1:94">
      <c r="A26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0</v>
      </c>
      <c r="CP260">
        <f>+Casos_PN_CORR[[#This Row],[6-jun]]-Casos_PN_CORR[[#This Row],[5-jun]]</f>
        <v>0</v>
      </c>
    </row>
    <row r="261" spans="1:94">
      <c r="A261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0</v>
      </c>
      <c r="CP261">
        <f>+Casos_PN_CORR[[#This Row],[6-jun]]-Casos_PN_CORR[[#This Row],[5-jun]]</f>
        <v>0</v>
      </c>
    </row>
    <row r="262" spans="1:94">
      <c r="A262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0</v>
      </c>
      <c r="CP262">
        <f>+Casos_PN_CORR[[#This Row],[6-jun]]-Casos_PN_CORR[[#This Row],[5-jun]]</f>
        <v>0</v>
      </c>
    </row>
    <row r="263" spans="1:94">
      <c r="A263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0</v>
      </c>
      <c r="CP263">
        <f>+Casos_PN_CORR[[#This Row],[6-jun]]-Casos_PN_CORR[[#This Row],[5-jun]]</f>
        <v>0</v>
      </c>
    </row>
    <row r="264" spans="1:94">
      <c r="A264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0</v>
      </c>
      <c r="CP264">
        <f>+Casos_PN_CORR[[#This Row],[6-jun]]-Casos_PN_CORR[[#This Row],[5-jun]]</f>
        <v>0</v>
      </c>
    </row>
    <row r="265" spans="1:94">
      <c r="A265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0</v>
      </c>
      <c r="CP265">
        <f>+Casos_PN_CORR[[#This Row],[6-jun]]-Casos_PN_CORR[[#This Row],[5-jun]]</f>
        <v>0</v>
      </c>
    </row>
    <row r="266" spans="1:94">
      <c r="A266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0</v>
      </c>
      <c r="CP266">
        <f>+Casos_PN_CORR[[#This Row],[6-jun]]-Casos_PN_CORR[[#This Row],[5-jun]]</f>
        <v>0</v>
      </c>
    </row>
    <row r="267" spans="1:94">
      <c r="A267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0</v>
      </c>
      <c r="CP267">
        <f>+Casos_PN_CORR[[#This Row],[6-jun]]-Casos_PN_CORR[[#This Row],[5-jun]]</f>
        <v>0</v>
      </c>
    </row>
    <row r="268" spans="1:94">
      <c r="A268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0</v>
      </c>
      <c r="CP268">
        <f>+Casos_PN_CORR[[#This Row],[6-jun]]-Casos_PN_CORR[[#This Row],[5-jun]]</f>
        <v>0</v>
      </c>
    </row>
    <row r="269" spans="1:94">
      <c r="A269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0</v>
      </c>
      <c r="CP269">
        <f>+Casos_PN_CORR[[#This Row],[6-jun]]-Casos_PN_CORR[[#This Row],[5-jun]]</f>
        <v>0</v>
      </c>
    </row>
    <row r="270" spans="1:94">
      <c r="A2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0</v>
      </c>
      <c r="CP270">
        <f>+Casos_PN_CORR[[#This Row],[6-jun]]-Casos_PN_CORR[[#This Row],[5-jun]]</f>
        <v>0</v>
      </c>
    </row>
    <row r="271" spans="1:94">
      <c r="A271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3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D24" activePane="bottomRight" state="frozen"/>
      <selection pane="bottomRight" activeCell="CF25" sqref="CF25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15485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0</v>
      </c>
      <c r="CO2" s="3">
        <f t="shared" ref="CO2:EZ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77">
      <c r="A4">
        <v>1</v>
      </c>
      <c r="B4" s="2" t="s">
        <v>116</v>
      </c>
      <c r="C4" s="4">
        <f>+MAX(D4:HH4)</f>
        <v>274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</row>
    <row r="5" spans="1:177">
      <c r="A5">
        <v>2</v>
      </c>
      <c r="B5" s="2" t="s">
        <v>107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</row>
    <row r="6" spans="1:177">
      <c r="A6">
        <v>3</v>
      </c>
      <c r="B6" s="2" t="s">
        <v>96</v>
      </c>
      <c r="C6" s="4">
        <f t="shared" si="2"/>
        <v>535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</row>
    <row r="7" spans="1:177">
      <c r="A7">
        <v>4</v>
      </c>
      <c r="B7" s="2" t="s">
        <v>112</v>
      </c>
      <c r="C7" s="4">
        <f t="shared" si="2"/>
        <v>430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</row>
    <row r="8" spans="1:177">
      <c r="A8">
        <v>5</v>
      </c>
      <c r="B8" s="2" t="s">
        <v>104</v>
      </c>
      <c r="C8" s="4">
        <f t="shared" si="2"/>
        <v>247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</row>
    <row r="9" spans="1:177">
      <c r="A9">
        <v>6</v>
      </c>
      <c r="B9" s="2" t="s">
        <v>211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</row>
    <row r="10" spans="1:177">
      <c r="A10">
        <v>7</v>
      </c>
      <c r="B10" s="2" t="s">
        <v>99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</row>
    <row r="11" spans="1:177">
      <c r="A11">
        <v>8</v>
      </c>
      <c r="B11" s="2" t="s">
        <v>94</v>
      </c>
      <c r="C11" s="4">
        <f t="shared" si="2"/>
        <v>9802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</row>
    <row r="12" spans="1:177">
      <c r="A12">
        <v>9</v>
      </c>
      <c r="B12" s="2" t="s">
        <v>136</v>
      </c>
      <c r="C12" s="4">
        <f t="shared" si="2"/>
        <v>781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</row>
    <row r="13" spans="1:177">
      <c r="A13">
        <v>10</v>
      </c>
      <c r="B13" s="2" t="s">
        <v>110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</row>
    <row r="14" spans="1:177">
      <c r="A14">
        <v>11</v>
      </c>
      <c r="B14" s="2" t="s">
        <v>288</v>
      </c>
      <c r="C14" s="4">
        <f t="shared" si="2"/>
        <v>0</v>
      </c>
    </row>
    <row r="15" spans="1:177">
      <c r="A15">
        <v>12</v>
      </c>
      <c r="B15" s="2" t="s">
        <v>101</v>
      </c>
      <c r="C15" s="4">
        <f t="shared" si="2"/>
        <v>109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</row>
    <row r="16" spans="1:177">
      <c r="A16">
        <v>13</v>
      </c>
      <c r="B16" s="2" t="s">
        <v>128</v>
      </c>
      <c r="C16" s="4">
        <f t="shared" si="2"/>
        <v>2888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19">
      <c r="A4">
        <v>1</v>
      </c>
      <c r="B4" s="2" t="s">
        <v>116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107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96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112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104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211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99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94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136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110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288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101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128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3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I677"/>
  <sheetViews>
    <sheetView showGridLines="0" workbookViewId="0">
      <pane ySplit="3" topLeftCell="A4" activePane="bottomLeft" state="frozen"/>
      <selection pane="bottomLeft" activeCell="I20" sqref="I20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9" width="11" bestFit="1" customWidth="1"/>
  </cols>
  <sheetData>
    <row r="2" spans="1:9">
      <c r="E2" s="23">
        <f>SUM(Recupera_PN_ACUM[Recuperados])</f>
        <v>9285</v>
      </c>
      <c r="F2" s="23">
        <f>SUM(Recupera_PN_ACUM[03-06-2020])</f>
        <v>8783</v>
      </c>
      <c r="G2" s="23">
        <f>SUM(Recupera_PN_ACUM[04-06-2020])</f>
        <v>9169</v>
      </c>
      <c r="H2" s="23">
        <f>SUM(Recupera_PN_ACUM[5/6/2020])</f>
        <v>9285</v>
      </c>
      <c r="I2" s="23">
        <f>SUM(Recupera_PN_ACUM[6/6/2020])</f>
        <v>0</v>
      </c>
    </row>
    <row r="3" spans="1:9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783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9">
      <c r="A4" s="53">
        <v>80821</v>
      </c>
      <c r="B4" s="54" t="s">
        <v>94</v>
      </c>
      <c r="C4" s="54" t="s">
        <v>94</v>
      </c>
      <c r="D4" s="54" t="s">
        <v>95</v>
      </c>
      <c r="E4" s="21">
        <f>+MAX(F4:FM4)</f>
        <v>332</v>
      </c>
      <c r="F4" s="25">
        <v>327</v>
      </c>
      <c r="G4" s="25">
        <v>332</v>
      </c>
      <c r="H4" s="25">
        <v>332</v>
      </c>
      <c r="I4" s="25"/>
    </row>
    <row r="5" spans="1:9">
      <c r="A5" s="53">
        <v>30202</v>
      </c>
      <c r="B5" s="54" t="s">
        <v>96</v>
      </c>
      <c r="C5" s="54" t="s">
        <v>97</v>
      </c>
      <c r="D5" s="54" t="s">
        <v>98</v>
      </c>
      <c r="E5" s="21">
        <f t="shared" ref="E5:E68" si="0">+MAX(F5:FM5)</f>
        <v>0</v>
      </c>
      <c r="F5" s="25"/>
      <c r="G5" s="25"/>
      <c r="H5" s="25"/>
      <c r="I5" s="25"/>
    </row>
    <row r="6" spans="1:9">
      <c r="A6" s="53">
        <v>70313</v>
      </c>
      <c r="B6" s="54" t="s">
        <v>99</v>
      </c>
      <c r="C6" s="54" t="s">
        <v>99</v>
      </c>
      <c r="D6" s="54" t="s">
        <v>100</v>
      </c>
      <c r="E6" s="21">
        <f t="shared" si="0"/>
        <v>0</v>
      </c>
      <c r="F6" s="25"/>
      <c r="G6" s="25"/>
      <c r="H6" s="25"/>
      <c r="I6" s="25"/>
    </row>
    <row r="7" spans="1:9" ht="24">
      <c r="A7" s="53">
        <v>120502</v>
      </c>
      <c r="B7" s="54" t="s">
        <v>101</v>
      </c>
      <c r="C7" s="54" t="s">
        <v>102</v>
      </c>
      <c r="D7" s="54" t="s">
        <v>103</v>
      </c>
      <c r="E7" s="21">
        <f t="shared" si="0"/>
        <v>0</v>
      </c>
      <c r="F7" s="25"/>
      <c r="G7" s="25"/>
      <c r="H7" s="25"/>
      <c r="I7" s="25"/>
    </row>
    <row r="8" spans="1:9">
      <c r="A8" s="53">
        <v>50313</v>
      </c>
      <c r="B8" s="54" t="s">
        <v>104</v>
      </c>
      <c r="C8" s="54" t="s">
        <v>105</v>
      </c>
      <c r="D8" s="54" t="s">
        <v>106</v>
      </c>
      <c r="E8" s="21">
        <f t="shared" si="0"/>
        <v>0</v>
      </c>
      <c r="F8" s="25">
        <v>0</v>
      </c>
      <c r="G8" s="25">
        <v>0</v>
      </c>
      <c r="H8" s="25">
        <v>0</v>
      </c>
      <c r="I8" s="25"/>
    </row>
    <row r="9" spans="1:9">
      <c r="A9" s="53">
        <v>20101</v>
      </c>
      <c r="B9" s="54" t="s">
        <v>107</v>
      </c>
      <c r="C9" s="54" t="s">
        <v>108</v>
      </c>
      <c r="D9" s="54" t="s">
        <v>109</v>
      </c>
      <c r="E9" s="21">
        <f t="shared" si="0"/>
        <v>8</v>
      </c>
      <c r="F9" s="25">
        <v>8</v>
      </c>
      <c r="G9" s="25">
        <v>8</v>
      </c>
      <c r="H9" s="25">
        <v>8</v>
      </c>
      <c r="I9" s="25"/>
    </row>
    <row r="10" spans="1:9">
      <c r="A10" s="53">
        <v>100102</v>
      </c>
      <c r="B10" s="54" t="s">
        <v>110</v>
      </c>
      <c r="C10" s="54" t="s">
        <v>110</v>
      </c>
      <c r="D10" s="54" t="s">
        <v>111</v>
      </c>
      <c r="E10" s="21">
        <f t="shared" si="0"/>
        <v>91</v>
      </c>
      <c r="F10" s="25">
        <v>91</v>
      </c>
      <c r="G10" s="25">
        <v>91</v>
      </c>
      <c r="H10" s="25">
        <v>91</v>
      </c>
      <c r="I10" s="25"/>
    </row>
    <row r="11" spans="1:9">
      <c r="A11" s="53">
        <v>40101</v>
      </c>
      <c r="B11" s="54" t="s">
        <v>112</v>
      </c>
      <c r="C11" s="54" t="s">
        <v>113</v>
      </c>
      <c r="D11" s="54" t="s">
        <v>114</v>
      </c>
      <c r="E11" s="21">
        <f t="shared" si="0"/>
        <v>2</v>
      </c>
      <c r="F11" s="25">
        <v>2</v>
      </c>
      <c r="G11" s="25">
        <v>2</v>
      </c>
      <c r="H11" s="25">
        <v>2</v>
      </c>
      <c r="I11" s="25"/>
    </row>
    <row r="12" spans="1:9">
      <c r="A12" s="53">
        <v>80822</v>
      </c>
      <c r="B12" s="54" t="s">
        <v>94</v>
      </c>
      <c r="C12" s="54" t="s">
        <v>94</v>
      </c>
      <c r="D12" s="54" t="s">
        <v>115</v>
      </c>
      <c r="E12" s="21">
        <f t="shared" si="0"/>
        <v>154</v>
      </c>
      <c r="F12" s="25">
        <v>153</v>
      </c>
      <c r="G12" s="25">
        <v>154</v>
      </c>
      <c r="H12" s="25">
        <v>154</v>
      </c>
      <c r="I12" s="25"/>
    </row>
    <row r="13" spans="1:9">
      <c r="A13" s="53">
        <v>10401</v>
      </c>
      <c r="B13" s="54" t="s">
        <v>116</v>
      </c>
      <c r="C13" s="54" t="s">
        <v>117</v>
      </c>
      <c r="D13" s="54" t="s">
        <v>118</v>
      </c>
      <c r="E13" s="21">
        <f t="shared" si="0"/>
        <v>2</v>
      </c>
      <c r="F13" s="25">
        <v>1</v>
      </c>
      <c r="G13" s="25">
        <v>2</v>
      </c>
      <c r="H13" s="25">
        <v>2</v>
      </c>
      <c r="I13" s="25"/>
    </row>
    <row r="14" spans="1:9" ht="24">
      <c r="A14" s="53">
        <v>120902</v>
      </c>
      <c r="B14" s="54" t="s">
        <v>101</v>
      </c>
      <c r="C14" s="54" t="s">
        <v>119</v>
      </c>
      <c r="D14" s="54" t="s">
        <v>120</v>
      </c>
      <c r="E14" s="21">
        <f t="shared" si="0"/>
        <v>0</v>
      </c>
      <c r="F14" s="25"/>
      <c r="G14" s="25"/>
      <c r="H14" s="25"/>
      <c r="I14" s="25"/>
    </row>
    <row r="15" spans="1:9">
      <c r="A15" s="53">
        <v>40404</v>
      </c>
      <c r="B15" s="54" t="s">
        <v>112</v>
      </c>
      <c r="C15" s="54" t="s">
        <v>121</v>
      </c>
      <c r="D15" s="54" t="s">
        <v>122</v>
      </c>
      <c r="E15" s="21">
        <f t="shared" si="0"/>
        <v>14</v>
      </c>
      <c r="F15" s="25">
        <v>14</v>
      </c>
      <c r="G15" s="25">
        <v>14</v>
      </c>
      <c r="H15" s="25">
        <v>14</v>
      </c>
      <c r="I15" s="25"/>
    </row>
    <row r="16" spans="1:9" ht="24">
      <c r="A16" s="53">
        <v>120302</v>
      </c>
      <c r="B16" s="54" t="s">
        <v>101</v>
      </c>
      <c r="C16" s="54" t="s">
        <v>123</v>
      </c>
      <c r="D16" s="54" t="s">
        <v>124</v>
      </c>
      <c r="E16" s="21">
        <f t="shared" si="0"/>
        <v>0</v>
      </c>
      <c r="F16" s="25"/>
      <c r="G16" s="25"/>
      <c r="H16" s="25"/>
      <c r="I16" s="25"/>
    </row>
    <row r="17" spans="1:9" ht="24">
      <c r="A17" s="53">
        <v>120503</v>
      </c>
      <c r="B17" s="54" t="s">
        <v>101</v>
      </c>
      <c r="C17" s="54" t="s">
        <v>102</v>
      </c>
      <c r="D17" s="54" t="s">
        <v>125</v>
      </c>
      <c r="E17" s="21">
        <f t="shared" si="0"/>
        <v>0</v>
      </c>
      <c r="F17" s="25"/>
      <c r="G17" s="25"/>
      <c r="H17" s="25"/>
      <c r="I17" s="25"/>
    </row>
    <row r="18" spans="1:9">
      <c r="A18" s="53">
        <v>70702</v>
      </c>
      <c r="B18" s="54" t="s">
        <v>99</v>
      </c>
      <c r="C18" s="54" t="s">
        <v>126</v>
      </c>
      <c r="D18" s="54" t="s">
        <v>127</v>
      </c>
      <c r="E18" s="21">
        <f t="shared" si="0"/>
        <v>0</v>
      </c>
      <c r="F18" s="25"/>
      <c r="G18" s="25"/>
      <c r="H18" s="25"/>
      <c r="I18" s="25"/>
    </row>
    <row r="19" spans="1:9">
      <c r="A19" s="53">
        <v>130703</v>
      </c>
      <c r="B19" s="54" t="s">
        <v>128</v>
      </c>
      <c r="C19" s="54" t="s">
        <v>129</v>
      </c>
      <c r="D19" s="54" t="s">
        <v>130</v>
      </c>
      <c r="E19" s="21">
        <f t="shared" si="0"/>
        <v>1</v>
      </c>
      <c r="F19" s="25">
        <v>1</v>
      </c>
      <c r="G19" s="25">
        <v>1</v>
      </c>
      <c r="H19" s="25">
        <v>1</v>
      </c>
      <c r="I19" s="25"/>
    </row>
    <row r="20" spans="1:9">
      <c r="A20" s="53">
        <v>81001</v>
      </c>
      <c r="B20" s="54" t="s">
        <v>94</v>
      </c>
      <c r="C20" s="54" t="s">
        <v>131</v>
      </c>
      <c r="D20" s="54" t="s">
        <v>132</v>
      </c>
      <c r="E20" s="21">
        <f t="shared" si="0"/>
        <v>138</v>
      </c>
      <c r="F20" s="25">
        <v>135</v>
      </c>
      <c r="G20" s="25">
        <v>137</v>
      </c>
      <c r="H20" s="25">
        <v>138</v>
      </c>
      <c r="I20" s="25"/>
    </row>
    <row r="21" spans="1:9">
      <c r="A21" s="53">
        <v>80814</v>
      </c>
      <c r="B21" s="54" t="s">
        <v>94</v>
      </c>
      <c r="C21" s="54" t="s">
        <v>94</v>
      </c>
      <c r="D21" s="54" t="s">
        <v>133</v>
      </c>
      <c r="E21" s="21">
        <f t="shared" si="0"/>
        <v>211</v>
      </c>
      <c r="F21" s="25">
        <v>208</v>
      </c>
      <c r="G21" s="25">
        <v>209</v>
      </c>
      <c r="H21" s="25">
        <v>211</v>
      </c>
      <c r="I21" s="25"/>
    </row>
    <row r="22" spans="1:9">
      <c r="A22" s="53">
        <v>20201</v>
      </c>
      <c r="B22" s="54" t="s">
        <v>107</v>
      </c>
      <c r="C22" s="54" t="s">
        <v>134</v>
      </c>
      <c r="D22" s="54" t="s">
        <v>135</v>
      </c>
      <c r="E22" s="21">
        <f t="shared" si="0"/>
        <v>9</v>
      </c>
      <c r="F22" s="25">
        <v>9</v>
      </c>
      <c r="G22" s="25">
        <v>9</v>
      </c>
      <c r="H22" s="25">
        <v>9</v>
      </c>
      <c r="I22" s="25"/>
    </row>
    <row r="23" spans="1:9">
      <c r="A23" s="53">
        <v>91202</v>
      </c>
      <c r="B23" s="54" t="s">
        <v>136</v>
      </c>
      <c r="C23" s="54" t="s">
        <v>137</v>
      </c>
      <c r="D23" s="54" t="s">
        <v>138</v>
      </c>
      <c r="E23" s="21">
        <f t="shared" si="0"/>
        <v>0</v>
      </c>
      <c r="F23" s="25"/>
      <c r="G23" s="25"/>
      <c r="H23" s="25"/>
      <c r="I23" s="25"/>
    </row>
    <row r="24" spans="1:9">
      <c r="A24" s="53">
        <v>81006</v>
      </c>
      <c r="B24" s="54" t="s">
        <v>94</v>
      </c>
      <c r="C24" s="54" t="s">
        <v>131</v>
      </c>
      <c r="D24" s="54" t="s">
        <v>139</v>
      </c>
      <c r="E24" s="21">
        <f t="shared" si="0"/>
        <v>136</v>
      </c>
      <c r="F24" s="25">
        <v>132</v>
      </c>
      <c r="G24" s="25">
        <v>133</v>
      </c>
      <c r="H24" s="25">
        <v>136</v>
      </c>
      <c r="I24" s="25"/>
    </row>
    <row r="25" spans="1:9">
      <c r="A25" s="53">
        <v>130704</v>
      </c>
      <c r="B25" s="54" t="s">
        <v>128</v>
      </c>
      <c r="C25" s="54" t="s">
        <v>129</v>
      </c>
      <c r="D25" s="54" t="s">
        <v>140</v>
      </c>
      <c r="E25" s="21">
        <f t="shared" si="0"/>
        <v>1</v>
      </c>
      <c r="F25" s="25">
        <v>1</v>
      </c>
      <c r="G25" s="25">
        <v>1</v>
      </c>
      <c r="H25" s="25">
        <v>1</v>
      </c>
      <c r="I25" s="25"/>
    </row>
    <row r="26" spans="1:9">
      <c r="A26" s="53">
        <v>130101</v>
      </c>
      <c r="B26" s="54" t="s">
        <v>128</v>
      </c>
      <c r="C26" s="54" t="s">
        <v>141</v>
      </c>
      <c r="D26" s="54" t="s">
        <v>142</v>
      </c>
      <c r="E26" s="21">
        <f t="shared" si="0"/>
        <v>433</v>
      </c>
      <c r="F26" s="25">
        <v>425</v>
      </c>
      <c r="G26" s="25">
        <v>425</v>
      </c>
      <c r="H26" s="25">
        <v>433</v>
      </c>
      <c r="I26" s="25"/>
    </row>
    <row r="27" spans="1:9">
      <c r="A27" s="53">
        <v>40502</v>
      </c>
      <c r="B27" s="54" t="s">
        <v>112</v>
      </c>
      <c r="C27" s="54" t="s">
        <v>143</v>
      </c>
      <c r="D27" s="54" t="s">
        <v>144</v>
      </c>
      <c r="E27" s="21">
        <f t="shared" si="0"/>
        <v>7</v>
      </c>
      <c r="F27" s="25">
        <v>3</v>
      </c>
      <c r="G27" s="25">
        <v>7</v>
      </c>
      <c r="H27" s="25">
        <v>7</v>
      </c>
      <c r="I27" s="25"/>
    </row>
    <row r="28" spans="1:9">
      <c r="A28" s="53">
        <v>90101</v>
      </c>
      <c r="B28" s="54" t="s">
        <v>136</v>
      </c>
      <c r="C28" s="54" t="s">
        <v>145</v>
      </c>
      <c r="D28" s="54" t="s">
        <v>146</v>
      </c>
      <c r="E28" s="21">
        <f t="shared" si="0"/>
        <v>20</v>
      </c>
      <c r="F28" s="25">
        <v>20</v>
      </c>
      <c r="G28" s="25">
        <v>20</v>
      </c>
      <c r="H28" s="25">
        <v>20</v>
      </c>
      <c r="I28" s="25"/>
    </row>
    <row r="29" spans="1:9">
      <c r="A29" s="53">
        <v>40204</v>
      </c>
      <c r="B29" s="54" t="s">
        <v>112</v>
      </c>
      <c r="C29" s="54" t="s">
        <v>147</v>
      </c>
      <c r="D29" s="54" t="s">
        <v>148</v>
      </c>
      <c r="E29" s="21">
        <f t="shared" si="0"/>
        <v>0</v>
      </c>
      <c r="F29" s="25">
        <v>0</v>
      </c>
      <c r="G29" s="25">
        <v>0</v>
      </c>
      <c r="H29" s="25">
        <v>0</v>
      </c>
      <c r="I29" s="25"/>
    </row>
    <row r="30" spans="1:9">
      <c r="A30" s="53">
        <v>40302</v>
      </c>
      <c r="B30" s="54" t="s">
        <v>112</v>
      </c>
      <c r="C30" s="54" t="s">
        <v>149</v>
      </c>
      <c r="D30" s="54" t="s">
        <v>150</v>
      </c>
      <c r="E30" s="21">
        <f t="shared" si="0"/>
        <v>1</v>
      </c>
      <c r="F30" s="25">
        <v>1</v>
      </c>
      <c r="G30" s="25">
        <v>1</v>
      </c>
      <c r="H30" s="25">
        <v>1</v>
      </c>
      <c r="I30" s="25"/>
    </row>
    <row r="31" spans="1:9" ht="24">
      <c r="A31" s="53">
        <v>120702</v>
      </c>
      <c r="B31" s="54" t="s">
        <v>101</v>
      </c>
      <c r="C31" s="54" t="s">
        <v>151</v>
      </c>
      <c r="D31" s="54" t="s">
        <v>152</v>
      </c>
      <c r="E31" s="21">
        <f t="shared" si="0"/>
        <v>0</v>
      </c>
      <c r="F31" s="25"/>
      <c r="G31" s="25"/>
      <c r="H31" s="25"/>
      <c r="I31" s="25"/>
    </row>
    <row r="32" spans="1:9">
      <c r="A32" s="53">
        <v>70402</v>
      </c>
      <c r="B32" s="54" t="s">
        <v>99</v>
      </c>
      <c r="C32" s="54" t="s">
        <v>153</v>
      </c>
      <c r="D32" s="54" t="s">
        <v>154</v>
      </c>
      <c r="E32" s="21">
        <f t="shared" si="0"/>
        <v>0</v>
      </c>
      <c r="F32" s="25"/>
      <c r="G32" s="25"/>
      <c r="H32" s="25"/>
      <c r="I32" s="25"/>
    </row>
    <row r="33" spans="1:9">
      <c r="A33" s="53">
        <v>91102</v>
      </c>
      <c r="B33" s="54" t="s">
        <v>136</v>
      </c>
      <c r="C33" s="54" t="s">
        <v>155</v>
      </c>
      <c r="D33" s="54" t="s">
        <v>154</v>
      </c>
      <c r="E33" s="21">
        <f t="shared" si="0"/>
        <v>0</v>
      </c>
      <c r="F33" s="25">
        <v>0</v>
      </c>
      <c r="G33" s="25">
        <v>0</v>
      </c>
      <c r="H33" s="25">
        <v>0</v>
      </c>
      <c r="I33" s="25"/>
    </row>
    <row r="34" spans="1:9">
      <c r="A34" s="53">
        <v>10306</v>
      </c>
      <c r="B34" s="54" t="s">
        <v>116</v>
      </c>
      <c r="C34" s="54" t="s">
        <v>156</v>
      </c>
      <c r="D34" s="54" t="s">
        <v>157</v>
      </c>
      <c r="E34" s="21">
        <f t="shared" si="0"/>
        <v>0</v>
      </c>
      <c r="F34" s="25">
        <v>0</v>
      </c>
      <c r="G34" s="25">
        <v>0</v>
      </c>
      <c r="H34" s="25">
        <v>0</v>
      </c>
      <c r="I34" s="25"/>
    </row>
    <row r="35" spans="1:9">
      <c r="A35" s="53">
        <v>70202</v>
      </c>
      <c r="B35" s="54" t="s">
        <v>99</v>
      </c>
      <c r="C35" s="54" t="s">
        <v>158</v>
      </c>
      <c r="D35" s="54" t="s">
        <v>159</v>
      </c>
      <c r="E35" s="21">
        <f t="shared" si="0"/>
        <v>0</v>
      </c>
      <c r="F35" s="25"/>
      <c r="G35" s="25"/>
      <c r="H35" s="25"/>
      <c r="I35" s="25"/>
    </row>
    <row r="36" spans="1:9">
      <c r="A36" s="53">
        <v>70403</v>
      </c>
      <c r="B36" s="54" t="s">
        <v>99</v>
      </c>
      <c r="C36" s="54" t="s">
        <v>153</v>
      </c>
      <c r="D36" s="54" t="s">
        <v>160</v>
      </c>
      <c r="E36" s="21">
        <f t="shared" si="0"/>
        <v>0</v>
      </c>
      <c r="F36" s="25"/>
      <c r="G36" s="25"/>
      <c r="H36" s="25"/>
      <c r="I36" s="25"/>
    </row>
    <row r="37" spans="1:9" ht="24">
      <c r="A37" s="53">
        <v>120303</v>
      </c>
      <c r="B37" s="54" t="s">
        <v>101</v>
      </c>
      <c r="C37" s="54" t="s">
        <v>123</v>
      </c>
      <c r="D37" s="54" t="s">
        <v>161</v>
      </c>
      <c r="E37" s="21">
        <f t="shared" si="0"/>
        <v>0</v>
      </c>
      <c r="F37" s="25">
        <v>0</v>
      </c>
      <c r="G37" s="25">
        <v>0</v>
      </c>
      <c r="H37" s="25">
        <v>0</v>
      </c>
      <c r="I37" s="25"/>
    </row>
    <row r="38" spans="1:9">
      <c r="A38" s="53">
        <v>90202</v>
      </c>
      <c r="B38" s="54" t="s">
        <v>136</v>
      </c>
      <c r="C38" s="54" t="s">
        <v>162</v>
      </c>
      <c r="D38" s="54" t="s">
        <v>163</v>
      </c>
      <c r="E38" s="21">
        <f t="shared" si="0"/>
        <v>0</v>
      </c>
      <c r="F38" s="25"/>
      <c r="G38" s="25"/>
      <c r="H38" s="25"/>
      <c r="I38" s="25"/>
    </row>
    <row r="39" spans="1:9">
      <c r="A39" s="53">
        <v>10213</v>
      </c>
      <c r="B39" s="54" t="s">
        <v>116</v>
      </c>
      <c r="C39" s="54" t="s">
        <v>164</v>
      </c>
      <c r="D39" s="54" t="s">
        <v>165</v>
      </c>
      <c r="E39" s="21">
        <f t="shared" si="0"/>
        <v>0</v>
      </c>
      <c r="F39" s="25">
        <v>0</v>
      </c>
      <c r="G39" s="25">
        <v>0</v>
      </c>
      <c r="H39" s="25">
        <v>0</v>
      </c>
      <c r="I39" s="25"/>
    </row>
    <row r="40" spans="1:9">
      <c r="A40" s="53">
        <v>10403</v>
      </c>
      <c r="B40" s="54" t="s">
        <v>116</v>
      </c>
      <c r="C40" s="54" t="s">
        <v>117</v>
      </c>
      <c r="D40" s="54" t="s">
        <v>166</v>
      </c>
      <c r="E40" s="21">
        <f t="shared" si="0"/>
        <v>0</v>
      </c>
      <c r="F40" s="25">
        <v>0</v>
      </c>
      <c r="G40" s="25">
        <v>0</v>
      </c>
      <c r="H40" s="25">
        <v>0</v>
      </c>
      <c r="I40" s="25"/>
    </row>
    <row r="41" spans="1:9">
      <c r="A41" s="53">
        <v>130701</v>
      </c>
      <c r="B41" s="54" t="s">
        <v>128</v>
      </c>
      <c r="C41" s="54" t="s">
        <v>129</v>
      </c>
      <c r="D41" s="54" t="s">
        <v>167</v>
      </c>
      <c r="E41" s="21">
        <f t="shared" si="0"/>
        <v>50</v>
      </c>
      <c r="F41" s="25">
        <v>50</v>
      </c>
      <c r="G41" s="25">
        <v>50</v>
      </c>
      <c r="H41" s="25">
        <v>50</v>
      </c>
      <c r="I41" s="25"/>
    </row>
    <row r="42" spans="1:9">
      <c r="A42" s="53">
        <v>130702</v>
      </c>
      <c r="B42" s="54" t="s">
        <v>128</v>
      </c>
      <c r="C42" s="54" t="s">
        <v>129</v>
      </c>
      <c r="D42" s="54" t="s">
        <v>168</v>
      </c>
      <c r="E42" s="21">
        <f t="shared" si="0"/>
        <v>87</v>
      </c>
      <c r="F42" s="25">
        <v>86</v>
      </c>
      <c r="G42" s="25">
        <v>86</v>
      </c>
      <c r="H42" s="25">
        <v>87</v>
      </c>
      <c r="I42" s="25"/>
    </row>
    <row r="43" spans="1:9">
      <c r="A43" s="53">
        <v>10402</v>
      </c>
      <c r="B43" s="54" t="s">
        <v>116</v>
      </c>
      <c r="C43" s="54" t="s">
        <v>117</v>
      </c>
      <c r="D43" s="54" t="s">
        <v>169</v>
      </c>
      <c r="E43" s="21">
        <f t="shared" si="0"/>
        <v>3</v>
      </c>
      <c r="F43" s="25">
        <v>3</v>
      </c>
      <c r="G43" s="25">
        <v>3</v>
      </c>
      <c r="H43" s="25">
        <v>3</v>
      </c>
      <c r="I43" s="25"/>
    </row>
    <row r="44" spans="1:9">
      <c r="A44" s="53">
        <v>30101</v>
      </c>
      <c r="B44" s="54" t="s">
        <v>96</v>
      </c>
      <c r="C44" s="54" t="s">
        <v>96</v>
      </c>
      <c r="D44" s="54" t="s">
        <v>170</v>
      </c>
      <c r="E44" s="21">
        <f t="shared" si="0"/>
        <v>7</v>
      </c>
      <c r="F44" s="25">
        <v>7</v>
      </c>
      <c r="G44" s="25">
        <v>7</v>
      </c>
      <c r="H44" s="25">
        <v>7</v>
      </c>
      <c r="I44" s="25"/>
    </row>
    <row r="45" spans="1:9">
      <c r="A45" s="53">
        <v>30102</v>
      </c>
      <c r="B45" s="54" t="s">
        <v>96</v>
      </c>
      <c r="C45" s="54" t="s">
        <v>96</v>
      </c>
      <c r="D45" s="54" t="s">
        <v>171</v>
      </c>
      <c r="E45" s="21">
        <f t="shared" si="0"/>
        <v>3</v>
      </c>
      <c r="F45" s="25">
        <v>2</v>
      </c>
      <c r="G45" s="25">
        <v>3</v>
      </c>
      <c r="H45" s="25">
        <v>3</v>
      </c>
      <c r="I45" s="25"/>
    </row>
    <row r="46" spans="1:9">
      <c r="A46" s="53">
        <v>20105</v>
      </c>
      <c r="B46" s="54" t="s">
        <v>107</v>
      </c>
      <c r="C46" s="54" t="s">
        <v>108</v>
      </c>
      <c r="D46" s="54" t="s">
        <v>172</v>
      </c>
      <c r="E46" s="21">
        <f t="shared" si="0"/>
        <v>4</v>
      </c>
      <c r="F46" s="25">
        <v>4</v>
      </c>
      <c r="G46" s="25">
        <v>4</v>
      </c>
      <c r="H46" s="25">
        <v>4</v>
      </c>
      <c r="I46" s="25"/>
    </row>
    <row r="47" spans="1:9">
      <c r="A47" s="53">
        <v>10102</v>
      </c>
      <c r="B47" s="54" t="s">
        <v>116</v>
      </c>
      <c r="C47" s="54" t="s">
        <v>116</v>
      </c>
      <c r="D47" s="54" t="s">
        <v>173</v>
      </c>
      <c r="E47" s="21">
        <f t="shared" si="0"/>
        <v>0</v>
      </c>
      <c r="F47" s="25"/>
      <c r="G47" s="25"/>
      <c r="H47" s="25"/>
      <c r="I47" s="25"/>
    </row>
    <row r="48" spans="1:9">
      <c r="A48" s="53">
        <v>70203</v>
      </c>
      <c r="B48" s="54" t="s">
        <v>99</v>
      </c>
      <c r="C48" s="54" t="s">
        <v>158</v>
      </c>
      <c r="D48" s="54" t="s">
        <v>174</v>
      </c>
      <c r="E48" s="21">
        <f t="shared" si="0"/>
        <v>0</v>
      </c>
      <c r="F48" s="25"/>
      <c r="G48" s="25"/>
      <c r="H48" s="25"/>
      <c r="I48" s="25"/>
    </row>
    <row r="49" spans="1:9">
      <c r="A49" s="53">
        <v>130402</v>
      </c>
      <c r="B49" s="54" t="s">
        <v>128</v>
      </c>
      <c r="C49" s="54" t="s">
        <v>175</v>
      </c>
      <c r="D49" s="54" t="s">
        <v>176</v>
      </c>
      <c r="E49" s="21">
        <f t="shared" si="0"/>
        <v>1</v>
      </c>
      <c r="F49" s="25">
        <v>1</v>
      </c>
      <c r="G49" s="25">
        <v>1</v>
      </c>
      <c r="H49" s="25">
        <v>1</v>
      </c>
      <c r="I49" s="25"/>
    </row>
    <row r="50" spans="1:9">
      <c r="A50" s="53">
        <v>81007</v>
      </c>
      <c r="B50" s="54" t="s">
        <v>94</v>
      </c>
      <c r="C50" s="54" t="s">
        <v>131</v>
      </c>
      <c r="D50" s="54" t="s">
        <v>177</v>
      </c>
      <c r="E50" s="21">
        <f t="shared" si="0"/>
        <v>161</v>
      </c>
      <c r="F50" s="25">
        <v>158</v>
      </c>
      <c r="G50" s="25">
        <v>160</v>
      </c>
      <c r="H50" s="25">
        <v>161</v>
      </c>
      <c r="I50" s="25"/>
    </row>
    <row r="51" spans="1:9">
      <c r="A51" s="53">
        <v>81002</v>
      </c>
      <c r="B51" s="54" t="s">
        <v>94</v>
      </c>
      <c r="C51" s="54" t="s">
        <v>131</v>
      </c>
      <c r="D51" s="54" t="s">
        <v>178</v>
      </c>
      <c r="E51" s="21">
        <f t="shared" si="0"/>
        <v>248</v>
      </c>
      <c r="F51" s="25">
        <v>243</v>
      </c>
      <c r="G51" s="25">
        <v>245</v>
      </c>
      <c r="H51" s="25">
        <v>248</v>
      </c>
      <c r="I51" s="25"/>
    </row>
    <row r="52" spans="1:9">
      <c r="A52" s="53">
        <v>41302</v>
      </c>
      <c r="B52" s="54" t="s">
        <v>112</v>
      </c>
      <c r="C52" s="54" t="s">
        <v>179</v>
      </c>
      <c r="D52" s="54" t="s">
        <v>180</v>
      </c>
      <c r="E52" s="21">
        <f t="shared" si="0"/>
        <v>0</v>
      </c>
      <c r="F52" s="25"/>
      <c r="G52" s="25"/>
      <c r="H52" s="25"/>
      <c r="I52" s="25"/>
    </row>
    <row r="53" spans="1:9">
      <c r="A53" s="53">
        <v>80807</v>
      </c>
      <c r="B53" s="54" t="s">
        <v>94</v>
      </c>
      <c r="C53" s="54" t="s">
        <v>94</v>
      </c>
      <c r="D53" s="54" t="s">
        <v>180</v>
      </c>
      <c r="E53" s="21">
        <f t="shared" si="0"/>
        <v>114</v>
      </c>
      <c r="F53" s="25">
        <v>113</v>
      </c>
      <c r="G53" s="25">
        <v>114</v>
      </c>
      <c r="H53" s="25">
        <v>114</v>
      </c>
      <c r="I53" s="25"/>
    </row>
    <row r="54" spans="1:9">
      <c r="A54" s="53">
        <v>80806</v>
      </c>
      <c r="B54" s="54" t="s">
        <v>94</v>
      </c>
      <c r="C54" s="54" t="s">
        <v>94</v>
      </c>
      <c r="D54" s="54" t="s">
        <v>181</v>
      </c>
      <c r="E54" s="21">
        <f t="shared" si="0"/>
        <v>139</v>
      </c>
      <c r="F54" s="25">
        <v>138</v>
      </c>
      <c r="G54" s="25">
        <v>138</v>
      </c>
      <c r="H54" s="25">
        <v>139</v>
      </c>
      <c r="I54" s="25"/>
    </row>
    <row r="55" spans="1:9">
      <c r="A55" s="53">
        <v>40602</v>
      </c>
      <c r="B55" s="54" t="s">
        <v>112</v>
      </c>
      <c r="C55" s="54" t="s">
        <v>182</v>
      </c>
      <c r="D55" s="54" t="s">
        <v>183</v>
      </c>
      <c r="E55" s="21">
        <f t="shared" si="0"/>
        <v>0</v>
      </c>
      <c r="F55" s="25"/>
      <c r="G55" s="25"/>
      <c r="H55" s="25"/>
      <c r="I55" s="25"/>
    </row>
    <row r="56" spans="1:9" ht="24">
      <c r="A56" s="53">
        <v>120601</v>
      </c>
      <c r="B56" s="54" t="s">
        <v>101</v>
      </c>
      <c r="C56" s="54" t="s">
        <v>184</v>
      </c>
      <c r="D56" s="54" t="s">
        <v>185</v>
      </c>
      <c r="E56" s="21">
        <f t="shared" si="0"/>
        <v>0</v>
      </c>
      <c r="F56" s="25"/>
      <c r="G56" s="25"/>
      <c r="H56" s="25"/>
      <c r="I56" s="25"/>
    </row>
    <row r="57" spans="1:9">
      <c r="A57" s="53">
        <v>90402</v>
      </c>
      <c r="B57" s="54" t="s">
        <v>136</v>
      </c>
      <c r="C57" s="54" t="s">
        <v>186</v>
      </c>
      <c r="D57" s="54" t="s">
        <v>187</v>
      </c>
      <c r="E57" s="21">
        <f t="shared" si="0"/>
        <v>0</v>
      </c>
      <c r="F57" s="25"/>
      <c r="G57" s="25"/>
      <c r="H57" s="25"/>
      <c r="I57" s="25"/>
    </row>
    <row r="58" spans="1:9">
      <c r="A58" s="53">
        <v>41202</v>
      </c>
      <c r="B58" s="54" t="s">
        <v>112</v>
      </c>
      <c r="C58" s="54" t="s">
        <v>188</v>
      </c>
      <c r="D58" s="54" t="s">
        <v>189</v>
      </c>
      <c r="E58" s="21">
        <f t="shared" si="0"/>
        <v>0</v>
      </c>
      <c r="F58" s="25"/>
      <c r="G58" s="25"/>
      <c r="H58" s="25"/>
      <c r="I58" s="25"/>
    </row>
    <row r="59" spans="1:9" ht="24">
      <c r="A59" s="53">
        <v>120102</v>
      </c>
      <c r="B59" s="54" t="s">
        <v>101</v>
      </c>
      <c r="C59" s="54" t="s">
        <v>190</v>
      </c>
      <c r="D59" s="54" t="s">
        <v>191</v>
      </c>
      <c r="E59" s="21">
        <f t="shared" si="0"/>
        <v>0</v>
      </c>
      <c r="F59" s="25"/>
      <c r="G59" s="25"/>
      <c r="H59" s="25"/>
      <c r="I59" s="25"/>
    </row>
    <row r="60" spans="1:9">
      <c r="A60" s="53">
        <v>50202</v>
      </c>
      <c r="B60" s="54" t="s">
        <v>104</v>
      </c>
      <c r="C60" s="54" t="s">
        <v>192</v>
      </c>
      <c r="D60" s="54" t="s">
        <v>193</v>
      </c>
      <c r="E60" s="21">
        <f t="shared" si="0"/>
        <v>0</v>
      </c>
      <c r="F60" s="25">
        <v>0</v>
      </c>
      <c r="G60" s="25">
        <v>0</v>
      </c>
      <c r="H60" s="25">
        <v>0</v>
      </c>
      <c r="I60" s="25"/>
    </row>
    <row r="61" spans="1:9">
      <c r="A61" s="53">
        <v>41203</v>
      </c>
      <c r="B61" s="54" t="s">
        <v>112</v>
      </c>
      <c r="C61" s="54" t="s">
        <v>188</v>
      </c>
      <c r="D61" s="54" t="s">
        <v>194</v>
      </c>
      <c r="E61" s="21">
        <f t="shared" si="0"/>
        <v>0</v>
      </c>
      <c r="F61" s="25"/>
      <c r="G61" s="25"/>
      <c r="H61" s="25"/>
      <c r="I61" s="25"/>
    </row>
    <row r="62" spans="1:9">
      <c r="A62" s="53">
        <v>10101</v>
      </c>
      <c r="B62" s="54" t="s">
        <v>116</v>
      </c>
      <c r="C62" s="54" t="s">
        <v>116</v>
      </c>
      <c r="D62" s="54" t="s">
        <v>195</v>
      </c>
      <c r="E62" s="21">
        <f t="shared" si="0"/>
        <v>0</v>
      </c>
      <c r="F62" s="25">
        <v>0</v>
      </c>
      <c r="G62" s="25">
        <v>0</v>
      </c>
      <c r="H62" s="25">
        <v>0</v>
      </c>
      <c r="I62" s="25"/>
    </row>
    <row r="63" spans="1:9">
      <c r="A63" s="53">
        <v>40301</v>
      </c>
      <c r="B63" s="54" t="s">
        <v>112</v>
      </c>
      <c r="C63" s="54" t="s">
        <v>149</v>
      </c>
      <c r="D63" s="54" t="s">
        <v>196</v>
      </c>
      <c r="E63" s="21">
        <f t="shared" si="0"/>
        <v>4</v>
      </c>
      <c r="F63" s="25">
        <v>4</v>
      </c>
      <c r="G63" s="25">
        <v>4</v>
      </c>
      <c r="H63" s="25">
        <v>4</v>
      </c>
      <c r="I63" s="25"/>
    </row>
    <row r="64" spans="1:9">
      <c r="A64" s="53">
        <v>40401</v>
      </c>
      <c r="B64" s="54" t="s">
        <v>112</v>
      </c>
      <c r="C64" s="54" t="s">
        <v>121</v>
      </c>
      <c r="D64" s="54" t="s">
        <v>197</v>
      </c>
      <c r="E64" s="21">
        <f t="shared" si="0"/>
        <v>3</v>
      </c>
      <c r="F64" s="25">
        <v>3</v>
      </c>
      <c r="G64" s="25">
        <v>3</v>
      </c>
      <c r="H64" s="25">
        <v>3</v>
      </c>
      <c r="I64" s="25"/>
    </row>
    <row r="65" spans="1:9">
      <c r="A65" s="53">
        <v>90403</v>
      </c>
      <c r="B65" s="54" t="s">
        <v>136</v>
      </c>
      <c r="C65" s="54" t="s">
        <v>186</v>
      </c>
      <c r="D65" s="54" t="s">
        <v>198</v>
      </c>
      <c r="E65" s="21">
        <f t="shared" si="0"/>
        <v>0</v>
      </c>
      <c r="F65" s="25"/>
      <c r="G65" s="25"/>
      <c r="H65" s="25"/>
      <c r="I65" s="25"/>
    </row>
    <row r="66" spans="1:9">
      <c r="A66" s="53">
        <v>41002</v>
      </c>
      <c r="B66" s="54" t="s">
        <v>112</v>
      </c>
      <c r="C66" s="54" t="s">
        <v>199</v>
      </c>
      <c r="D66" s="54" t="s">
        <v>200</v>
      </c>
      <c r="E66" s="21">
        <f t="shared" si="0"/>
        <v>0</v>
      </c>
      <c r="F66" s="25"/>
      <c r="G66" s="25"/>
      <c r="H66" s="25"/>
      <c r="I66" s="25"/>
    </row>
    <row r="67" spans="1:9">
      <c r="A67" s="53">
        <v>80602</v>
      </c>
      <c r="B67" s="54" t="s">
        <v>94</v>
      </c>
      <c r="C67" s="54" t="s">
        <v>201</v>
      </c>
      <c r="D67" s="54" t="s">
        <v>202</v>
      </c>
      <c r="E67" s="21">
        <f t="shared" si="0"/>
        <v>0</v>
      </c>
      <c r="F67" s="25"/>
      <c r="G67" s="25"/>
      <c r="H67" s="25"/>
      <c r="I67" s="25"/>
    </row>
    <row r="68" spans="1:9">
      <c r="A68" s="53">
        <v>30103</v>
      </c>
      <c r="B68" s="54" t="s">
        <v>96</v>
      </c>
      <c r="C68" s="54" t="s">
        <v>96</v>
      </c>
      <c r="D68" s="54" t="s">
        <v>203</v>
      </c>
      <c r="E68" s="21">
        <f t="shared" si="0"/>
        <v>4</v>
      </c>
      <c r="F68" s="25">
        <v>4</v>
      </c>
      <c r="G68" s="25">
        <v>4</v>
      </c>
      <c r="H68" s="25">
        <v>4</v>
      </c>
      <c r="I68" s="25"/>
    </row>
    <row r="69" spans="1:9">
      <c r="A69" s="53">
        <v>130403</v>
      </c>
      <c r="B69" s="54" t="s">
        <v>128</v>
      </c>
      <c r="C69" s="54" t="s">
        <v>175</v>
      </c>
      <c r="D69" s="54" t="s">
        <v>204</v>
      </c>
      <c r="E69" s="21">
        <f t="shared" ref="E69:E132" si="1">+MAX(F69:FM69)</f>
        <v>0</v>
      </c>
      <c r="F69" s="25"/>
      <c r="G69" s="25"/>
      <c r="H69" s="25"/>
      <c r="I69" s="25"/>
    </row>
    <row r="70" spans="1:9" ht="24">
      <c r="A70" s="53">
        <v>120501</v>
      </c>
      <c r="B70" s="54" t="s">
        <v>101</v>
      </c>
      <c r="C70" s="54" t="s">
        <v>102</v>
      </c>
      <c r="D70" s="54" t="s">
        <v>205</v>
      </c>
      <c r="E70" s="21">
        <f t="shared" si="1"/>
        <v>0</v>
      </c>
      <c r="F70" s="25"/>
      <c r="G70" s="25"/>
      <c r="H70" s="25"/>
      <c r="I70" s="25"/>
    </row>
    <row r="71" spans="1:9">
      <c r="A71" s="53">
        <v>40503</v>
      </c>
      <c r="B71" s="54" t="s">
        <v>112</v>
      </c>
      <c r="C71" s="54" t="s">
        <v>143</v>
      </c>
      <c r="D71" s="54" t="s">
        <v>143</v>
      </c>
      <c r="E71" s="21">
        <f t="shared" si="1"/>
        <v>8</v>
      </c>
      <c r="F71" s="25">
        <v>8</v>
      </c>
      <c r="G71" s="25">
        <v>8</v>
      </c>
      <c r="H71" s="25">
        <v>8</v>
      </c>
      <c r="I71" s="25"/>
    </row>
    <row r="72" spans="1:9" ht="24">
      <c r="A72" s="53">
        <v>120802</v>
      </c>
      <c r="B72" s="54" t="s">
        <v>101</v>
      </c>
      <c r="C72" s="54" t="s">
        <v>206</v>
      </c>
      <c r="D72" s="54" t="s">
        <v>207</v>
      </c>
      <c r="E72" s="21">
        <f t="shared" si="1"/>
        <v>11</v>
      </c>
      <c r="F72" s="25">
        <v>11</v>
      </c>
      <c r="G72" s="25">
        <v>11</v>
      </c>
      <c r="H72" s="25">
        <v>11</v>
      </c>
      <c r="I72" s="25"/>
    </row>
    <row r="73" spans="1:9">
      <c r="A73" s="53">
        <v>130107</v>
      </c>
      <c r="B73" s="54" t="s">
        <v>128</v>
      </c>
      <c r="C73" s="54" t="s">
        <v>141</v>
      </c>
      <c r="D73" s="54" t="s">
        <v>208</v>
      </c>
      <c r="E73" s="21">
        <f t="shared" si="1"/>
        <v>174</v>
      </c>
      <c r="F73" s="25">
        <v>173</v>
      </c>
      <c r="G73" s="25">
        <v>173</v>
      </c>
      <c r="H73" s="25">
        <v>174</v>
      </c>
      <c r="I73" s="25"/>
    </row>
    <row r="74" spans="1:9">
      <c r="A74" s="53">
        <v>20210</v>
      </c>
      <c r="B74" s="54" t="s">
        <v>107</v>
      </c>
      <c r="C74" s="54" t="s">
        <v>134</v>
      </c>
      <c r="D74" s="54" t="s">
        <v>209</v>
      </c>
      <c r="E74" s="21">
        <f t="shared" si="1"/>
        <v>1</v>
      </c>
      <c r="F74" s="25">
        <v>1</v>
      </c>
      <c r="G74" s="25">
        <v>1</v>
      </c>
      <c r="H74" s="25">
        <v>1</v>
      </c>
      <c r="I74" s="25"/>
    </row>
    <row r="75" spans="1:9">
      <c r="A75" s="53">
        <v>20202</v>
      </c>
      <c r="B75" s="54" t="s">
        <v>107</v>
      </c>
      <c r="C75" s="54" t="s">
        <v>134</v>
      </c>
      <c r="D75" s="54" t="s">
        <v>210</v>
      </c>
      <c r="E75" s="21">
        <f t="shared" si="1"/>
        <v>0</v>
      </c>
      <c r="F75" s="25">
        <v>0</v>
      </c>
      <c r="G75" s="25">
        <v>0</v>
      </c>
      <c r="H75" s="25">
        <v>0</v>
      </c>
      <c r="I75" s="25"/>
    </row>
    <row r="76" spans="1:9">
      <c r="A76" s="53">
        <v>60502</v>
      </c>
      <c r="B76" s="54" t="s">
        <v>211</v>
      </c>
      <c r="C76" s="54" t="s">
        <v>212</v>
      </c>
      <c r="D76" s="54" t="s">
        <v>210</v>
      </c>
      <c r="E76" s="21">
        <f t="shared" si="1"/>
        <v>0</v>
      </c>
      <c r="F76" s="25"/>
      <c r="G76" s="25"/>
      <c r="H76" s="25"/>
      <c r="I76" s="25"/>
    </row>
    <row r="77" spans="1:9">
      <c r="A77" s="53">
        <v>130404</v>
      </c>
      <c r="B77" s="54" t="s">
        <v>128</v>
      </c>
      <c r="C77" s="54" t="s">
        <v>175</v>
      </c>
      <c r="D77" s="54" t="s">
        <v>210</v>
      </c>
      <c r="E77" s="21">
        <f t="shared" si="1"/>
        <v>0</v>
      </c>
      <c r="F77" s="25"/>
      <c r="G77" s="25"/>
      <c r="H77" s="25"/>
      <c r="I77" s="25"/>
    </row>
    <row r="78" spans="1:9">
      <c r="A78" s="53">
        <v>30402</v>
      </c>
      <c r="B78" s="54" t="s">
        <v>96</v>
      </c>
      <c r="C78" s="54" t="s">
        <v>213</v>
      </c>
      <c r="D78" s="54" t="s">
        <v>214</v>
      </c>
      <c r="E78" s="21">
        <f t="shared" si="1"/>
        <v>0</v>
      </c>
      <c r="F78" s="25"/>
      <c r="G78" s="25"/>
      <c r="H78" s="25"/>
      <c r="I78" s="25"/>
    </row>
    <row r="79" spans="1:9">
      <c r="A79" s="53">
        <v>80815</v>
      </c>
      <c r="B79" s="54" t="s">
        <v>94</v>
      </c>
      <c r="C79" s="54" t="s">
        <v>94</v>
      </c>
      <c r="D79" s="54" t="s">
        <v>215</v>
      </c>
      <c r="E79" s="21">
        <f t="shared" si="1"/>
        <v>36</v>
      </c>
      <c r="F79" s="25">
        <v>35</v>
      </c>
      <c r="G79" s="25">
        <v>35</v>
      </c>
      <c r="H79" s="25">
        <v>36</v>
      </c>
      <c r="I79" s="25"/>
    </row>
    <row r="80" spans="1:9">
      <c r="A80" s="53">
        <v>130302</v>
      </c>
      <c r="B80" s="54" t="s">
        <v>128</v>
      </c>
      <c r="C80" s="54" t="s">
        <v>216</v>
      </c>
      <c r="D80" s="54" t="s">
        <v>217</v>
      </c>
      <c r="E80" s="21">
        <f t="shared" si="1"/>
        <v>1</v>
      </c>
      <c r="F80" s="25">
        <v>1</v>
      </c>
      <c r="G80" s="25">
        <v>1</v>
      </c>
      <c r="H80" s="25">
        <v>1</v>
      </c>
      <c r="I80" s="25"/>
    </row>
    <row r="81" spans="1:9" ht="24">
      <c r="A81" s="53">
        <v>120610</v>
      </c>
      <c r="B81" s="54" t="s">
        <v>101</v>
      </c>
      <c r="C81" s="54" t="s">
        <v>184</v>
      </c>
      <c r="D81" s="54" t="s">
        <v>218</v>
      </c>
      <c r="E81" s="21">
        <f t="shared" si="1"/>
        <v>0</v>
      </c>
      <c r="F81" s="25"/>
      <c r="G81" s="25"/>
      <c r="H81" s="25"/>
      <c r="I81" s="25"/>
    </row>
    <row r="82" spans="1:9">
      <c r="A82" s="53">
        <v>40402</v>
      </c>
      <c r="B82" s="54" t="s">
        <v>112</v>
      </c>
      <c r="C82" s="54" t="s">
        <v>121</v>
      </c>
      <c r="D82" s="54" t="s">
        <v>219</v>
      </c>
      <c r="E82" s="21">
        <f t="shared" si="1"/>
        <v>0</v>
      </c>
      <c r="F82" s="25"/>
      <c r="G82" s="25"/>
      <c r="H82" s="25"/>
      <c r="I82" s="25"/>
    </row>
    <row r="83" spans="1:9">
      <c r="A83" s="53">
        <v>91103</v>
      </c>
      <c r="B83" s="54" t="s">
        <v>136</v>
      </c>
      <c r="C83" s="54" t="s">
        <v>155</v>
      </c>
      <c r="D83" s="54" t="s">
        <v>220</v>
      </c>
      <c r="E83" s="21">
        <f t="shared" si="1"/>
        <v>160</v>
      </c>
      <c r="F83" s="25">
        <v>146</v>
      </c>
      <c r="G83" s="25">
        <v>148</v>
      </c>
      <c r="H83" s="25">
        <v>160</v>
      </c>
      <c r="I83" s="25"/>
    </row>
    <row r="84" spans="1:9">
      <c r="A84" s="53">
        <v>90201</v>
      </c>
      <c r="B84" s="54" t="s">
        <v>136</v>
      </c>
      <c r="C84" s="54" t="s">
        <v>162</v>
      </c>
      <c r="D84" s="54" t="s">
        <v>221</v>
      </c>
      <c r="E84" s="21">
        <f t="shared" si="1"/>
        <v>0</v>
      </c>
      <c r="F84" s="25"/>
      <c r="G84" s="25"/>
      <c r="H84" s="25"/>
      <c r="I84" s="25"/>
    </row>
    <row r="85" spans="1:9">
      <c r="A85" s="53">
        <v>90902</v>
      </c>
      <c r="B85" s="54" t="s">
        <v>136</v>
      </c>
      <c r="C85" s="54" t="s">
        <v>105</v>
      </c>
      <c r="D85" s="54" t="s">
        <v>222</v>
      </c>
      <c r="E85" s="21">
        <f t="shared" si="1"/>
        <v>0</v>
      </c>
      <c r="F85" s="25"/>
      <c r="G85" s="25"/>
      <c r="H85" s="25"/>
      <c r="I85" s="25"/>
    </row>
    <row r="86" spans="1:9" ht="24">
      <c r="A86" s="53">
        <v>120103</v>
      </c>
      <c r="B86" s="54" t="s">
        <v>101</v>
      </c>
      <c r="C86" s="54" t="s">
        <v>190</v>
      </c>
      <c r="D86" s="54" t="s">
        <v>223</v>
      </c>
      <c r="E86" s="21">
        <f t="shared" si="1"/>
        <v>0</v>
      </c>
      <c r="F86" s="25"/>
      <c r="G86" s="25"/>
      <c r="H86" s="25"/>
      <c r="I86" s="25"/>
    </row>
    <row r="87" spans="1:9">
      <c r="A87" s="53">
        <v>70710</v>
      </c>
      <c r="B87" s="54" t="s">
        <v>99</v>
      </c>
      <c r="C87" s="54" t="s">
        <v>126</v>
      </c>
      <c r="D87" s="54" t="s">
        <v>224</v>
      </c>
      <c r="E87" s="21">
        <f t="shared" si="1"/>
        <v>0</v>
      </c>
      <c r="F87" s="25"/>
      <c r="G87" s="25"/>
      <c r="H87" s="25"/>
      <c r="I87" s="25"/>
    </row>
    <row r="88" spans="1:9">
      <c r="A88" s="53">
        <v>50102</v>
      </c>
      <c r="B88" s="54" t="s">
        <v>104</v>
      </c>
      <c r="C88" s="54" t="s">
        <v>225</v>
      </c>
      <c r="D88" s="54" t="s">
        <v>226</v>
      </c>
      <c r="E88" s="21">
        <f t="shared" si="1"/>
        <v>0</v>
      </c>
      <c r="F88" s="25"/>
      <c r="G88" s="25"/>
      <c r="H88" s="25"/>
      <c r="I88" s="25"/>
    </row>
    <row r="89" spans="1:9">
      <c r="A89" s="53">
        <v>130303</v>
      </c>
      <c r="B89" s="54" t="s">
        <v>128</v>
      </c>
      <c r="C89" s="54" t="s">
        <v>216</v>
      </c>
      <c r="D89" s="54" t="s">
        <v>227</v>
      </c>
      <c r="E89" s="21">
        <f t="shared" si="1"/>
        <v>1</v>
      </c>
      <c r="F89" s="25">
        <v>1</v>
      </c>
      <c r="G89" s="25">
        <v>1</v>
      </c>
      <c r="H89" s="25">
        <v>1</v>
      </c>
      <c r="I89" s="25"/>
    </row>
    <row r="90" spans="1:9">
      <c r="A90" s="53">
        <v>40108</v>
      </c>
      <c r="B90" s="54" t="s">
        <v>112</v>
      </c>
      <c r="C90" s="54" t="s">
        <v>113</v>
      </c>
      <c r="D90" s="54" t="s">
        <v>228</v>
      </c>
      <c r="E90" s="21">
        <f t="shared" si="1"/>
        <v>0</v>
      </c>
      <c r="F90" s="25"/>
      <c r="G90" s="25"/>
      <c r="H90" s="25"/>
      <c r="I90" s="25"/>
    </row>
    <row r="91" spans="1:9">
      <c r="A91" s="53">
        <v>91007</v>
      </c>
      <c r="B91" s="54" t="s">
        <v>136</v>
      </c>
      <c r="C91" s="54" t="s">
        <v>229</v>
      </c>
      <c r="D91" s="54" t="s">
        <v>230</v>
      </c>
      <c r="E91" s="21">
        <f t="shared" si="1"/>
        <v>26</v>
      </c>
      <c r="F91" s="25">
        <v>26</v>
      </c>
      <c r="G91" s="25">
        <v>26</v>
      </c>
      <c r="H91" s="25">
        <v>26</v>
      </c>
      <c r="I91" s="25"/>
    </row>
    <row r="92" spans="1:9">
      <c r="A92" s="53">
        <v>70703</v>
      </c>
      <c r="B92" s="54" t="s">
        <v>99</v>
      </c>
      <c r="C92" s="54" t="s">
        <v>126</v>
      </c>
      <c r="D92" s="54" t="s">
        <v>231</v>
      </c>
      <c r="E92" s="21">
        <f t="shared" si="1"/>
        <v>0</v>
      </c>
      <c r="F92" s="25"/>
      <c r="G92" s="25"/>
      <c r="H92" s="25"/>
      <c r="I92" s="25"/>
    </row>
    <row r="93" spans="1:9">
      <c r="A93" s="53">
        <v>41003</v>
      </c>
      <c r="B93" s="54" t="s">
        <v>112</v>
      </c>
      <c r="C93" s="54" t="s">
        <v>199</v>
      </c>
      <c r="D93" s="54" t="s">
        <v>232</v>
      </c>
      <c r="E93" s="21">
        <f t="shared" si="1"/>
        <v>1</v>
      </c>
      <c r="F93" s="25">
        <v>1</v>
      </c>
      <c r="G93" s="25">
        <v>1</v>
      </c>
      <c r="H93" s="25">
        <v>1</v>
      </c>
      <c r="I93" s="25"/>
    </row>
    <row r="94" spans="1:9">
      <c r="A94" s="53">
        <v>20602</v>
      </c>
      <c r="B94" s="54" t="s">
        <v>107</v>
      </c>
      <c r="C94" s="54" t="s">
        <v>233</v>
      </c>
      <c r="D94" s="54" t="s">
        <v>234</v>
      </c>
      <c r="E94" s="21">
        <f t="shared" si="1"/>
        <v>3</v>
      </c>
      <c r="F94" s="25">
        <v>3</v>
      </c>
      <c r="G94" s="25">
        <v>3</v>
      </c>
      <c r="H94" s="25">
        <v>3</v>
      </c>
      <c r="I94" s="25"/>
    </row>
    <row r="95" spans="1:9" ht="24">
      <c r="A95" s="53">
        <v>120708</v>
      </c>
      <c r="B95" s="54" t="s">
        <v>101</v>
      </c>
      <c r="C95" s="54" t="s">
        <v>151</v>
      </c>
      <c r="D95" s="54" t="s">
        <v>234</v>
      </c>
      <c r="E95" s="21">
        <f t="shared" si="1"/>
        <v>0</v>
      </c>
      <c r="F95" s="25">
        <v>0</v>
      </c>
      <c r="G95" s="25">
        <v>0</v>
      </c>
      <c r="H95" s="25">
        <v>0</v>
      </c>
      <c r="I95" s="25"/>
    </row>
    <row r="96" spans="1:9">
      <c r="A96" s="53">
        <v>90301</v>
      </c>
      <c r="B96" s="54" t="s">
        <v>136</v>
      </c>
      <c r="C96" s="54" t="s">
        <v>235</v>
      </c>
      <c r="D96" s="54" t="s">
        <v>236</v>
      </c>
      <c r="E96" s="21">
        <f t="shared" si="1"/>
        <v>4</v>
      </c>
      <c r="F96" s="25">
        <v>4</v>
      </c>
      <c r="G96" s="25">
        <v>4</v>
      </c>
      <c r="H96" s="25">
        <v>4</v>
      </c>
      <c r="I96" s="25"/>
    </row>
    <row r="97" spans="1:9">
      <c r="A97" s="53">
        <v>80502</v>
      </c>
      <c r="B97" s="54" t="s">
        <v>94</v>
      </c>
      <c r="C97" s="54" t="s">
        <v>237</v>
      </c>
      <c r="D97" s="54" t="s">
        <v>238</v>
      </c>
      <c r="E97" s="21">
        <f t="shared" si="1"/>
        <v>3</v>
      </c>
      <c r="F97" s="25">
        <v>3</v>
      </c>
      <c r="G97" s="25">
        <v>3</v>
      </c>
      <c r="H97" s="25">
        <v>3</v>
      </c>
      <c r="I97" s="25"/>
    </row>
    <row r="98" spans="1:9">
      <c r="A98" s="53">
        <v>20402</v>
      </c>
      <c r="B98" s="54" t="s">
        <v>107</v>
      </c>
      <c r="C98" s="54" t="s">
        <v>239</v>
      </c>
      <c r="D98" s="54" t="s">
        <v>240</v>
      </c>
      <c r="E98" s="21">
        <f t="shared" si="1"/>
        <v>0</v>
      </c>
      <c r="F98" s="25"/>
      <c r="G98" s="25"/>
      <c r="H98" s="25"/>
      <c r="I98" s="25"/>
    </row>
    <row r="99" spans="1:9">
      <c r="A99" s="53">
        <v>130301</v>
      </c>
      <c r="B99" s="54" t="s">
        <v>128</v>
      </c>
      <c r="C99" s="54" t="s">
        <v>216</v>
      </c>
      <c r="D99" s="54" t="s">
        <v>241</v>
      </c>
      <c r="E99" s="21">
        <f t="shared" si="1"/>
        <v>9</v>
      </c>
      <c r="F99" s="25">
        <v>9</v>
      </c>
      <c r="G99" s="25">
        <v>9</v>
      </c>
      <c r="H99" s="25">
        <v>9</v>
      </c>
      <c r="I99" s="25"/>
    </row>
    <row r="100" spans="1:9">
      <c r="A100" s="53">
        <v>91009</v>
      </c>
      <c r="B100" s="54" t="s">
        <v>136</v>
      </c>
      <c r="C100" s="54" t="s">
        <v>229</v>
      </c>
      <c r="D100" s="54" t="s">
        <v>242</v>
      </c>
      <c r="E100" s="21">
        <f t="shared" si="1"/>
        <v>0</v>
      </c>
      <c r="F100" s="25">
        <v>0</v>
      </c>
      <c r="G100" s="25">
        <v>0</v>
      </c>
      <c r="H100" s="25">
        <v>0</v>
      </c>
      <c r="I100" s="25"/>
    </row>
    <row r="101" spans="1:9" ht="24">
      <c r="A101" s="53">
        <v>120202</v>
      </c>
      <c r="B101" s="54" t="s">
        <v>101</v>
      </c>
      <c r="C101" s="54" t="s">
        <v>243</v>
      </c>
      <c r="D101" s="54" t="s">
        <v>244</v>
      </c>
      <c r="E101" s="21">
        <f t="shared" si="1"/>
        <v>0</v>
      </c>
      <c r="F101" s="25"/>
      <c r="G101" s="25"/>
      <c r="H101" s="25"/>
      <c r="I101" s="25"/>
    </row>
    <row r="102" spans="1:9">
      <c r="A102" s="53">
        <v>30104</v>
      </c>
      <c r="B102" s="54" t="s">
        <v>96</v>
      </c>
      <c r="C102" s="54" t="s">
        <v>96</v>
      </c>
      <c r="D102" s="54" t="s">
        <v>245</v>
      </c>
      <c r="E102" s="21">
        <f t="shared" si="1"/>
        <v>34</v>
      </c>
      <c r="F102" s="25">
        <v>34</v>
      </c>
      <c r="G102" s="25">
        <v>34</v>
      </c>
      <c r="H102" s="25">
        <v>34</v>
      </c>
      <c r="I102" s="25"/>
    </row>
    <row r="103" spans="1:9">
      <c r="A103" s="53">
        <v>91104</v>
      </c>
      <c r="B103" s="54" t="s">
        <v>136</v>
      </c>
      <c r="C103" s="54" t="s">
        <v>155</v>
      </c>
      <c r="D103" s="54" t="s">
        <v>246</v>
      </c>
      <c r="E103" s="21">
        <f t="shared" si="1"/>
        <v>0</v>
      </c>
      <c r="F103" s="25"/>
      <c r="G103" s="25"/>
      <c r="H103" s="25"/>
      <c r="I103" s="25"/>
    </row>
    <row r="104" spans="1:9">
      <c r="A104" s="53">
        <v>90705</v>
      </c>
      <c r="B104" s="54" t="s">
        <v>136</v>
      </c>
      <c r="C104" s="54" t="s">
        <v>247</v>
      </c>
      <c r="D104" s="54" t="s">
        <v>248</v>
      </c>
      <c r="E104" s="21">
        <f t="shared" si="1"/>
        <v>0</v>
      </c>
      <c r="F104" s="25"/>
      <c r="G104" s="25"/>
      <c r="H104" s="25"/>
      <c r="I104" s="25"/>
    </row>
    <row r="105" spans="1:9">
      <c r="A105" s="53">
        <v>10103</v>
      </c>
      <c r="B105" s="54" t="s">
        <v>116</v>
      </c>
      <c r="C105" s="54" t="s">
        <v>116</v>
      </c>
      <c r="D105" s="54" t="s">
        <v>249</v>
      </c>
      <c r="E105" s="21">
        <f t="shared" si="1"/>
        <v>0</v>
      </c>
      <c r="F105" s="25"/>
      <c r="G105" s="25"/>
      <c r="H105" s="25"/>
      <c r="I105" s="25"/>
    </row>
    <row r="106" spans="1:9">
      <c r="A106" s="53">
        <v>90606</v>
      </c>
      <c r="B106" s="54" t="s">
        <v>136</v>
      </c>
      <c r="C106" s="54" t="s">
        <v>250</v>
      </c>
      <c r="D106" s="54" t="s">
        <v>251</v>
      </c>
      <c r="E106" s="21">
        <f t="shared" si="1"/>
        <v>0</v>
      </c>
      <c r="F106" s="25"/>
      <c r="G106" s="25"/>
      <c r="H106" s="25"/>
      <c r="I106" s="25"/>
    </row>
    <row r="107" spans="1:9">
      <c r="A107" s="53">
        <v>130304</v>
      </c>
      <c r="B107" s="54" t="s">
        <v>128</v>
      </c>
      <c r="C107" s="54" t="s">
        <v>216</v>
      </c>
      <c r="D107" s="54" t="s">
        <v>252</v>
      </c>
      <c r="E107" s="21">
        <f t="shared" si="1"/>
        <v>1</v>
      </c>
      <c r="F107" s="25">
        <v>1</v>
      </c>
      <c r="G107" s="25">
        <v>1</v>
      </c>
      <c r="H107" s="25">
        <v>1</v>
      </c>
      <c r="I107" s="25"/>
    </row>
    <row r="108" spans="1:9" ht="24">
      <c r="A108" s="53">
        <v>120104</v>
      </c>
      <c r="B108" s="54" t="s">
        <v>101</v>
      </c>
      <c r="C108" s="54" t="s">
        <v>190</v>
      </c>
      <c r="D108" s="54" t="s">
        <v>253</v>
      </c>
      <c r="E108" s="21">
        <f t="shared" si="1"/>
        <v>0</v>
      </c>
      <c r="F108" s="25">
        <v>0</v>
      </c>
      <c r="G108" s="25">
        <v>0</v>
      </c>
      <c r="H108" s="25">
        <v>0</v>
      </c>
      <c r="I108" s="25"/>
    </row>
    <row r="109" spans="1:9" ht="24">
      <c r="A109" s="53">
        <v>120304</v>
      </c>
      <c r="B109" s="54" t="s">
        <v>101</v>
      </c>
      <c r="C109" s="54" t="s">
        <v>123</v>
      </c>
      <c r="D109" s="54" t="s">
        <v>254</v>
      </c>
      <c r="E109" s="21">
        <f t="shared" si="1"/>
        <v>1</v>
      </c>
      <c r="F109" s="25">
        <v>1</v>
      </c>
      <c r="G109" s="25">
        <v>1</v>
      </c>
      <c r="H109" s="25">
        <v>1</v>
      </c>
      <c r="I109" s="25"/>
    </row>
    <row r="110" spans="1:9">
      <c r="A110" s="53">
        <v>90502</v>
      </c>
      <c r="B110" s="54" t="s">
        <v>136</v>
      </c>
      <c r="C110" s="54" t="s">
        <v>255</v>
      </c>
      <c r="D110" s="54" t="s">
        <v>256</v>
      </c>
      <c r="E110" s="21">
        <f t="shared" si="1"/>
        <v>0</v>
      </c>
      <c r="F110" s="25"/>
      <c r="G110" s="25"/>
      <c r="H110" s="25"/>
      <c r="I110" s="25"/>
    </row>
    <row r="111" spans="1:9" ht="24">
      <c r="A111" s="53">
        <v>120105</v>
      </c>
      <c r="B111" s="54" t="s">
        <v>101</v>
      </c>
      <c r="C111" s="54" t="s">
        <v>190</v>
      </c>
      <c r="D111" s="54" t="s">
        <v>257</v>
      </c>
      <c r="E111" s="21">
        <f t="shared" si="1"/>
        <v>0</v>
      </c>
      <c r="F111" s="25"/>
      <c r="G111" s="25"/>
      <c r="H111" s="25"/>
      <c r="I111" s="25"/>
    </row>
    <row r="112" spans="1:9" ht="24">
      <c r="A112" s="53">
        <v>120401</v>
      </c>
      <c r="B112" s="54" t="s">
        <v>101</v>
      </c>
      <c r="C112" s="54" t="s">
        <v>258</v>
      </c>
      <c r="D112" s="54" t="s">
        <v>259</v>
      </c>
      <c r="E112" s="21">
        <f t="shared" si="1"/>
        <v>0</v>
      </c>
      <c r="F112" s="25"/>
      <c r="G112" s="25"/>
      <c r="H112" s="25"/>
      <c r="I112" s="25"/>
    </row>
    <row r="113" spans="1:9">
      <c r="A113" s="53">
        <v>60402</v>
      </c>
      <c r="B113" s="54" t="s">
        <v>211</v>
      </c>
      <c r="C113" s="54" t="s">
        <v>260</v>
      </c>
      <c r="D113" s="54" t="s">
        <v>261</v>
      </c>
      <c r="E113" s="21">
        <f t="shared" si="1"/>
        <v>0</v>
      </c>
      <c r="F113" s="25"/>
      <c r="G113" s="25"/>
      <c r="H113" s="25"/>
      <c r="I113" s="25"/>
    </row>
    <row r="114" spans="1:9" ht="24">
      <c r="A114" s="53">
        <v>120504</v>
      </c>
      <c r="B114" s="54" t="s">
        <v>101</v>
      </c>
      <c r="C114" s="54" t="s">
        <v>102</v>
      </c>
      <c r="D114" s="54" t="s">
        <v>262</v>
      </c>
      <c r="E114" s="21">
        <f t="shared" si="1"/>
        <v>0</v>
      </c>
      <c r="F114" s="25"/>
      <c r="G114" s="25"/>
      <c r="H114" s="25"/>
      <c r="I114" s="25"/>
    </row>
    <row r="115" spans="1:9">
      <c r="A115" s="53">
        <v>90302</v>
      </c>
      <c r="B115" s="54" t="s">
        <v>136</v>
      </c>
      <c r="C115" s="54" t="s">
        <v>235</v>
      </c>
      <c r="D115" s="54" t="s">
        <v>263</v>
      </c>
      <c r="E115" s="21">
        <f t="shared" si="1"/>
        <v>0</v>
      </c>
      <c r="F115" s="25"/>
      <c r="G115" s="25"/>
      <c r="H115" s="25"/>
      <c r="I115" s="25"/>
    </row>
    <row r="116" spans="1:9" ht="24">
      <c r="A116" s="53">
        <v>120305</v>
      </c>
      <c r="B116" s="54" t="s">
        <v>101</v>
      </c>
      <c r="C116" s="54" t="s">
        <v>123</v>
      </c>
      <c r="D116" s="54" t="s">
        <v>264</v>
      </c>
      <c r="E116" s="21">
        <f t="shared" si="1"/>
        <v>0</v>
      </c>
      <c r="F116" s="25"/>
      <c r="G116" s="25"/>
      <c r="H116" s="25"/>
      <c r="I116" s="25"/>
    </row>
    <row r="117" spans="1:9">
      <c r="A117" s="53">
        <v>41402</v>
      </c>
      <c r="B117" s="54" t="s">
        <v>112</v>
      </c>
      <c r="C117" s="54" t="s">
        <v>265</v>
      </c>
      <c r="D117" s="54" t="s">
        <v>266</v>
      </c>
      <c r="E117" s="21">
        <f t="shared" si="1"/>
        <v>0</v>
      </c>
      <c r="F117" s="25"/>
      <c r="G117" s="25"/>
      <c r="H117" s="25"/>
      <c r="I117" s="25"/>
    </row>
    <row r="118" spans="1:9">
      <c r="A118" s="53">
        <v>130108</v>
      </c>
      <c r="B118" s="54" t="s">
        <v>128</v>
      </c>
      <c r="C118" s="54" t="s">
        <v>141</v>
      </c>
      <c r="D118" s="54" t="s">
        <v>267</v>
      </c>
      <c r="E118" s="21">
        <f t="shared" si="1"/>
        <v>79</v>
      </c>
      <c r="F118" s="25">
        <v>76</v>
      </c>
      <c r="G118" s="25">
        <v>77</v>
      </c>
      <c r="H118" s="25">
        <v>79</v>
      </c>
      <c r="I118" s="25"/>
    </row>
    <row r="119" spans="1:9">
      <c r="A119" s="53">
        <v>41303</v>
      </c>
      <c r="B119" s="54" t="s">
        <v>112</v>
      </c>
      <c r="C119" s="54" t="s">
        <v>179</v>
      </c>
      <c r="D119" s="54" t="s">
        <v>268</v>
      </c>
      <c r="E119" s="21">
        <f t="shared" si="1"/>
        <v>0</v>
      </c>
      <c r="F119" s="25"/>
      <c r="G119" s="25"/>
      <c r="H119" s="25"/>
      <c r="I119" s="25"/>
    </row>
    <row r="120" spans="1:9">
      <c r="A120" s="53">
        <v>130401</v>
      </c>
      <c r="B120" s="54" t="s">
        <v>128</v>
      </c>
      <c r="C120" s="54" t="s">
        <v>175</v>
      </c>
      <c r="D120" s="54" t="s">
        <v>269</v>
      </c>
      <c r="E120" s="21">
        <f t="shared" si="1"/>
        <v>3</v>
      </c>
      <c r="F120" s="25">
        <v>2</v>
      </c>
      <c r="G120" s="25">
        <v>2</v>
      </c>
      <c r="H120" s="25">
        <v>3</v>
      </c>
      <c r="I120" s="25"/>
    </row>
    <row r="121" spans="1:9">
      <c r="A121" s="53">
        <v>10201</v>
      </c>
      <c r="B121" s="54" t="s">
        <v>116</v>
      </c>
      <c r="C121" s="54" t="s">
        <v>164</v>
      </c>
      <c r="D121" s="54" t="s">
        <v>270</v>
      </c>
      <c r="E121" s="21">
        <f t="shared" si="1"/>
        <v>16</v>
      </c>
      <c r="F121" s="25">
        <v>12</v>
      </c>
      <c r="G121" s="25">
        <v>12</v>
      </c>
      <c r="H121" s="25">
        <v>16</v>
      </c>
      <c r="I121" s="25"/>
    </row>
    <row r="122" spans="1:9">
      <c r="A122" s="53">
        <v>50103</v>
      </c>
      <c r="B122" s="54" t="s">
        <v>104</v>
      </c>
      <c r="C122" s="54" t="s">
        <v>225</v>
      </c>
      <c r="D122" s="54" t="s">
        <v>225</v>
      </c>
      <c r="E122" s="21">
        <f t="shared" si="1"/>
        <v>0</v>
      </c>
      <c r="F122" s="25"/>
      <c r="G122" s="25"/>
      <c r="H122" s="25"/>
      <c r="I122" s="25"/>
    </row>
    <row r="123" spans="1:9">
      <c r="A123" s="53">
        <v>60202</v>
      </c>
      <c r="B123" s="54" t="s">
        <v>211</v>
      </c>
      <c r="C123" s="54" t="s">
        <v>271</v>
      </c>
      <c r="D123" s="54" t="s">
        <v>237</v>
      </c>
      <c r="E123" s="21">
        <f t="shared" si="1"/>
        <v>0</v>
      </c>
      <c r="F123" s="25"/>
      <c r="G123" s="25"/>
      <c r="H123" s="25"/>
      <c r="I123" s="25"/>
    </row>
    <row r="124" spans="1:9">
      <c r="A124" s="53">
        <v>80501</v>
      </c>
      <c r="B124" s="54" t="s">
        <v>94</v>
      </c>
      <c r="C124" s="54" t="s">
        <v>237</v>
      </c>
      <c r="D124" s="54" t="s">
        <v>272</v>
      </c>
      <c r="E124" s="21">
        <f t="shared" si="1"/>
        <v>94</v>
      </c>
      <c r="F124" s="25">
        <v>93</v>
      </c>
      <c r="G124" s="25">
        <v>94</v>
      </c>
      <c r="H124" s="25">
        <v>94</v>
      </c>
      <c r="I124" s="25"/>
    </row>
    <row r="125" spans="1:9">
      <c r="A125" s="53">
        <v>130405</v>
      </c>
      <c r="B125" s="54" t="s">
        <v>128</v>
      </c>
      <c r="C125" s="54" t="s">
        <v>175</v>
      </c>
      <c r="D125" s="54" t="s">
        <v>273</v>
      </c>
      <c r="E125" s="21">
        <f t="shared" si="1"/>
        <v>0</v>
      </c>
      <c r="F125" s="25"/>
      <c r="G125" s="25"/>
      <c r="H125" s="25"/>
      <c r="I125" s="25"/>
    </row>
    <row r="126" spans="1:9" ht="24">
      <c r="A126" s="53">
        <v>120301</v>
      </c>
      <c r="B126" s="54" t="s">
        <v>101</v>
      </c>
      <c r="C126" s="54" t="s">
        <v>123</v>
      </c>
      <c r="D126" s="54" t="s">
        <v>274</v>
      </c>
      <c r="E126" s="21">
        <f t="shared" si="1"/>
        <v>0</v>
      </c>
      <c r="F126" s="25">
        <v>0</v>
      </c>
      <c r="G126" s="25">
        <v>0</v>
      </c>
      <c r="H126" s="25">
        <v>0</v>
      </c>
      <c r="I126" s="25"/>
    </row>
    <row r="127" spans="1:9">
      <c r="A127" s="53">
        <v>20604</v>
      </c>
      <c r="B127" s="54" t="s">
        <v>107</v>
      </c>
      <c r="C127" s="54" t="s">
        <v>233</v>
      </c>
      <c r="D127" s="54" t="s">
        <v>275</v>
      </c>
      <c r="E127" s="21">
        <f t="shared" si="1"/>
        <v>0</v>
      </c>
      <c r="F127" s="25">
        <v>0</v>
      </c>
      <c r="G127" s="25">
        <v>0</v>
      </c>
      <c r="H127" s="25">
        <v>0</v>
      </c>
      <c r="I127" s="25"/>
    </row>
    <row r="128" spans="1:9">
      <c r="A128" s="53">
        <v>80601</v>
      </c>
      <c r="B128" s="54" t="s">
        <v>94</v>
      </c>
      <c r="C128" s="54" t="s">
        <v>201</v>
      </c>
      <c r="D128" s="54" t="s">
        <v>276</v>
      </c>
      <c r="E128" s="21">
        <f t="shared" si="1"/>
        <v>0</v>
      </c>
      <c r="F128" s="25"/>
      <c r="G128" s="25"/>
      <c r="H128" s="25"/>
      <c r="I128" s="25"/>
    </row>
    <row r="129" spans="1:9">
      <c r="A129" s="53">
        <v>40604</v>
      </c>
      <c r="B129" s="54" t="s">
        <v>112</v>
      </c>
      <c r="C129" s="54" t="s">
        <v>182</v>
      </c>
      <c r="D129" s="54" t="s">
        <v>112</v>
      </c>
      <c r="E129" s="21">
        <f t="shared" si="1"/>
        <v>0</v>
      </c>
      <c r="F129" s="25"/>
      <c r="G129" s="25"/>
      <c r="H129" s="25"/>
      <c r="I129" s="25"/>
    </row>
    <row r="130" spans="1:9">
      <c r="A130" s="53">
        <v>10301</v>
      </c>
      <c r="B130" s="54" t="s">
        <v>116</v>
      </c>
      <c r="C130" s="54" t="s">
        <v>156</v>
      </c>
      <c r="D130" s="54" t="s">
        <v>277</v>
      </c>
      <c r="E130" s="21">
        <f t="shared" si="1"/>
        <v>40</v>
      </c>
      <c r="F130" s="25">
        <v>35</v>
      </c>
      <c r="G130" s="25">
        <v>35</v>
      </c>
      <c r="H130" s="25">
        <v>40</v>
      </c>
      <c r="I130" s="25"/>
    </row>
    <row r="131" spans="1:9">
      <c r="A131" s="53">
        <v>90203</v>
      </c>
      <c r="B131" s="54" t="s">
        <v>136</v>
      </c>
      <c r="C131" s="54" t="s">
        <v>162</v>
      </c>
      <c r="D131" s="54" t="s">
        <v>278</v>
      </c>
      <c r="E131" s="21">
        <f t="shared" si="1"/>
        <v>0</v>
      </c>
      <c r="F131" s="25"/>
      <c r="G131" s="25"/>
      <c r="H131" s="25"/>
      <c r="I131" s="25"/>
    </row>
    <row r="132" spans="1:9">
      <c r="A132" s="53">
        <v>60101</v>
      </c>
      <c r="B132" s="54" t="s">
        <v>211</v>
      </c>
      <c r="C132" s="54" t="s">
        <v>279</v>
      </c>
      <c r="D132" s="54" t="s">
        <v>280</v>
      </c>
      <c r="E132" s="21">
        <f t="shared" si="1"/>
        <v>2</v>
      </c>
      <c r="F132" s="25">
        <v>2</v>
      </c>
      <c r="G132" s="25">
        <v>2</v>
      </c>
      <c r="H132" s="25">
        <v>2</v>
      </c>
      <c r="I132" s="25"/>
    </row>
    <row r="133" spans="1:9">
      <c r="A133" s="53">
        <v>60203</v>
      </c>
      <c r="B133" s="54" t="s">
        <v>211</v>
      </c>
      <c r="C133" s="54" t="s">
        <v>271</v>
      </c>
      <c r="D133" s="54" t="s">
        <v>281</v>
      </c>
      <c r="E133" s="21">
        <f t="shared" ref="E133:E196" si="2">+MAX(F133:FM133)</f>
        <v>0</v>
      </c>
      <c r="F133" s="25"/>
      <c r="G133" s="25"/>
      <c r="H133" s="25"/>
      <c r="I133" s="25"/>
    </row>
    <row r="134" spans="1:9">
      <c r="A134" s="53">
        <v>70405</v>
      </c>
      <c r="B134" s="54" t="s">
        <v>99</v>
      </c>
      <c r="C134" s="54" t="s">
        <v>153</v>
      </c>
      <c r="D134" s="54" t="s">
        <v>282</v>
      </c>
      <c r="E134" s="21">
        <f t="shared" si="2"/>
        <v>0</v>
      </c>
      <c r="F134" s="25"/>
      <c r="G134" s="25"/>
      <c r="H134" s="25"/>
      <c r="I134" s="25"/>
    </row>
    <row r="135" spans="1:9">
      <c r="A135" s="53">
        <v>60702</v>
      </c>
      <c r="B135" s="54" t="s">
        <v>211</v>
      </c>
      <c r="C135" s="54" t="s">
        <v>283</v>
      </c>
      <c r="D135" s="54" t="s">
        <v>284</v>
      </c>
      <c r="E135" s="21">
        <f t="shared" si="2"/>
        <v>0</v>
      </c>
      <c r="F135" s="25"/>
      <c r="G135" s="25"/>
      <c r="H135" s="25"/>
      <c r="I135" s="25"/>
    </row>
    <row r="136" spans="1:9">
      <c r="A136" s="53">
        <v>130305</v>
      </c>
      <c r="B136" s="54" t="s">
        <v>128</v>
      </c>
      <c r="C136" s="54" t="s">
        <v>216</v>
      </c>
      <c r="D136" s="54" t="s">
        <v>285</v>
      </c>
      <c r="E136" s="21">
        <f t="shared" si="2"/>
        <v>0</v>
      </c>
      <c r="F136" s="25"/>
      <c r="G136" s="25"/>
      <c r="H136" s="25"/>
      <c r="I136" s="25"/>
    </row>
    <row r="137" spans="1:9">
      <c r="A137" s="53">
        <v>130306</v>
      </c>
      <c r="B137" s="54" t="s">
        <v>128</v>
      </c>
      <c r="C137" s="54" t="s">
        <v>216</v>
      </c>
      <c r="D137" s="54" t="s">
        <v>286</v>
      </c>
      <c r="E137" s="21">
        <f t="shared" si="2"/>
        <v>0</v>
      </c>
      <c r="F137" s="25"/>
      <c r="G137" s="25"/>
      <c r="H137" s="25"/>
      <c r="I137" s="25"/>
    </row>
    <row r="138" spans="1:9">
      <c r="A138" s="53">
        <v>30105</v>
      </c>
      <c r="B138" s="54" t="s">
        <v>96</v>
      </c>
      <c r="C138" s="54" t="s">
        <v>96</v>
      </c>
      <c r="D138" s="54" t="s">
        <v>287</v>
      </c>
      <c r="E138" s="21">
        <f t="shared" si="2"/>
        <v>0</v>
      </c>
      <c r="F138" s="25"/>
      <c r="G138" s="25"/>
      <c r="H138" s="25"/>
      <c r="I138" s="25"/>
    </row>
    <row r="139" spans="1:9" ht="24">
      <c r="A139" s="53">
        <v>110101</v>
      </c>
      <c r="B139" s="54" t="s">
        <v>288</v>
      </c>
      <c r="C139" s="54" t="s">
        <v>289</v>
      </c>
      <c r="D139" s="54" t="s">
        <v>290</v>
      </c>
      <c r="E139" s="21">
        <f t="shared" si="2"/>
        <v>0</v>
      </c>
      <c r="F139" s="25">
        <v>0</v>
      </c>
      <c r="G139" s="25">
        <v>0</v>
      </c>
      <c r="H139" s="25">
        <v>0</v>
      </c>
      <c r="I139" s="25"/>
    </row>
    <row r="140" spans="1:9">
      <c r="A140" s="53">
        <v>40603</v>
      </c>
      <c r="B140" s="54" t="s">
        <v>112</v>
      </c>
      <c r="C140" s="54" t="s">
        <v>182</v>
      </c>
      <c r="D140" s="54" t="s">
        <v>291</v>
      </c>
      <c r="E140" s="21">
        <f t="shared" si="2"/>
        <v>0</v>
      </c>
      <c r="F140" s="25"/>
      <c r="G140" s="25">
        <v>0</v>
      </c>
      <c r="H140" s="25">
        <v>0</v>
      </c>
      <c r="I140" s="25"/>
    </row>
    <row r="141" spans="1:9">
      <c r="A141" s="53">
        <v>10208</v>
      </c>
      <c r="B141" s="54" t="s">
        <v>116</v>
      </c>
      <c r="C141" s="54" t="s">
        <v>164</v>
      </c>
      <c r="D141" s="54" t="s">
        <v>292</v>
      </c>
      <c r="E141" s="21">
        <f t="shared" si="2"/>
        <v>0</v>
      </c>
      <c r="F141" s="25"/>
      <c r="G141" s="25"/>
      <c r="H141" s="25"/>
      <c r="I141" s="25"/>
    </row>
    <row r="142" spans="1:9">
      <c r="A142" s="53">
        <v>20603</v>
      </c>
      <c r="B142" s="54" t="s">
        <v>107</v>
      </c>
      <c r="C142" s="54" t="s">
        <v>233</v>
      </c>
      <c r="D142" s="54" t="s">
        <v>107</v>
      </c>
      <c r="E142" s="21">
        <f t="shared" si="2"/>
        <v>0</v>
      </c>
      <c r="F142" s="25"/>
      <c r="G142" s="25"/>
      <c r="H142" s="25"/>
      <c r="I142" s="25"/>
    </row>
    <row r="143" spans="1:9">
      <c r="A143" s="53">
        <v>30302</v>
      </c>
      <c r="B143" s="54" t="s">
        <v>96</v>
      </c>
      <c r="C143" s="54" t="s">
        <v>293</v>
      </c>
      <c r="D143" s="54" t="s">
        <v>294</v>
      </c>
      <c r="E143" s="21">
        <f t="shared" si="2"/>
        <v>0</v>
      </c>
      <c r="F143" s="25"/>
      <c r="G143" s="25"/>
      <c r="H143" s="25"/>
      <c r="I143" s="25"/>
    </row>
    <row r="144" spans="1:9">
      <c r="A144" s="53">
        <v>80507</v>
      </c>
      <c r="B144" s="54" t="s">
        <v>94</v>
      </c>
      <c r="C144" s="54" t="s">
        <v>237</v>
      </c>
      <c r="D144" s="54" t="s">
        <v>295</v>
      </c>
      <c r="E144" s="21">
        <f t="shared" si="2"/>
        <v>0</v>
      </c>
      <c r="F144" s="25">
        <v>0</v>
      </c>
      <c r="G144" s="25">
        <v>0</v>
      </c>
      <c r="H144" s="25">
        <v>0</v>
      </c>
      <c r="I144" s="25"/>
    </row>
    <row r="145" spans="1:9">
      <c r="A145" s="53">
        <v>50209</v>
      </c>
      <c r="B145" s="54" t="s">
        <v>104</v>
      </c>
      <c r="C145" s="54" t="s">
        <v>192</v>
      </c>
      <c r="D145" s="54" t="s">
        <v>296</v>
      </c>
      <c r="E145" s="21">
        <f t="shared" si="2"/>
        <v>7</v>
      </c>
      <c r="F145" s="25">
        <v>7</v>
      </c>
      <c r="G145" s="25">
        <v>7</v>
      </c>
      <c r="H145" s="25">
        <v>7</v>
      </c>
      <c r="I145" s="25"/>
    </row>
    <row r="146" spans="1:9">
      <c r="A146" s="53">
        <v>40303</v>
      </c>
      <c r="B146" s="54" t="s">
        <v>112</v>
      </c>
      <c r="C146" s="54" t="s">
        <v>149</v>
      </c>
      <c r="D146" s="54" t="s">
        <v>297</v>
      </c>
      <c r="E146" s="21">
        <f t="shared" si="2"/>
        <v>0</v>
      </c>
      <c r="F146" s="25"/>
      <c r="G146" s="25"/>
      <c r="H146" s="25"/>
      <c r="I146" s="25"/>
    </row>
    <row r="147" spans="1:9">
      <c r="A147" s="53">
        <v>70404</v>
      </c>
      <c r="B147" s="54" t="s">
        <v>99</v>
      </c>
      <c r="C147" s="54" t="s">
        <v>153</v>
      </c>
      <c r="D147" s="54" t="s">
        <v>298</v>
      </c>
      <c r="E147" s="21">
        <f t="shared" si="2"/>
        <v>0</v>
      </c>
      <c r="F147" s="25"/>
      <c r="G147" s="25"/>
      <c r="H147" s="25"/>
      <c r="I147" s="25"/>
    </row>
    <row r="148" spans="1:9">
      <c r="A148" s="53">
        <v>90503</v>
      </c>
      <c r="B148" s="54" t="s">
        <v>136</v>
      </c>
      <c r="C148" s="54" t="s">
        <v>255</v>
      </c>
      <c r="D148" s="54" t="s">
        <v>298</v>
      </c>
      <c r="E148" s="21">
        <f t="shared" si="2"/>
        <v>0</v>
      </c>
      <c r="F148" s="25"/>
      <c r="G148" s="25"/>
      <c r="H148" s="25"/>
      <c r="I148" s="25"/>
    </row>
    <row r="149" spans="1:9">
      <c r="A149" s="53">
        <v>90802</v>
      </c>
      <c r="B149" s="54" t="s">
        <v>136</v>
      </c>
      <c r="C149" s="54" t="s">
        <v>299</v>
      </c>
      <c r="D149" s="54" t="s">
        <v>300</v>
      </c>
      <c r="E149" s="21">
        <f t="shared" si="2"/>
        <v>0</v>
      </c>
      <c r="F149" s="25"/>
      <c r="G149" s="25"/>
      <c r="H149" s="25"/>
      <c r="I149" s="25"/>
    </row>
    <row r="150" spans="1:9">
      <c r="A150" s="53">
        <v>90607</v>
      </c>
      <c r="B150" s="54" t="s">
        <v>136</v>
      </c>
      <c r="C150" s="54" t="s">
        <v>250</v>
      </c>
      <c r="D150" s="54" t="s">
        <v>301</v>
      </c>
      <c r="E150" s="21">
        <f t="shared" si="2"/>
        <v>3</v>
      </c>
      <c r="F150" s="25">
        <v>0</v>
      </c>
      <c r="G150" s="25">
        <v>0</v>
      </c>
      <c r="H150" s="25">
        <v>3</v>
      </c>
      <c r="I150" s="25"/>
    </row>
    <row r="151" spans="1:9">
      <c r="A151" s="53">
        <v>30107</v>
      </c>
      <c r="B151" s="54" t="s">
        <v>96</v>
      </c>
      <c r="C151" s="54" t="s">
        <v>96</v>
      </c>
      <c r="D151" s="54" t="s">
        <v>302</v>
      </c>
      <c r="E151" s="21">
        <f t="shared" si="2"/>
        <v>78</v>
      </c>
      <c r="F151" s="25">
        <v>76</v>
      </c>
      <c r="G151" s="25">
        <v>78</v>
      </c>
      <c r="H151" s="25">
        <v>78</v>
      </c>
      <c r="I151" s="25"/>
    </row>
    <row r="152" spans="1:9">
      <c r="A152" s="53">
        <v>30115</v>
      </c>
      <c r="B152" s="54" t="s">
        <v>96</v>
      </c>
      <c r="C152" s="54" t="s">
        <v>96</v>
      </c>
      <c r="D152" s="54" t="s">
        <v>303</v>
      </c>
      <c r="E152" s="21">
        <f t="shared" si="2"/>
        <v>0</v>
      </c>
      <c r="F152" s="25"/>
      <c r="G152" s="25"/>
      <c r="H152" s="25"/>
      <c r="I152" s="25"/>
    </row>
    <row r="153" spans="1:9">
      <c r="A153" s="53">
        <v>30502</v>
      </c>
      <c r="B153" s="54" t="s">
        <v>96</v>
      </c>
      <c r="C153" s="54" t="s">
        <v>304</v>
      </c>
      <c r="D153" s="54" t="s">
        <v>305</v>
      </c>
      <c r="E153" s="21">
        <f t="shared" si="2"/>
        <v>0</v>
      </c>
      <c r="F153" s="25"/>
      <c r="G153" s="25"/>
      <c r="H153" s="25"/>
      <c r="I153" s="25"/>
    </row>
    <row r="154" spans="1:9">
      <c r="A154" s="53">
        <v>50314</v>
      </c>
      <c r="B154" s="54" t="s">
        <v>104</v>
      </c>
      <c r="C154" s="54" t="s">
        <v>105</v>
      </c>
      <c r="D154" s="54" t="s">
        <v>306</v>
      </c>
      <c r="E154" s="21">
        <f t="shared" si="2"/>
        <v>0</v>
      </c>
      <c r="F154" s="25"/>
      <c r="G154" s="25"/>
      <c r="H154" s="25"/>
      <c r="I154" s="25"/>
    </row>
    <row r="155" spans="1:9">
      <c r="A155" s="53">
        <v>41403</v>
      </c>
      <c r="B155" s="54" t="s">
        <v>112</v>
      </c>
      <c r="C155" s="54" t="s">
        <v>265</v>
      </c>
      <c r="D155" s="54" t="s">
        <v>307</v>
      </c>
      <c r="E155" s="21">
        <f t="shared" si="2"/>
        <v>0</v>
      </c>
      <c r="F155" s="25"/>
      <c r="G155" s="25"/>
      <c r="H155" s="25"/>
      <c r="I155" s="25"/>
    </row>
    <row r="156" spans="1:9">
      <c r="A156" s="53">
        <v>80805</v>
      </c>
      <c r="B156" s="54" t="s">
        <v>94</v>
      </c>
      <c r="C156" s="54" t="s">
        <v>94</v>
      </c>
      <c r="D156" s="54" t="s">
        <v>308</v>
      </c>
      <c r="E156" s="21">
        <f t="shared" si="2"/>
        <v>269</v>
      </c>
      <c r="F156" s="25">
        <v>264</v>
      </c>
      <c r="G156" s="25">
        <v>267</v>
      </c>
      <c r="H156" s="25">
        <v>269</v>
      </c>
      <c r="I156" s="25"/>
    </row>
    <row r="157" spans="1:9">
      <c r="A157" s="53">
        <v>40601</v>
      </c>
      <c r="B157" s="54" t="s">
        <v>112</v>
      </c>
      <c r="C157" s="54" t="s">
        <v>182</v>
      </c>
      <c r="D157" s="54" t="s">
        <v>309</v>
      </c>
      <c r="E157" s="21">
        <f t="shared" si="2"/>
        <v>25</v>
      </c>
      <c r="F157" s="25">
        <v>25</v>
      </c>
      <c r="G157" s="25">
        <v>25</v>
      </c>
      <c r="H157" s="25">
        <v>25</v>
      </c>
      <c r="I157" s="25"/>
    </row>
    <row r="158" spans="1:9">
      <c r="A158" s="53">
        <v>40611</v>
      </c>
      <c r="B158" s="54" t="s">
        <v>112</v>
      </c>
      <c r="C158" s="54" t="s">
        <v>182</v>
      </c>
      <c r="D158" s="54" t="s">
        <v>310</v>
      </c>
      <c r="E158" s="21">
        <f t="shared" si="2"/>
        <v>0</v>
      </c>
      <c r="F158" s="25"/>
      <c r="G158" s="25"/>
      <c r="H158" s="25"/>
      <c r="I158" s="25"/>
    </row>
    <row r="159" spans="1:9">
      <c r="A159" s="53">
        <v>40612</v>
      </c>
      <c r="B159" s="54" t="s">
        <v>112</v>
      </c>
      <c r="C159" s="54" t="s">
        <v>182</v>
      </c>
      <c r="D159" s="54" t="s">
        <v>311</v>
      </c>
      <c r="E159" s="21">
        <f t="shared" si="2"/>
        <v>0</v>
      </c>
      <c r="F159" s="25"/>
      <c r="G159" s="25"/>
      <c r="H159" s="25"/>
      <c r="I159" s="25"/>
    </row>
    <row r="160" spans="1:9" ht="24">
      <c r="A160" s="53">
        <v>120313</v>
      </c>
      <c r="B160" s="54" t="s">
        <v>101</v>
      </c>
      <c r="C160" s="54" t="s">
        <v>123</v>
      </c>
      <c r="D160" s="54" t="s">
        <v>312</v>
      </c>
      <c r="E160" s="21">
        <f t="shared" si="2"/>
        <v>0</v>
      </c>
      <c r="F160" s="25"/>
      <c r="G160" s="25"/>
      <c r="H160" s="25"/>
      <c r="I160" s="25"/>
    </row>
    <row r="161" spans="1:9" ht="24">
      <c r="A161" s="53">
        <v>120315</v>
      </c>
      <c r="B161" s="54" t="s">
        <v>101</v>
      </c>
      <c r="C161" s="54" t="s">
        <v>123</v>
      </c>
      <c r="D161" s="54" t="s">
        <v>313</v>
      </c>
      <c r="E161" s="21">
        <f t="shared" si="2"/>
        <v>0</v>
      </c>
      <c r="F161" s="25"/>
      <c r="G161" s="25"/>
      <c r="H161" s="25"/>
      <c r="I161" s="25"/>
    </row>
    <row r="162" spans="1:9">
      <c r="A162" s="53">
        <v>40102</v>
      </c>
      <c r="B162" s="54" t="s">
        <v>112</v>
      </c>
      <c r="C162" s="54" t="s">
        <v>113</v>
      </c>
      <c r="D162" s="54" t="s">
        <v>314</v>
      </c>
      <c r="E162" s="21">
        <f t="shared" si="2"/>
        <v>82</v>
      </c>
      <c r="F162" s="25">
        <v>82</v>
      </c>
      <c r="G162" s="25">
        <v>82</v>
      </c>
      <c r="H162" s="25">
        <v>82</v>
      </c>
      <c r="I162" s="25"/>
    </row>
    <row r="163" spans="1:9">
      <c r="A163" s="53">
        <v>40701</v>
      </c>
      <c r="B163" s="54" t="s">
        <v>112</v>
      </c>
      <c r="C163" s="54" t="s">
        <v>315</v>
      </c>
      <c r="D163" s="54" t="s">
        <v>316</v>
      </c>
      <c r="E163" s="21">
        <f t="shared" si="2"/>
        <v>0</v>
      </c>
      <c r="F163" s="25">
        <v>0</v>
      </c>
      <c r="G163" s="25">
        <v>0</v>
      </c>
      <c r="H163" s="25">
        <v>0</v>
      </c>
      <c r="I163" s="25"/>
    </row>
    <row r="164" spans="1:9">
      <c r="A164" s="53">
        <v>41007</v>
      </c>
      <c r="B164" s="54" t="s">
        <v>112</v>
      </c>
      <c r="C164" s="54" t="s">
        <v>199</v>
      </c>
      <c r="D164" s="54" t="s">
        <v>317</v>
      </c>
      <c r="E164" s="21">
        <f t="shared" si="2"/>
        <v>0</v>
      </c>
      <c r="F164" s="25"/>
      <c r="G164" s="25"/>
      <c r="H164" s="25"/>
      <c r="I164" s="25"/>
    </row>
    <row r="165" spans="1:9">
      <c r="A165" s="53">
        <v>80826</v>
      </c>
      <c r="B165" s="54" t="s">
        <v>94</v>
      </c>
      <c r="C165" s="54" t="s">
        <v>94</v>
      </c>
      <c r="D165" s="54" t="s">
        <v>318</v>
      </c>
      <c r="E165" s="21">
        <f t="shared" si="2"/>
        <v>121</v>
      </c>
      <c r="F165" s="25">
        <v>121</v>
      </c>
      <c r="G165" s="25">
        <v>121</v>
      </c>
      <c r="H165" s="25">
        <v>121</v>
      </c>
      <c r="I165" s="25"/>
    </row>
    <row r="166" spans="1:9">
      <c r="A166" s="53">
        <v>40702</v>
      </c>
      <c r="B166" s="54" t="s">
        <v>112</v>
      </c>
      <c r="C166" s="54" t="s">
        <v>315</v>
      </c>
      <c r="D166" s="54" t="s">
        <v>319</v>
      </c>
      <c r="E166" s="21">
        <f t="shared" si="2"/>
        <v>0</v>
      </c>
      <c r="F166" s="25"/>
      <c r="G166" s="25"/>
      <c r="H166" s="25"/>
      <c r="I166" s="25"/>
    </row>
    <row r="167" spans="1:9">
      <c r="A167" s="53">
        <v>91010</v>
      </c>
      <c r="B167" s="54" t="s">
        <v>136</v>
      </c>
      <c r="C167" s="54" t="s">
        <v>229</v>
      </c>
      <c r="D167" s="54" t="s">
        <v>320</v>
      </c>
      <c r="E167" s="21">
        <f t="shared" si="2"/>
        <v>4</v>
      </c>
      <c r="F167" s="25">
        <v>4</v>
      </c>
      <c r="G167" s="25">
        <v>4</v>
      </c>
      <c r="H167" s="25">
        <v>4</v>
      </c>
      <c r="I167" s="25"/>
    </row>
    <row r="168" spans="1:9">
      <c r="A168" s="53">
        <v>90903</v>
      </c>
      <c r="B168" s="54" t="s">
        <v>136</v>
      </c>
      <c r="C168" s="54" t="s">
        <v>105</v>
      </c>
      <c r="D168" s="54" t="s">
        <v>321</v>
      </c>
      <c r="E168" s="21">
        <f t="shared" si="2"/>
        <v>0</v>
      </c>
      <c r="F168" s="25"/>
      <c r="G168" s="25"/>
      <c r="H168" s="25"/>
      <c r="I168" s="25"/>
    </row>
    <row r="169" spans="1:9">
      <c r="A169" s="53">
        <v>130705</v>
      </c>
      <c r="B169" s="54" t="s">
        <v>128</v>
      </c>
      <c r="C169" s="54" t="s">
        <v>129</v>
      </c>
      <c r="D169" s="54" t="s">
        <v>322</v>
      </c>
      <c r="E169" s="21">
        <f t="shared" si="2"/>
        <v>15</v>
      </c>
      <c r="F169" s="25">
        <v>15</v>
      </c>
      <c r="G169" s="25">
        <v>15</v>
      </c>
      <c r="H169" s="25">
        <v>15</v>
      </c>
      <c r="I169" s="25"/>
    </row>
    <row r="170" spans="1:9">
      <c r="A170" s="53">
        <v>90307</v>
      </c>
      <c r="B170" s="54" t="s">
        <v>136</v>
      </c>
      <c r="C170" s="54" t="s">
        <v>235</v>
      </c>
      <c r="D170" s="54" t="s">
        <v>323</v>
      </c>
      <c r="E170" s="21">
        <f t="shared" si="2"/>
        <v>0</v>
      </c>
      <c r="F170" s="25"/>
      <c r="G170" s="25"/>
      <c r="H170" s="25"/>
      <c r="I170" s="25"/>
    </row>
    <row r="171" spans="1:9" ht="24">
      <c r="A171" s="53">
        <v>120505</v>
      </c>
      <c r="B171" s="54" t="s">
        <v>101</v>
      </c>
      <c r="C171" s="54" t="s">
        <v>102</v>
      </c>
      <c r="D171" s="54" t="s">
        <v>324</v>
      </c>
      <c r="E171" s="21">
        <f t="shared" si="2"/>
        <v>0</v>
      </c>
      <c r="F171" s="25"/>
      <c r="G171" s="25"/>
      <c r="H171" s="25"/>
      <c r="I171" s="25"/>
    </row>
    <row r="172" spans="1:9">
      <c r="A172" s="53">
        <v>60604</v>
      </c>
      <c r="B172" s="54" t="s">
        <v>211</v>
      </c>
      <c r="C172" s="54" t="s">
        <v>325</v>
      </c>
      <c r="D172" s="54" t="s">
        <v>326</v>
      </c>
      <c r="E172" s="21">
        <f t="shared" si="2"/>
        <v>0</v>
      </c>
      <c r="F172" s="25">
        <v>0</v>
      </c>
      <c r="G172" s="25">
        <v>0</v>
      </c>
      <c r="H172" s="25">
        <v>0</v>
      </c>
      <c r="I172" s="25"/>
    </row>
    <row r="173" spans="1:9">
      <c r="A173" s="53">
        <v>90102</v>
      </c>
      <c r="B173" s="54" t="s">
        <v>136</v>
      </c>
      <c r="C173" s="54" t="s">
        <v>145</v>
      </c>
      <c r="D173" s="54" t="s">
        <v>327</v>
      </c>
      <c r="E173" s="21">
        <f t="shared" si="2"/>
        <v>0</v>
      </c>
      <c r="F173" s="25"/>
      <c r="G173" s="25"/>
      <c r="H173" s="25"/>
      <c r="I173" s="25"/>
    </row>
    <row r="174" spans="1:9">
      <c r="A174" s="53">
        <v>70704</v>
      </c>
      <c r="B174" s="54" t="s">
        <v>99</v>
      </c>
      <c r="C174" s="54" t="s">
        <v>126</v>
      </c>
      <c r="D174" s="54" t="s">
        <v>328</v>
      </c>
      <c r="E174" s="21">
        <f t="shared" si="2"/>
        <v>0</v>
      </c>
      <c r="F174" s="25"/>
      <c r="G174" s="25"/>
      <c r="H174" s="25"/>
      <c r="I174" s="25"/>
    </row>
    <row r="175" spans="1:9">
      <c r="A175" s="53">
        <v>40513</v>
      </c>
      <c r="B175" s="54" t="s">
        <v>112</v>
      </c>
      <c r="C175" s="54" t="s">
        <v>143</v>
      </c>
      <c r="D175" s="54" t="s">
        <v>329</v>
      </c>
      <c r="E175" s="21">
        <f t="shared" si="2"/>
        <v>0</v>
      </c>
      <c r="F175" s="25"/>
      <c r="G175" s="25"/>
      <c r="H175" s="25"/>
      <c r="I175" s="25"/>
    </row>
    <row r="176" spans="1:9">
      <c r="A176" s="53">
        <v>70705</v>
      </c>
      <c r="B176" s="54" t="s">
        <v>99</v>
      </c>
      <c r="C176" s="54" t="s">
        <v>126</v>
      </c>
      <c r="D176" s="54" t="s">
        <v>330</v>
      </c>
      <c r="E176" s="21">
        <f t="shared" si="2"/>
        <v>0</v>
      </c>
      <c r="F176" s="25"/>
      <c r="G176" s="25"/>
      <c r="H176" s="25"/>
      <c r="I176" s="25"/>
    </row>
    <row r="177" spans="1:9">
      <c r="A177" s="53">
        <v>91203</v>
      </c>
      <c r="B177" s="54" t="s">
        <v>136</v>
      </c>
      <c r="C177" s="54" t="s">
        <v>137</v>
      </c>
      <c r="D177" s="54" t="s">
        <v>330</v>
      </c>
      <c r="E177" s="21">
        <f t="shared" si="2"/>
        <v>0</v>
      </c>
      <c r="F177" s="25"/>
      <c r="G177" s="25"/>
      <c r="H177" s="25"/>
      <c r="I177" s="25"/>
    </row>
    <row r="178" spans="1:9">
      <c r="A178" s="53">
        <v>130307</v>
      </c>
      <c r="B178" s="54" t="s">
        <v>128</v>
      </c>
      <c r="C178" s="54" t="s">
        <v>216</v>
      </c>
      <c r="D178" s="54" t="s">
        <v>330</v>
      </c>
      <c r="E178" s="21">
        <f t="shared" si="2"/>
        <v>0</v>
      </c>
      <c r="F178" s="25"/>
      <c r="G178" s="25"/>
      <c r="H178" s="25"/>
      <c r="I178" s="25"/>
    </row>
    <row r="179" spans="1:9">
      <c r="A179" s="53">
        <v>60303</v>
      </c>
      <c r="B179" s="54" t="s">
        <v>211</v>
      </c>
      <c r="C179" s="54" t="s">
        <v>331</v>
      </c>
      <c r="D179" s="54" t="s">
        <v>332</v>
      </c>
      <c r="E179" s="21">
        <f t="shared" si="2"/>
        <v>0</v>
      </c>
      <c r="F179" s="25"/>
      <c r="G179" s="25"/>
      <c r="H179" s="25"/>
      <c r="I179" s="25"/>
    </row>
    <row r="180" spans="1:9">
      <c r="A180" s="53">
        <v>70602</v>
      </c>
      <c r="B180" s="54" t="s">
        <v>99</v>
      </c>
      <c r="C180" s="54" t="s">
        <v>333</v>
      </c>
      <c r="D180" s="54" t="s">
        <v>334</v>
      </c>
      <c r="E180" s="21">
        <f t="shared" si="2"/>
        <v>0</v>
      </c>
      <c r="F180" s="25"/>
      <c r="G180" s="25"/>
      <c r="H180" s="25"/>
      <c r="I180" s="25"/>
    </row>
    <row r="181" spans="1:9">
      <c r="A181" s="53">
        <v>20403</v>
      </c>
      <c r="B181" s="54" t="s">
        <v>107</v>
      </c>
      <c r="C181" s="54" t="s">
        <v>239</v>
      </c>
      <c r="D181" s="54" t="s">
        <v>335</v>
      </c>
      <c r="E181" s="21">
        <f t="shared" si="2"/>
        <v>0</v>
      </c>
      <c r="F181" s="25"/>
      <c r="G181" s="25"/>
      <c r="H181" s="25"/>
      <c r="I181" s="25"/>
    </row>
    <row r="182" spans="1:9">
      <c r="A182" s="53">
        <v>60302</v>
      </c>
      <c r="B182" s="54" t="s">
        <v>211</v>
      </c>
      <c r="C182" s="54" t="s">
        <v>331</v>
      </c>
      <c r="D182" s="54" t="s">
        <v>336</v>
      </c>
      <c r="E182" s="21">
        <f t="shared" si="2"/>
        <v>0</v>
      </c>
      <c r="F182" s="25"/>
      <c r="G182" s="25"/>
      <c r="H182" s="25"/>
      <c r="I182" s="25"/>
    </row>
    <row r="183" spans="1:9">
      <c r="A183" s="53">
        <v>70204</v>
      </c>
      <c r="B183" s="54" t="s">
        <v>99</v>
      </c>
      <c r="C183" s="54" t="s">
        <v>158</v>
      </c>
      <c r="D183" s="54" t="s">
        <v>337</v>
      </c>
      <c r="E183" s="21">
        <f t="shared" si="2"/>
        <v>0</v>
      </c>
      <c r="F183" s="25"/>
      <c r="G183" s="25"/>
      <c r="H183" s="25"/>
      <c r="I183" s="25"/>
    </row>
    <row r="184" spans="1:9">
      <c r="A184" s="53">
        <v>60304</v>
      </c>
      <c r="B184" s="54" t="s">
        <v>211</v>
      </c>
      <c r="C184" s="54" t="s">
        <v>331</v>
      </c>
      <c r="D184" s="54" t="s">
        <v>338</v>
      </c>
      <c r="E184" s="21">
        <f t="shared" si="2"/>
        <v>0</v>
      </c>
      <c r="F184" s="25"/>
      <c r="G184" s="25"/>
      <c r="H184" s="25"/>
      <c r="I184" s="25"/>
    </row>
    <row r="185" spans="1:9">
      <c r="A185" s="53">
        <v>70406</v>
      </c>
      <c r="B185" s="54" t="s">
        <v>99</v>
      </c>
      <c r="C185" s="54" t="s">
        <v>153</v>
      </c>
      <c r="D185" s="54" t="s">
        <v>338</v>
      </c>
      <c r="E185" s="21">
        <f t="shared" si="2"/>
        <v>0</v>
      </c>
      <c r="F185" s="25"/>
      <c r="G185" s="25"/>
      <c r="H185" s="25"/>
      <c r="I185" s="25"/>
    </row>
    <row r="186" spans="1:9">
      <c r="A186" s="53">
        <v>20203</v>
      </c>
      <c r="B186" s="54" t="s">
        <v>107</v>
      </c>
      <c r="C186" s="54" t="s">
        <v>134</v>
      </c>
      <c r="D186" s="54" t="s">
        <v>339</v>
      </c>
      <c r="E186" s="21">
        <f t="shared" si="2"/>
        <v>0</v>
      </c>
      <c r="F186" s="25">
        <v>0</v>
      </c>
      <c r="G186" s="25">
        <v>0</v>
      </c>
      <c r="H186" s="25">
        <v>0</v>
      </c>
      <c r="I186" s="25"/>
    </row>
    <row r="187" spans="1:9">
      <c r="A187" s="53">
        <v>80802</v>
      </c>
      <c r="B187" s="54" t="s">
        <v>94</v>
      </c>
      <c r="C187" s="54" t="s">
        <v>94</v>
      </c>
      <c r="D187" s="54" t="s">
        <v>340</v>
      </c>
      <c r="E187" s="21">
        <f t="shared" si="2"/>
        <v>195</v>
      </c>
      <c r="F187" s="25">
        <v>185</v>
      </c>
      <c r="G187" s="25">
        <v>192</v>
      </c>
      <c r="H187" s="25">
        <v>195</v>
      </c>
      <c r="I187" s="25"/>
    </row>
    <row r="188" spans="1:9">
      <c r="A188" s="53">
        <v>60606</v>
      </c>
      <c r="B188" s="54" t="s">
        <v>211</v>
      </c>
      <c r="C188" s="54" t="s">
        <v>325</v>
      </c>
      <c r="D188" s="54" t="s">
        <v>341</v>
      </c>
      <c r="E188" s="21">
        <f t="shared" si="2"/>
        <v>1</v>
      </c>
      <c r="F188" s="25">
        <v>1</v>
      </c>
      <c r="G188" s="25">
        <v>1</v>
      </c>
      <c r="H188" s="25">
        <v>1</v>
      </c>
      <c r="I188" s="25"/>
    </row>
    <row r="189" spans="1:9">
      <c r="A189" s="53">
        <v>70205</v>
      </c>
      <c r="B189" s="54" t="s">
        <v>99</v>
      </c>
      <c r="C189" s="54" t="s">
        <v>158</v>
      </c>
      <c r="D189" s="54" t="s">
        <v>342</v>
      </c>
      <c r="E189" s="21">
        <f t="shared" si="2"/>
        <v>0</v>
      </c>
      <c r="F189" s="25"/>
      <c r="G189" s="25"/>
      <c r="H189" s="25"/>
      <c r="I189" s="25"/>
    </row>
    <row r="190" spans="1:9">
      <c r="A190" s="53">
        <v>90204</v>
      </c>
      <c r="B190" s="54" t="s">
        <v>136</v>
      </c>
      <c r="C190" s="54" t="s">
        <v>162</v>
      </c>
      <c r="D190" s="54" t="s">
        <v>343</v>
      </c>
      <c r="E190" s="21">
        <f t="shared" si="2"/>
        <v>0</v>
      </c>
      <c r="F190" s="25"/>
      <c r="G190" s="25"/>
      <c r="H190" s="25"/>
      <c r="I190" s="25"/>
    </row>
    <row r="191" spans="1:9">
      <c r="A191" s="53">
        <v>20605</v>
      </c>
      <c r="B191" s="54" t="s">
        <v>107</v>
      </c>
      <c r="C191" s="54" t="s">
        <v>233</v>
      </c>
      <c r="D191" s="54" t="s">
        <v>344</v>
      </c>
      <c r="E191" s="21">
        <f t="shared" si="2"/>
        <v>8</v>
      </c>
      <c r="F191" s="25">
        <v>8</v>
      </c>
      <c r="G191" s="25">
        <v>8</v>
      </c>
      <c r="H191" s="25">
        <v>8</v>
      </c>
      <c r="I191" s="25"/>
    </row>
    <row r="192" spans="1:9">
      <c r="A192" s="53">
        <v>130706</v>
      </c>
      <c r="B192" s="54" t="s">
        <v>128</v>
      </c>
      <c r="C192" s="54" t="s">
        <v>129</v>
      </c>
      <c r="D192" s="54" t="s">
        <v>344</v>
      </c>
      <c r="E192" s="21">
        <f t="shared" si="2"/>
        <v>35</v>
      </c>
      <c r="F192" s="25">
        <v>35</v>
      </c>
      <c r="G192" s="25">
        <v>35</v>
      </c>
      <c r="H192" s="25">
        <v>35</v>
      </c>
      <c r="I192" s="25"/>
    </row>
    <row r="193" spans="1:9">
      <c r="A193" s="53">
        <v>20502</v>
      </c>
      <c r="B193" s="54" t="s">
        <v>107</v>
      </c>
      <c r="C193" s="54" t="s">
        <v>345</v>
      </c>
      <c r="D193" s="54" t="s">
        <v>346</v>
      </c>
      <c r="E193" s="21">
        <f t="shared" si="2"/>
        <v>0</v>
      </c>
      <c r="F193" s="25"/>
      <c r="G193" s="25"/>
      <c r="H193" s="25"/>
      <c r="I193" s="25"/>
    </row>
    <row r="194" spans="1:9">
      <c r="A194" s="53">
        <v>70706</v>
      </c>
      <c r="B194" s="54" t="s">
        <v>99</v>
      </c>
      <c r="C194" s="54" t="s">
        <v>126</v>
      </c>
      <c r="D194" s="54" t="s">
        <v>347</v>
      </c>
      <c r="E194" s="21">
        <f t="shared" si="2"/>
        <v>0</v>
      </c>
      <c r="F194" s="25"/>
      <c r="G194" s="25"/>
      <c r="H194" s="25"/>
      <c r="I194" s="25"/>
    </row>
    <row r="195" spans="1:9">
      <c r="A195" s="53">
        <v>20102</v>
      </c>
      <c r="B195" s="54" t="s">
        <v>107</v>
      </c>
      <c r="C195" s="54" t="s">
        <v>108</v>
      </c>
      <c r="D195" s="54" t="s">
        <v>348</v>
      </c>
      <c r="E195" s="21">
        <f t="shared" si="2"/>
        <v>0</v>
      </c>
      <c r="F195" s="25"/>
      <c r="G195" s="25"/>
      <c r="H195" s="25"/>
      <c r="I195" s="25"/>
    </row>
    <row r="196" spans="1:9">
      <c r="A196" s="53">
        <v>41304</v>
      </c>
      <c r="B196" s="54" t="s">
        <v>112</v>
      </c>
      <c r="C196" s="54" t="s">
        <v>179</v>
      </c>
      <c r="D196" s="54" t="s">
        <v>348</v>
      </c>
      <c r="E196" s="21">
        <f t="shared" si="2"/>
        <v>0</v>
      </c>
      <c r="F196" s="25"/>
      <c r="G196" s="25"/>
      <c r="H196" s="25"/>
      <c r="I196" s="25"/>
    </row>
    <row r="197" spans="1:9">
      <c r="A197" s="53">
        <v>90904</v>
      </c>
      <c r="B197" s="54" t="s">
        <v>136</v>
      </c>
      <c r="C197" s="54" t="s">
        <v>105</v>
      </c>
      <c r="D197" s="54" t="s">
        <v>349</v>
      </c>
      <c r="E197" s="21">
        <f t="shared" ref="E197:E260" si="3">+MAX(F197:FM197)</f>
        <v>0</v>
      </c>
      <c r="F197" s="25"/>
      <c r="G197" s="25"/>
      <c r="H197" s="25"/>
      <c r="I197" s="25"/>
    </row>
    <row r="198" spans="1:9">
      <c r="A198" s="53">
        <v>70315</v>
      </c>
      <c r="B198" s="54" t="s">
        <v>99</v>
      </c>
      <c r="C198" s="54" t="s">
        <v>99</v>
      </c>
      <c r="D198" s="54" t="s">
        <v>350</v>
      </c>
      <c r="E198" s="21">
        <f t="shared" si="3"/>
        <v>1</v>
      </c>
      <c r="F198" s="25">
        <v>1</v>
      </c>
      <c r="G198" s="25">
        <v>1</v>
      </c>
      <c r="H198" s="25">
        <v>1</v>
      </c>
      <c r="I198" s="25"/>
    </row>
    <row r="199" spans="1:9">
      <c r="A199" s="53">
        <v>10206</v>
      </c>
      <c r="B199" s="54" t="s">
        <v>116</v>
      </c>
      <c r="C199" s="54" t="s">
        <v>164</v>
      </c>
      <c r="D199" s="54" t="s">
        <v>351</v>
      </c>
      <c r="E199" s="21">
        <f t="shared" si="3"/>
        <v>7</v>
      </c>
      <c r="F199" s="25">
        <v>7</v>
      </c>
      <c r="G199" s="25">
        <v>7</v>
      </c>
      <c r="H199" s="25">
        <v>7</v>
      </c>
      <c r="I199" s="25"/>
    </row>
    <row r="200" spans="1:9">
      <c r="A200" s="53">
        <v>70102</v>
      </c>
      <c r="B200" s="54" t="s">
        <v>99</v>
      </c>
      <c r="C200" s="54" t="s">
        <v>352</v>
      </c>
      <c r="D200" s="54" t="s">
        <v>353</v>
      </c>
      <c r="E200" s="21">
        <f t="shared" si="3"/>
        <v>0</v>
      </c>
      <c r="F200" s="25"/>
      <c r="G200" s="25"/>
      <c r="H200" s="25"/>
      <c r="I200" s="25"/>
    </row>
    <row r="201" spans="1:9">
      <c r="A201" s="53">
        <v>130902</v>
      </c>
      <c r="B201" s="54" t="s">
        <v>128</v>
      </c>
      <c r="C201" s="54" t="s">
        <v>354</v>
      </c>
      <c r="D201" s="54" t="s">
        <v>355</v>
      </c>
      <c r="E201" s="21">
        <f t="shared" si="3"/>
        <v>0</v>
      </c>
      <c r="F201" s="25"/>
      <c r="G201" s="25"/>
      <c r="H201" s="25"/>
      <c r="I201" s="25"/>
    </row>
    <row r="202" spans="1:9">
      <c r="A202" s="53">
        <v>30203</v>
      </c>
      <c r="B202" s="54" t="s">
        <v>96</v>
      </c>
      <c r="C202" s="54" t="s">
        <v>97</v>
      </c>
      <c r="D202" s="54" t="s">
        <v>356</v>
      </c>
      <c r="E202" s="21">
        <f t="shared" si="3"/>
        <v>0</v>
      </c>
      <c r="F202" s="25"/>
      <c r="G202" s="25"/>
      <c r="H202" s="25"/>
      <c r="I202" s="25"/>
    </row>
    <row r="203" spans="1:9">
      <c r="A203" s="53">
        <v>30303</v>
      </c>
      <c r="B203" s="54" t="s">
        <v>96</v>
      </c>
      <c r="C203" s="54" t="s">
        <v>293</v>
      </c>
      <c r="D203" s="54" t="s">
        <v>357</v>
      </c>
      <c r="E203" s="21">
        <f t="shared" si="3"/>
        <v>0</v>
      </c>
      <c r="F203" s="25"/>
      <c r="G203" s="25"/>
      <c r="H203" s="25"/>
      <c r="I203" s="25"/>
    </row>
    <row r="204" spans="1:9">
      <c r="A204" s="53">
        <v>70302</v>
      </c>
      <c r="B204" s="54" t="s">
        <v>99</v>
      </c>
      <c r="C204" s="54" t="s">
        <v>99</v>
      </c>
      <c r="D204" s="54" t="s">
        <v>357</v>
      </c>
      <c r="E204" s="21">
        <f t="shared" si="3"/>
        <v>0</v>
      </c>
      <c r="F204" s="25"/>
      <c r="G204" s="25"/>
      <c r="H204" s="25"/>
      <c r="I204" s="25"/>
    </row>
    <row r="205" spans="1:9">
      <c r="A205" s="53">
        <v>20302</v>
      </c>
      <c r="B205" s="54" t="s">
        <v>107</v>
      </c>
      <c r="C205" s="54" t="s">
        <v>358</v>
      </c>
      <c r="D205" s="54" t="s">
        <v>359</v>
      </c>
      <c r="E205" s="21">
        <f t="shared" si="3"/>
        <v>0</v>
      </c>
      <c r="F205" s="25">
        <v>0</v>
      </c>
      <c r="G205" s="25">
        <v>0</v>
      </c>
      <c r="H205" s="25">
        <v>0</v>
      </c>
      <c r="I205" s="25"/>
    </row>
    <row r="206" spans="1:9">
      <c r="A206" s="53">
        <v>70109</v>
      </c>
      <c r="B206" s="54" t="s">
        <v>99</v>
      </c>
      <c r="C206" s="54" t="s">
        <v>352</v>
      </c>
      <c r="D206" s="54" t="s">
        <v>360</v>
      </c>
      <c r="E206" s="21">
        <f t="shared" si="3"/>
        <v>0</v>
      </c>
      <c r="F206" s="25"/>
      <c r="G206" s="25"/>
      <c r="H206" s="25"/>
      <c r="I206" s="25"/>
    </row>
    <row r="207" spans="1:9">
      <c r="A207" s="53">
        <v>20108</v>
      </c>
      <c r="B207" s="54" t="s">
        <v>107</v>
      </c>
      <c r="C207" s="54" t="s">
        <v>108</v>
      </c>
      <c r="D207" s="54" t="s">
        <v>361</v>
      </c>
      <c r="E207" s="21">
        <f t="shared" si="3"/>
        <v>0</v>
      </c>
      <c r="F207" s="25"/>
      <c r="G207" s="25"/>
      <c r="H207" s="25"/>
      <c r="I207" s="25"/>
    </row>
    <row r="208" spans="1:9">
      <c r="A208" s="53">
        <v>90407</v>
      </c>
      <c r="B208" s="54" t="s">
        <v>136</v>
      </c>
      <c r="C208" s="54" t="s">
        <v>186</v>
      </c>
      <c r="D208" s="54" t="s">
        <v>362</v>
      </c>
      <c r="E208" s="21">
        <f t="shared" si="3"/>
        <v>0</v>
      </c>
      <c r="F208" s="25"/>
      <c r="G208" s="25"/>
      <c r="H208" s="25"/>
      <c r="I208" s="25"/>
    </row>
    <row r="209" spans="1:9">
      <c r="A209" s="53">
        <v>130903</v>
      </c>
      <c r="B209" s="54" t="s">
        <v>128</v>
      </c>
      <c r="C209" s="54" t="s">
        <v>354</v>
      </c>
      <c r="D209" s="54" t="s">
        <v>362</v>
      </c>
      <c r="E209" s="21">
        <f t="shared" si="3"/>
        <v>2</v>
      </c>
      <c r="F209" s="25">
        <v>2</v>
      </c>
      <c r="G209" s="25">
        <v>2</v>
      </c>
      <c r="H209" s="25">
        <v>2</v>
      </c>
      <c r="I209" s="25"/>
    </row>
    <row r="210" spans="1:9">
      <c r="A210" s="53">
        <v>130406</v>
      </c>
      <c r="B210" s="54" t="s">
        <v>128</v>
      </c>
      <c r="C210" s="54" t="s">
        <v>175</v>
      </c>
      <c r="D210" s="54" t="s">
        <v>363</v>
      </c>
      <c r="E210" s="21">
        <f t="shared" si="3"/>
        <v>0</v>
      </c>
      <c r="F210" s="25"/>
      <c r="G210" s="25"/>
      <c r="H210" s="25"/>
      <c r="I210" s="25"/>
    </row>
    <row r="211" spans="1:9">
      <c r="A211" s="53">
        <v>60704</v>
      </c>
      <c r="B211" s="54" t="s">
        <v>211</v>
      </c>
      <c r="C211" s="54" t="s">
        <v>283</v>
      </c>
      <c r="D211" s="54" t="s">
        <v>364</v>
      </c>
      <c r="E211" s="21">
        <f t="shared" si="3"/>
        <v>0</v>
      </c>
      <c r="F211" s="25"/>
      <c r="G211" s="25"/>
      <c r="H211" s="25"/>
      <c r="I211" s="25"/>
    </row>
    <row r="212" spans="1:9">
      <c r="A212" s="53">
        <v>80504</v>
      </c>
      <c r="B212" s="54" t="s">
        <v>94</v>
      </c>
      <c r="C212" s="54" t="s">
        <v>237</v>
      </c>
      <c r="D212" s="54" t="s">
        <v>365</v>
      </c>
      <c r="E212" s="21">
        <f t="shared" si="3"/>
        <v>1</v>
      </c>
      <c r="F212" s="25">
        <v>1</v>
      </c>
      <c r="G212" s="25">
        <v>1</v>
      </c>
      <c r="H212" s="25">
        <v>1</v>
      </c>
      <c r="I212" s="25"/>
    </row>
    <row r="213" spans="1:9">
      <c r="A213" s="53">
        <v>70103</v>
      </c>
      <c r="B213" s="54" t="s">
        <v>99</v>
      </c>
      <c r="C213" s="54" t="s">
        <v>352</v>
      </c>
      <c r="D213" s="54" t="s">
        <v>366</v>
      </c>
      <c r="E213" s="21">
        <f t="shared" si="3"/>
        <v>0</v>
      </c>
      <c r="F213" s="25"/>
      <c r="G213" s="25"/>
      <c r="H213" s="25"/>
      <c r="I213" s="25"/>
    </row>
    <row r="214" spans="1:9">
      <c r="A214" s="53">
        <v>70206</v>
      </c>
      <c r="B214" s="54" t="s">
        <v>99</v>
      </c>
      <c r="C214" s="54" t="s">
        <v>158</v>
      </c>
      <c r="D214" s="54" t="s">
        <v>367</v>
      </c>
      <c r="E214" s="21">
        <f t="shared" si="3"/>
        <v>0</v>
      </c>
      <c r="F214" s="25"/>
      <c r="G214" s="25"/>
      <c r="H214" s="25"/>
      <c r="I214" s="25"/>
    </row>
    <row r="215" spans="1:9">
      <c r="A215" s="53">
        <v>91105</v>
      </c>
      <c r="B215" s="54" t="s">
        <v>136</v>
      </c>
      <c r="C215" s="54" t="s">
        <v>155</v>
      </c>
      <c r="D215" s="54" t="s">
        <v>368</v>
      </c>
      <c r="E215" s="21">
        <f t="shared" si="3"/>
        <v>0</v>
      </c>
      <c r="F215" s="25">
        <v>0</v>
      </c>
      <c r="G215" s="25">
        <v>0</v>
      </c>
      <c r="H215" s="25">
        <v>0</v>
      </c>
      <c r="I215" s="25"/>
    </row>
    <row r="216" spans="1:9">
      <c r="A216" s="53">
        <v>90504</v>
      </c>
      <c r="B216" s="54" t="s">
        <v>136</v>
      </c>
      <c r="C216" s="54" t="s">
        <v>255</v>
      </c>
      <c r="D216" s="54" t="s">
        <v>369</v>
      </c>
      <c r="E216" s="21">
        <f t="shared" si="3"/>
        <v>0</v>
      </c>
      <c r="F216" s="25"/>
      <c r="G216" s="25"/>
      <c r="H216" s="25"/>
      <c r="I216" s="25"/>
    </row>
    <row r="217" spans="1:9">
      <c r="A217" s="53">
        <v>70207</v>
      </c>
      <c r="B217" s="54" t="s">
        <v>99</v>
      </c>
      <c r="C217" s="54" t="s">
        <v>158</v>
      </c>
      <c r="D217" s="54" t="s">
        <v>370</v>
      </c>
      <c r="E217" s="21">
        <f t="shared" si="3"/>
        <v>0</v>
      </c>
      <c r="F217" s="25"/>
      <c r="G217" s="25"/>
      <c r="H217" s="25"/>
      <c r="I217" s="25"/>
    </row>
    <row r="218" spans="1:9">
      <c r="A218" s="53">
        <v>40902</v>
      </c>
      <c r="B218" s="54" t="s">
        <v>112</v>
      </c>
      <c r="C218" s="54" t="s">
        <v>371</v>
      </c>
      <c r="D218" s="54" t="s">
        <v>372</v>
      </c>
      <c r="E218" s="21">
        <f t="shared" si="3"/>
        <v>0</v>
      </c>
      <c r="F218" s="25"/>
      <c r="G218" s="25"/>
      <c r="H218" s="25"/>
      <c r="I218" s="25"/>
    </row>
    <row r="219" spans="1:9">
      <c r="A219" s="53">
        <v>60603</v>
      </c>
      <c r="B219" s="54" t="s">
        <v>211</v>
      </c>
      <c r="C219" s="54" t="s">
        <v>325</v>
      </c>
      <c r="D219" s="54" t="s">
        <v>373</v>
      </c>
      <c r="E219" s="21">
        <f t="shared" si="3"/>
        <v>0</v>
      </c>
      <c r="F219" s="25"/>
      <c r="G219" s="25"/>
      <c r="H219" s="25"/>
      <c r="I219" s="25"/>
    </row>
    <row r="220" spans="1:9">
      <c r="A220" s="53">
        <v>20503</v>
      </c>
      <c r="B220" s="54" t="s">
        <v>107</v>
      </c>
      <c r="C220" s="54" t="s">
        <v>345</v>
      </c>
      <c r="D220" s="54" t="s">
        <v>374</v>
      </c>
      <c r="E220" s="21">
        <f t="shared" si="3"/>
        <v>0</v>
      </c>
      <c r="F220" s="25"/>
      <c r="G220" s="25"/>
      <c r="H220" s="25"/>
      <c r="I220" s="25"/>
    </row>
    <row r="221" spans="1:9">
      <c r="A221" s="53">
        <v>90905</v>
      </c>
      <c r="B221" s="54" t="s">
        <v>136</v>
      </c>
      <c r="C221" s="54" t="s">
        <v>105</v>
      </c>
      <c r="D221" s="54" t="s">
        <v>375</v>
      </c>
      <c r="E221" s="21">
        <f t="shared" si="3"/>
        <v>0</v>
      </c>
      <c r="F221" s="25"/>
      <c r="G221" s="25"/>
      <c r="H221" s="25"/>
      <c r="I221" s="25"/>
    </row>
    <row r="222" spans="1:9" ht="24">
      <c r="A222" s="53">
        <v>120506</v>
      </c>
      <c r="B222" s="54" t="s">
        <v>101</v>
      </c>
      <c r="C222" s="54" t="s">
        <v>102</v>
      </c>
      <c r="D222" s="54" t="s">
        <v>376</v>
      </c>
      <c r="E222" s="21">
        <f t="shared" si="3"/>
        <v>0</v>
      </c>
      <c r="F222" s="25"/>
      <c r="G222" s="25"/>
      <c r="H222" s="25"/>
      <c r="I222" s="25"/>
    </row>
    <row r="223" spans="1:9">
      <c r="A223" s="53">
        <v>60605</v>
      </c>
      <c r="B223" s="54" t="s">
        <v>211</v>
      </c>
      <c r="C223" s="54" t="s">
        <v>325</v>
      </c>
      <c r="D223" s="54" t="s">
        <v>377</v>
      </c>
      <c r="E223" s="21">
        <f t="shared" si="3"/>
        <v>0</v>
      </c>
      <c r="F223" s="25"/>
      <c r="G223" s="25"/>
      <c r="H223" s="25"/>
      <c r="I223" s="25"/>
    </row>
    <row r="224" spans="1:9">
      <c r="A224" s="53">
        <v>70208</v>
      </c>
      <c r="B224" s="54" t="s">
        <v>99</v>
      </c>
      <c r="C224" s="54" t="s">
        <v>158</v>
      </c>
      <c r="D224" s="54" t="s">
        <v>377</v>
      </c>
      <c r="E224" s="21">
        <f t="shared" si="3"/>
        <v>0</v>
      </c>
      <c r="F224" s="25"/>
      <c r="G224" s="25"/>
      <c r="H224" s="25"/>
      <c r="I224" s="25"/>
    </row>
    <row r="225" spans="1:9" ht="24">
      <c r="A225" s="53">
        <v>120510</v>
      </c>
      <c r="B225" s="54" t="s">
        <v>101</v>
      </c>
      <c r="C225" s="54" t="s">
        <v>102</v>
      </c>
      <c r="D225" s="54" t="s">
        <v>378</v>
      </c>
      <c r="E225" s="21">
        <f t="shared" si="3"/>
        <v>0</v>
      </c>
      <c r="F225" s="25"/>
      <c r="G225" s="25"/>
      <c r="H225" s="25"/>
      <c r="I225" s="25"/>
    </row>
    <row r="226" spans="1:9">
      <c r="A226" s="53">
        <v>20504</v>
      </c>
      <c r="B226" s="54" t="s">
        <v>107</v>
      </c>
      <c r="C226" s="54" t="s">
        <v>345</v>
      </c>
      <c r="D226" s="54" t="s">
        <v>379</v>
      </c>
      <c r="E226" s="21">
        <f t="shared" si="3"/>
        <v>0</v>
      </c>
      <c r="F226" s="25"/>
      <c r="G226" s="25"/>
      <c r="H226" s="25"/>
      <c r="I226" s="25"/>
    </row>
    <row r="227" spans="1:9">
      <c r="A227" s="53">
        <v>90303</v>
      </c>
      <c r="B227" s="54" t="s">
        <v>136</v>
      </c>
      <c r="C227" s="54" t="s">
        <v>235</v>
      </c>
      <c r="D227" s="54" t="s">
        <v>380</v>
      </c>
      <c r="E227" s="21">
        <f t="shared" si="3"/>
        <v>0</v>
      </c>
      <c r="F227" s="25"/>
      <c r="G227" s="25"/>
      <c r="H227" s="25"/>
      <c r="I227" s="25"/>
    </row>
    <row r="228" spans="1:9" ht="24">
      <c r="A228" s="53">
        <v>120507</v>
      </c>
      <c r="B228" s="54" t="s">
        <v>101</v>
      </c>
      <c r="C228" s="54" t="s">
        <v>102</v>
      </c>
      <c r="D228" s="54" t="s">
        <v>381</v>
      </c>
      <c r="E228" s="21">
        <f t="shared" si="3"/>
        <v>0</v>
      </c>
      <c r="F228" s="25"/>
      <c r="G228" s="25"/>
      <c r="H228" s="25"/>
      <c r="I228" s="25"/>
    </row>
    <row r="229" spans="1:9" ht="24">
      <c r="A229" s="53">
        <v>120511</v>
      </c>
      <c r="B229" s="54" t="s">
        <v>101</v>
      </c>
      <c r="C229" s="54" t="s">
        <v>102</v>
      </c>
      <c r="D229" s="54" t="s">
        <v>382</v>
      </c>
      <c r="E229" s="21">
        <f t="shared" si="3"/>
        <v>0</v>
      </c>
      <c r="F229" s="25"/>
      <c r="G229" s="25"/>
      <c r="H229" s="25"/>
      <c r="I229" s="25"/>
    </row>
    <row r="230" spans="1:9">
      <c r="A230" s="53">
        <v>40903</v>
      </c>
      <c r="B230" s="54" t="s">
        <v>112</v>
      </c>
      <c r="C230" s="54" t="s">
        <v>371</v>
      </c>
      <c r="D230" s="54" t="s">
        <v>383</v>
      </c>
      <c r="E230" s="21">
        <f t="shared" si="3"/>
        <v>0</v>
      </c>
      <c r="F230" s="25"/>
      <c r="G230" s="25"/>
      <c r="H230" s="25"/>
      <c r="I230" s="25"/>
    </row>
    <row r="231" spans="1:9">
      <c r="A231" s="53">
        <v>20303</v>
      </c>
      <c r="B231" s="54" t="s">
        <v>107</v>
      </c>
      <c r="C231" s="54" t="s">
        <v>358</v>
      </c>
      <c r="D231" s="54" t="s">
        <v>384</v>
      </c>
      <c r="E231" s="21">
        <f t="shared" si="3"/>
        <v>0</v>
      </c>
      <c r="F231" s="25"/>
      <c r="G231" s="25"/>
      <c r="H231" s="25"/>
      <c r="I231" s="25"/>
    </row>
    <row r="232" spans="1:9">
      <c r="A232" s="53">
        <v>90205</v>
      </c>
      <c r="B232" s="54" t="s">
        <v>136</v>
      </c>
      <c r="C232" s="54" t="s">
        <v>162</v>
      </c>
      <c r="D232" s="54" t="s">
        <v>384</v>
      </c>
      <c r="E232" s="21">
        <f t="shared" si="3"/>
        <v>0</v>
      </c>
      <c r="F232" s="25"/>
      <c r="G232" s="25"/>
      <c r="H232" s="25"/>
      <c r="I232" s="25"/>
    </row>
    <row r="233" spans="1:9">
      <c r="A233" s="53">
        <v>90505</v>
      </c>
      <c r="B233" s="54" t="s">
        <v>136</v>
      </c>
      <c r="C233" s="54" t="s">
        <v>255</v>
      </c>
      <c r="D233" s="54" t="s">
        <v>385</v>
      </c>
      <c r="E233" s="21">
        <f t="shared" si="3"/>
        <v>0</v>
      </c>
      <c r="F233" s="25"/>
      <c r="G233" s="25"/>
      <c r="H233" s="25"/>
      <c r="I233" s="25"/>
    </row>
    <row r="234" spans="1:9">
      <c r="A234" s="53">
        <v>40904</v>
      </c>
      <c r="B234" s="54" t="s">
        <v>112</v>
      </c>
      <c r="C234" s="54" t="s">
        <v>371</v>
      </c>
      <c r="D234" s="54" t="s">
        <v>386</v>
      </c>
      <c r="E234" s="21">
        <f t="shared" si="3"/>
        <v>0</v>
      </c>
      <c r="F234" s="25"/>
      <c r="G234" s="25"/>
      <c r="H234" s="25"/>
      <c r="I234" s="25"/>
    </row>
    <row r="235" spans="1:9" ht="24">
      <c r="A235" s="53">
        <v>50201</v>
      </c>
      <c r="B235" s="54" t="s">
        <v>104</v>
      </c>
      <c r="C235" s="54" t="s">
        <v>192</v>
      </c>
      <c r="D235" s="54" t="s">
        <v>387</v>
      </c>
      <c r="E235" s="21">
        <f t="shared" si="3"/>
        <v>0</v>
      </c>
      <c r="F235" s="25"/>
      <c r="G235" s="25"/>
      <c r="H235" s="25"/>
      <c r="I235" s="25"/>
    </row>
    <row r="236" spans="1:9">
      <c r="A236" s="53">
        <v>20204</v>
      </c>
      <c r="B236" s="54" t="s">
        <v>107</v>
      </c>
      <c r="C236" s="54" t="s">
        <v>134</v>
      </c>
      <c r="D236" s="54" t="s">
        <v>388</v>
      </c>
      <c r="E236" s="21">
        <f t="shared" si="3"/>
        <v>0</v>
      </c>
      <c r="F236" s="25"/>
      <c r="G236" s="25"/>
      <c r="H236" s="25"/>
      <c r="I236" s="25"/>
    </row>
    <row r="237" spans="1:9">
      <c r="A237" s="53">
        <v>60703</v>
      </c>
      <c r="B237" s="54" t="s">
        <v>211</v>
      </c>
      <c r="C237" s="54" t="s">
        <v>283</v>
      </c>
      <c r="D237" s="54" t="s">
        <v>389</v>
      </c>
      <c r="E237" s="21">
        <f t="shared" si="3"/>
        <v>0</v>
      </c>
      <c r="F237" s="25"/>
      <c r="G237" s="25"/>
      <c r="H237" s="25"/>
      <c r="I237" s="25"/>
    </row>
    <row r="238" spans="1:9">
      <c r="A238" s="53">
        <v>90506</v>
      </c>
      <c r="B238" s="54" t="s">
        <v>136</v>
      </c>
      <c r="C238" s="54" t="s">
        <v>255</v>
      </c>
      <c r="D238" s="54" t="s">
        <v>389</v>
      </c>
      <c r="E238" s="21">
        <f t="shared" si="3"/>
        <v>0</v>
      </c>
      <c r="F238" s="25"/>
      <c r="G238" s="25"/>
      <c r="H238" s="25"/>
      <c r="I238" s="25"/>
    </row>
    <row r="239" spans="1:9">
      <c r="A239" s="53">
        <v>20103</v>
      </c>
      <c r="B239" s="54" t="s">
        <v>107</v>
      </c>
      <c r="C239" s="54" t="s">
        <v>108</v>
      </c>
      <c r="D239" s="54" t="s">
        <v>390</v>
      </c>
      <c r="E239" s="21">
        <f t="shared" si="3"/>
        <v>0</v>
      </c>
      <c r="F239" s="25">
        <v>0</v>
      </c>
      <c r="G239" s="25">
        <v>0</v>
      </c>
      <c r="H239" s="25">
        <v>0</v>
      </c>
      <c r="I239" s="25"/>
    </row>
    <row r="240" spans="1:9">
      <c r="A240" s="53">
        <v>10214</v>
      </c>
      <c r="B240" s="54" t="s">
        <v>116</v>
      </c>
      <c r="C240" s="54" t="s">
        <v>164</v>
      </c>
      <c r="D240" s="54" t="s">
        <v>391</v>
      </c>
      <c r="E240" s="21">
        <f t="shared" si="3"/>
        <v>0</v>
      </c>
      <c r="F240" s="25"/>
      <c r="G240" s="25"/>
      <c r="H240" s="25"/>
      <c r="I240" s="25"/>
    </row>
    <row r="241" spans="1:9">
      <c r="A241" s="53">
        <v>40103</v>
      </c>
      <c r="B241" s="54" t="s">
        <v>112</v>
      </c>
      <c r="C241" s="54" t="s">
        <v>113</v>
      </c>
      <c r="D241" s="54" t="s">
        <v>392</v>
      </c>
      <c r="E241" s="21">
        <f t="shared" si="3"/>
        <v>10</v>
      </c>
      <c r="F241" s="25">
        <v>0</v>
      </c>
      <c r="G241" s="25">
        <v>0</v>
      </c>
      <c r="H241" s="25">
        <v>10</v>
      </c>
      <c r="I241" s="25"/>
    </row>
    <row r="242" spans="1:9">
      <c r="A242" s="53">
        <v>10204</v>
      </c>
      <c r="B242" s="54" t="s">
        <v>116</v>
      </c>
      <c r="C242" s="54" t="s">
        <v>164</v>
      </c>
      <c r="D242" s="54" t="s">
        <v>393</v>
      </c>
      <c r="E242" s="21">
        <f t="shared" si="3"/>
        <v>0</v>
      </c>
      <c r="F242" s="25"/>
      <c r="G242" s="25"/>
      <c r="H242" s="25"/>
      <c r="I242" s="25"/>
    </row>
    <row r="243" spans="1:9">
      <c r="A243" s="53">
        <v>60406</v>
      </c>
      <c r="B243" s="54" t="s">
        <v>211</v>
      </c>
      <c r="C243" s="54" t="s">
        <v>260</v>
      </c>
      <c r="D243" s="54" t="s">
        <v>394</v>
      </c>
      <c r="E243" s="21">
        <f t="shared" si="3"/>
        <v>0</v>
      </c>
      <c r="F243" s="25"/>
      <c r="G243" s="25"/>
      <c r="H243" s="25"/>
      <c r="I243" s="25"/>
    </row>
    <row r="244" spans="1:9">
      <c r="A244" s="53">
        <v>60204</v>
      </c>
      <c r="B244" s="54" t="s">
        <v>211</v>
      </c>
      <c r="C244" s="54" t="s">
        <v>271</v>
      </c>
      <c r="D244" s="54" t="s">
        <v>395</v>
      </c>
      <c r="E244" s="21">
        <f t="shared" si="3"/>
        <v>0</v>
      </c>
      <c r="F244" s="25"/>
      <c r="G244" s="25"/>
      <c r="H244" s="25"/>
      <c r="I244" s="25"/>
    </row>
    <row r="245" spans="1:9">
      <c r="A245" s="53">
        <v>20205</v>
      </c>
      <c r="B245" s="54" t="s">
        <v>107</v>
      </c>
      <c r="C245" s="54" t="s">
        <v>134</v>
      </c>
      <c r="D245" s="54" t="s">
        <v>396</v>
      </c>
      <c r="E245" s="21">
        <f t="shared" si="3"/>
        <v>1</v>
      </c>
      <c r="F245" s="25">
        <v>1</v>
      </c>
      <c r="G245" s="25">
        <v>1</v>
      </c>
      <c r="H245" s="25">
        <v>1</v>
      </c>
      <c r="I245" s="25"/>
    </row>
    <row r="246" spans="1:9" ht="24">
      <c r="A246" s="53">
        <v>120106</v>
      </c>
      <c r="B246" s="54" t="s">
        <v>101</v>
      </c>
      <c r="C246" s="54" t="s">
        <v>190</v>
      </c>
      <c r="D246" s="54" t="s">
        <v>397</v>
      </c>
      <c r="E246" s="21">
        <f t="shared" si="3"/>
        <v>0</v>
      </c>
      <c r="F246" s="25"/>
      <c r="G246" s="25"/>
      <c r="H246" s="25"/>
      <c r="I246" s="25"/>
    </row>
    <row r="247" spans="1:9">
      <c r="A247" s="53">
        <v>60408</v>
      </c>
      <c r="B247" s="54" t="s">
        <v>211</v>
      </c>
      <c r="C247" s="54" t="s">
        <v>260</v>
      </c>
      <c r="D247" s="54" t="s">
        <v>398</v>
      </c>
      <c r="E247" s="21">
        <f t="shared" si="3"/>
        <v>0</v>
      </c>
      <c r="F247" s="25"/>
      <c r="G247" s="25"/>
      <c r="H247" s="25"/>
      <c r="I247" s="25"/>
    </row>
    <row r="248" spans="1:9">
      <c r="A248" s="53">
        <v>80823</v>
      </c>
      <c r="B248" s="54" t="s">
        <v>94</v>
      </c>
      <c r="C248" s="54" t="s">
        <v>94</v>
      </c>
      <c r="D248" s="54" t="s">
        <v>399</v>
      </c>
      <c r="E248" s="21">
        <f t="shared" si="3"/>
        <v>135</v>
      </c>
      <c r="F248" s="25">
        <v>130</v>
      </c>
      <c r="G248" s="25">
        <v>135</v>
      </c>
      <c r="H248" s="25">
        <v>135</v>
      </c>
      <c r="I248" s="25"/>
    </row>
    <row r="249" spans="1:9">
      <c r="A249" s="53">
        <v>70407</v>
      </c>
      <c r="B249" s="54" t="s">
        <v>99</v>
      </c>
      <c r="C249" s="54" t="s">
        <v>153</v>
      </c>
      <c r="D249" s="54" t="s">
        <v>400</v>
      </c>
      <c r="E249" s="21">
        <f t="shared" si="3"/>
        <v>0</v>
      </c>
      <c r="F249" s="25"/>
      <c r="G249" s="25"/>
      <c r="H249" s="25"/>
      <c r="I249" s="25"/>
    </row>
    <row r="250" spans="1:9">
      <c r="A250" s="53">
        <v>130707</v>
      </c>
      <c r="B250" s="54" t="s">
        <v>128</v>
      </c>
      <c r="C250" s="54" t="s">
        <v>129</v>
      </c>
      <c r="D250" s="54" t="s">
        <v>401</v>
      </c>
      <c r="E250" s="21">
        <f t="shared" si="3"/>
        <v>4</v>
      </c>
      <c r="F250" s="25">
        <v>4</v>
      </c>
      <c r="G250" s="25">
        <v>4</v>
      </c>
      <c r="H250" s="25">
        <v>4</v>
      </c>
      <c r="I250" s="25"/>
    </row>
    <row r="251" spans="1:9">
      <c r="A251" s="53">
        <v>10216</v>
      </c>
      <c r="B251" s="54" t="s">
        <v>116</v>
      </c>
      <c r="C251" s="54" t="s">
        <v>164</v>
      </c>
      <c r="D251" s="54" t="s">
        <v>402</v>
      </c>
      <c r="E251" s="21">
        <f t="shared" si="3"/>
        <v>0</v>
      </c>
      <c r="F251" s="25">
        <v>0</v>
      </c>
      <c r="G251" s="25">
        <v>0</v>
      </c>
      <c r="H251" s="25">
        <v>0</v>
      </c>
      <c r="I251" s="25"/>
    </row>
    <row r="252" spans="1:9">
      <c r="A252" s="53">
        <v>10215</v>
      </c>
      <c r="B252" s="54" t="s">
        <v>116</v>
      </c>
      <c r="C252" s="54" t="s">
        <v>164</v>
      </c>
      <c r="D252" s="54" t="s">
        <v>403</v>
      </c>
      <c r="E252" s="21">
        <f t="shared" si="3"/>
        <v>0</v>
      </c>
      <c r="F252" s="25">
        <v>0</v>
      </c>
      <c r="G252" s="25">
        <v>0</v>
      </c>
      <c r="H252" s="25">
        <v>0</v>
      </c>
      <c r="I252" s="25"/>
    </row>
    <row r="253" spans="1:9">
      <c r="A253" s="53">
        <v>10217</v>
      </c>
      <c r="B253" s="54" t="s">
        <v>116</v>
      </c>
      <c r="C253" s="54" t="s">
        <v>164</v>
      </c>
      <c r="D253" s="54" t="s">
        <v>404</v>
      </c>
      <c r="E253" s="21">
        <f t="shared" si="3"/>
        <v>0</v>
      </c>
      <c r="F253" s="25">
        <v>0</v>
      </c>
      <c r="G253" s="25">
        <v>0</v>
      </c>
      <c r="H253" s="25">
        <v>0</v>
      </c>
      <c r="I253" s="25"/>
    </row>
    <row r="254" spans="1:9">
      <c r="A254" s="53">
        <v>70707</v>
      </c>
      <c r="B254" s="54" t="s">
        <v>99</v>
      </c>
      <c r="C254" s="54" t="s">
        <v>126</v>
      </c>
      <c r="D254" s="54" t="s">
        <v>405</v>
      </c>
      <c r="E254" s="21">
        <f t="shared" si="3"/>
        <v>0</v>
      </c>
      <c r="F254" s="25"/>
      <c r="G254" s="25"/>
      <c r="H254" s="25"/>
      <c r="I254" s="25"/>
    </row>
    <row r="255" spans="1:9">
      <c r="A255" s="53">
        <v>50104</v>
      </c>
      <c r="B255" s="54" t="s">
        <v>104</v>
      </c>
      <c r="C255" s="54" t="s">
        <v>225</v>
      </c>
      <c r="D255" s="54" t="s">
        <v>406</v>
      </c>
      <c r="E255" s="21">
        <f t="shared" si="3"/>
        <v>0</v>
      </c>
      <c r="F255" s="25"/>
      <c r="G255" s="25"/>
      <c r="H255" s="25"/>
      <c r="I255" s="25"/>
    </row>
    <row r="256" spans="1:9">
      <c r="A256" s="53">
        <v>90906</v>
      </c>
      <c r="B256" s="54" t="s">
        <v>136</v>
      </c>
      <c r="C256" s="54" t="s">
        <v>105</v>
      </c>
      <c r="D256" s="54" t="s">
        <v>407</v>
      </c>
      <c r="E256" s="21">
        <f t="shared" si="3"/>
        <v>0</v>
      </c>
      <c r="F256" s="25"/>
      <c r="G256" s="25"/>
      <c r="H256" s="25"/>
      <c r="I256" s="25"/>
    </row>
    <row r="257" spans="1:9">
      <c r="A257" s="53">
        <v>30304</v>
      </c>
      <c r="B257" s="54" t="s">
        <v>96</v>
      </c>
      <c r="C257" s="54" t="s">
        <v>293</v>
      </c>
      <c r="D257" s="54" t="s">
        <v>408</v>
      </c>
      <c r="E257" s="21">
        <f t="shared" si="3"/>
        <v>0</v>
      </c>
      <c r="F257" s="25"/>
      <c r="G257" s="25"/>
      <c r="H257" s="25"/>
      <c r="I257" s="25"/>
    </row>
    <row r="258" spans="1:9">
      <c r="A258" s="53">
        <v>90602</v>
      </c>
      <c r="B258" s="54" t="s">
        <v>136</v>
      </c>
      <c r="C258" s="54" t="s">
        <v>250</v>
      </c>
      <c r="D258" s="54" t="s">
        <v>409</v>
      </c>
      <c r="E258" s="21">
        <f t="shared" si="3"/>
        <v>0</v>
      </c>
      <c r="F258" s="25"/>
      <c r="G258" s="25"/>
      <c r="H258" s="25"/>
      <c r="I258" s="25"/>
    </row>
    <row r="259" spans="1:9">
      <c r="A259" s="53">
        <v>40505</v>
      </c>
      <c r="B259" s="54" t="s">
        <v>112</v>
      </c>
      <c r="C259" s="54" t="s">
        <v>143</v>
      </c>
      <c r="D259" s="54" t="s">
        <v>410</v>
      </c>
      <c r="E259" s="21">
        <f t="shared" si="3"/>
        <v>0</v>
      </c>
      <c r="F259" s="25"/>
      <c r="G259" s="25"/>
      <c r="H259" s="25"/>
      <c r="I259" s="25"/>
    </row>
    <row r="260" spans="1:9">
      <c r="A260" s="53">
        <v>80603</v>
      </c>
      <c r="B260" s="54" t="s">
        <v>94</v>
      </c>
      <c r="C260" s="54" t="s">
        <v>201</v>
      </c>
      <c r="D260" s="54" t="s">
        <v>411</v>
      </c>
      <c r="E260" s="21">
        <f t="shared" si="3"/>
        <v>0</v>
      </c>
      <c r="F260" s="25"/>
      <c r="G260" s="25"/>
      <c r="H260" s="25"/>
      <c r="I260" s="25"/>
    </row>
    <row r="261" spans="1:9">
      <c r="A261" s="53">
        <v>40304</v>
      </c>
      <c r="B261" s="54" t="s">
        <v>112</v>
      </c>
      <c r="C261" s="54" t="s">
        <v>149</v>
      </c>
      <c r="D261" s="54" t="s">
        <v>412</v>
      </c>
      <c r="E261" s="21">
        <f t="shared" ref="E261:E324" si="4">+MAX(F261:FM261)</f>
        <v>0</v>
      </c>
      <c r="F261" s="25"/>
      <c r="G261" s="25"/>
      <c r="H261" s="25"/>
      <c r="I261" s="25"/>
    </row>
    <row r="262" spans="1:9">
      <c r="A262" s="53">
        <v>10203</v>
      </c>
      <c r="B262" s="54" t="s">
        <v>116</v>
      </c>
      <c r="C262" s="54" t="s">
        <v>164</v>
      </c>
      <c r="D262" s="54" t="s">
        <v>413</v>
      </c>
      <c r="E262" s="21">
        <f t="shared" si="4"/>
        <v>3</v>
      </c>
      <c r="F262" s="25">
        <v>3</v>
      </c>
      <c r="G262" s="25">
        <v>3</v>
      </c>
      <c r="H262" s="25">
        <v>3</v>
      </c>
      <c r="I262" s="25"/>
    </row>
    <row r="263" spans="1:9">
      <c r="A263" s="53">
        <v>40605</v>
      </c>
      <c r="B263" s="54" t="s">
        <v>112</v>
      </c>
      <c r="C263" s="54" t="s">
        <v>182</v>
      </c>
      <c r="D263" s="54" t="s">
        <v>414</v>
      </c>
      <c r="E263" s="21">
        <f t="shared" si="4"/>
        <v>0</v>
      </c>
      <c r="F263" s="25"/>
      <c r="G263" s="25"/>
      <c r="H263" s="25"/>
      <c r="I263" s="25"/>
    </row>
    <row r="264" spans="1:9">
      <c r="A264" s="53">
        <v>130708</v>
      </c>
      <c r="B264" s="54" t="s">
        <v>128</v>
      </c>
      <c r="C264" s="54" t="s">
        <v>129</v>
      </c>
      <c r="D264" s="54" t="s">
        <v>415</v>
      </c>
      <c r="E264" s="21">
        <f t="shared" si="4"/>
        <v>118</v>
      </c>
      <c r="F264" s="25">
        <v>117</v>
      </c>
      <c r="G264" s="25">
        <v>118</v>
      </c>
      <c r="H264" s="25">
        <v>118</v>
      </c>
      <c r="I264" s="25"/>
    </row>
    <row r="265" spans="1:9">
      <c r="A265" s="53">
        <v>40801</v>
      </c>
      <c r="B265" s="54" t="s">
        <v>112</v>
      </c>
      <c r="C265" s="54" t="s">
        <v>416</v>
      </c>
      <c r="D265" s="56" t="s">
        <v>416</v>
      </c>
      <c r="E265" s="21">
        <f t="shared" si="4"/>
        <v>2</v>
      </c>
      <c r="F265" s="25">
        <v>2</v>
      </c>
      <c r="G265" s="25">
        <v>2</v>
      </c>
      <c r="H265" s="25">
        <v>2</v>
      </c>
      <c r="I265" s="25"/>
    </row>
    <row r="266" spans="1:9">
      <c r="A266" s="53">
        <v>70708</v>
      </c>
      <c r="B266" s="54" t="s">
        <v>99</v>
      </c>
      <c r="C266" s="54" t="s">
        <v>126</v>
      </c>
      <c r="D266" s="54" t="s">
        <v>417</v>
      </c>
      <c r="E266" s="21">
        <f t="shared" si="4"/>
        <v>0</v>
      </c>
      <c r="F266" s="25"/>
      <c r="G266" s="25"/>
      <c r="H266" s="25"/>
      <c r="I266" s="25"/>
    </row>
    <row r="267" spans="1:9">
      <c r="A267" s="53">
        <v>70101</v>
      </c>
      <c r="B267" s="54" t="s">
        <v>99</v>
      </c>
      <c r="C267" s="54" t="s">
        <v>352</v>
      </c>
      <c r="D267" s="54" t="s">
        <v>418</v>
      </c>
      <c r="E267" s="21">
        <f t="shared" si="4"/>
        <v>0</v>
      </c>
      <c r="F267" s="25"/>
      <c r="G267" s="25"/>
      <c r="H267" s="25"/>
      <c r="I267" s="25"/>
    </row>
    <row r="268" spans="1:9">
      <c r="A268" s="53">
        <v>70104</v>
      </c>
      <c r="B268" s="54" t="s">
        <v>99</v>
      </c>
      <c r="C268" s="54" t="s">
        <v>352</v>
      </c>
      <c r="D268" s="54" t="s">
        <v>419</v>
      </c>
      <c r="E268" s="21">
        <f t="shared" si="4"/>
        <v>0</v>
      </c>
      <c r="F268" s="25"/>
      <c r="G268" s="25"/>
      <c r="H268" s="25"/>
      <c r="I268" s="25"/>
    </row>
    <row r="269" spans="1:9">
      <c r="A269" s="53">
        <v>40104</v>
      </c>
      <c r="B269" s="54" t="s">
        <v>112</v>
      </c>
      <c r="C269" s="54" t="s">
        <v>113</v>
      </c>
      <c r="D269" s="54" t="s">
        <v>420</v>
      </c>
      <c r="E269" s="21">
        <f t="shared" si="4"/>
        <v>0</v>
      </c>
      <c r="F269" s="25"/>
      <c r="G269" s="25"/>
      <c r="H269" s="25"/>
      <c r="I269" s="25"/>
    </row>
    <row r="270" spans="1:9">
      <c r="A270" s="53">
        <v>91106</v>
      </c>
      <c r="B270" s="54" t="s">
        <v>136</v>
      </c>
      <c r="C270" s="54" t="s">
        <v>155</v>
      </c>
      <c r="D270" s="54" t="s">
        <v>420</v>
      </c>
      <c r="E270" s="21">
        <f t="shared" si="4"/>
        <v>0</v>
      </c>
      <c r="F270" s="25">
        <v>0</v>
      </c>
      <c r="G270" s="25">
        <v>0</v>
      </c>
      <c r="H270" s="25">
        <v>0</v>
      </c>
      <c r="I270" s="25"/>
    </row>
    <row r="271" spans="1:9">
      <c r="A271" s="53">
        <v>40305</v>
      </c>
      <c r="B271" s="54" t="s">
        <v>112</v>
      </c>
      <c r="C271" s="54" t="s">
        <v>149</v>
      </c>
      <c r="D271" s="54" t="s">
        <v>421</v>
      </c>
      <c r="E271" s="21">
        <f t="shared" si="4"/>
        <v>0</v>
      </c>
      <c r="F271" s="25"/>
      <c r="G271" s="25"/>
      <c r="H271" s="25"/>
      <c r="I271" s="25"/>
    </row>
    <row r="272" spans="1:9" ht="24">
      <c r="A272" s="53">
        <v>120508</v>
      </c>
      <c r="B272" s="54" t="s">
        <v>101</v>
      </c>
      <c r="C272" s="54" t="s">
        <v>102</v>
      </c>
      <c r="D272" s="54" t="s">
        <v>422</v>
      </c>
      <c r="E272" s="21">
        <f t="shared" si="4"/>
        <v>0</v>
      </c>
      <c r="F272" s="25"/>
      <c r="G272" s="25"/>
      <c r="H272" s="25"/>
      <c r="I272" s="25"/>
    </row>
    <row r="273" spans="1:9">
      <c r="A273" s="53">
        <v>130904</v>
      </c>
      <c r="B273" s="54" t="s">
        <v>128</v>
      </c>
      <c r="C273" s="54" t="s">
        <v>354</v>
      </c>
      <c r="D273" s="54" t="s">
        <v>422</v>
      </c>
      <c r="E273" s="21">
        <f t="shared" si="4"/>
        <v>0</v>
      </c>
      <c r="F273" s="25"/>
      <c r="G273" s="25"/>
      <c r="H273" s="25"/>
      <c r="I273" s="25"/>
    </row>
    <row r="274" spans="1:9" ht="24">
      <c r="A274" s="53">
        <v>120509</v>
      </c>
      <c r="B274" s="54" t="s">
        <v>101</v>
      </c>
      <c r="C274" s="54" t="s">
        <v>102</v>
      </c>
      <c r="D274" s="54" t="s">
        <v>423</v>
      </c>
      <c r="E274" s="21">
        <f t="shared" si="4"/>
        <v>0</v>
      </c>
      <c r="F274" s="25"/>
      <c r="G274" s="25"/>
      <c r="H274" s="25"/>
      <c r="I274" s="25"/>
    </row>
    <row r="275" spans="1:9">
      <c r="A275" s="53">
        <v>20404</v>
      </c>
      <c r="B275" s="54" t="s">
        <v>107</v>
      </c>
      <c r="C275" s="54" t="s">
        <v>239</v>
      </c>
      <c r="D275" s="54" t="s">
        <v>424</v>
      </c>
      <c r="E275" s="21">
        <f t="shared" si="4"/>
        <v>0</v>
      </c>
      <c r="F275" s="25"/>
      <c r="G275" s="25"/>
      <c r="H275" s="25"/>
      <c r="I275" s="25"/>
    </row>
    <row r="276" spans="1:9" ht="24">
      <c r="A276" s="53">
        <v>120803</v>
      </c>
      <c r="B276" s="54" t="s">
        <v>101</v>
      </c>
      <c r="C276" s="54" t="s">
        <v>206</v>
      </c>
      <c r="D276" s="54" t="s">
        <v>425</v>
      </c>
      <c r="E276" s="21">
        <f t="shared" si="4"/>
        <v>0</v>
      </c>
      <c r="F276" s="25"/>
      <c r="G276" s="25"/>
      <c r="H276" s="25"/>
      <c r="I276" s="25"/>
    </row>
    <row r="277" spans="1:9" ht="24">
      <c r="A277" s="53">
        <v>120604</v>
      </c>
      <c r="B277" s="54" t="s">
        <v>101</v>
      </c>
      <c r="C277" s="54" t="s">
        <v>184</v>
      </c>
      <c r="D277" s="54" t="s">
        <v>426</v>
      </c>
      <c r="E277" s="21">
        <f t="shared" si="4"/>
        <v>0</v>
      </c>
      <c r="F277" s="25"/>
      <c r="G277" s="25"/>
      <c r="H277" s="25"/>
      <c r="I277" s="25"/>
    </row>
    <row r="278" spans="1:9" ht="24">
      <c r="A278" s="53">
        <v>120402</v>
      </c>
      <c r="B278" s="54" t="s">
        <v>101</v>
      </c>
      <c r="C278" s="54" t="s">
        <v>258</v>
      </c>
      <c r="D278" s="54" t="s">
        <v>427</v>
      </c>
      <c r="E278" s="21">
        <f t="shared" si="4"/>
        <v>0</v>
      </c>
      <c r="F278" s="25"/>
      <c r="G278" s="25"/>
      <c r="H278" s="25"/>
      <c r="I278" s="25"/>
    </row>
    <row r="279" spans="1:9" ht="24">
      <c r="A279" s="53">
        <v>120203</v>
      </c>
      <c r="B279" s="54" t="s">
        <v>101</v>
      </c>
      <c r="C279" s="54" t="s">
        <v>243</v>
      </c>
      <c r="D279" s="54" t="s">
        <v>428</v>
      </c>
      <c r="E279" s="21">
        <f t="shared" si="4"/>
        <v>0</v>
      </c>
      <c r="F279" s="25">
        <v>0</v>
      </c>
      <c r="G279" s="25">
        <v>0</v>
      </c>
      <c r="H279" s="25">
        <v>0</v>
      </c>
      <c r="I279" s="25"/>
    </row>
    <row r="280" spans="1:9" ht="24">
      <c r="A280" s="53">
        <v>120204</v>
      </c>
      <c r="B280" s="54" t="s">
        <v>101</v>
      </c>
      <c r="C280" s="54" t="s">
        <v>243</v>
      </c>
      <c r="D280" s="54" t="s">
        <v>429</v>
      </c>
      <c r="E280" s="21">
        <f t="shared" si="4"/>
        <v>0</v>
      </c>
      <c r="F280" s="25">
        <v>0</v>
      </c>
      <c r="G280" s="25">
        <v>0</v>
      </c>
      <c r="H280" s="25">
        <v>0</v>
      </c>
      <c r="I280" s="25"/>
    </row>
    <row r="281" spans="1:9" ht="24">
      <c r="A281" s="53">
        <v>120205</v>
      </c>
      <c r="B281" s="54" t="s">
        <v>101</v>
      </c>
      <c r="C281" s="54" t="s">
        <v>243</v>
      </c>
      <c r="D281" s="54" t="s">
        <v>430</v>
      </c>
      <c r="E281" s="21">
        <f t="shared" si="4"/>
        <v>0</v>
      </c>
      <c r="F281" s="25">
        <v>0</v>
      </c>
      <c r="G281" s="25">
        <v>0</v>
      </c>
      <c r="H281" s="25">
        <v>0</v>
      </c>
      <c r="I281" s="25"/>
    </row>
    <row r="282" spans="1:9" ht="24">
      <c r="A282" s="53">
        <v>120206</v>
      </c>
      <c r="B282" s="54" t="s">
        <v>101</v>
      </c>
      <c r="C282" s="54" t="s">
        <v>243</v>
      </c>
      <c r="D282" s="54" t="s">
        <v>431</v>
      </c>
      <c r="E282" s="21">
        <f t="shared" si="4"/>
        <v>4</v>
      </c>
      <c r="F282" s="25">
        <v>4</v>
      </c>
      <c r="G282" s="25">
        <v>4</v>
      </c>
      <c r="H282" s="25">
        <v>4</v>
      </c>
      <c r="I282" s="25"/>
    </row>
    <row r="283" spans="1:9" ht="24">
      <c r="A283" s="53">
        <v>120201</v>
      </c>
      <c r="B283" s="54" t="s">
        <v>101</v>
      </c>
      <c r="C283" s="54" t="s">
        <v>243</v>
      </c>
      <c r="D283" s="54" t="s">
        <v>432</v>
      </c>
      <c r="E283" s="21">
        <f t="shared" si="4"/>
        <v>0</v>
      </c>
      <c r="F283" s="25"/>
      <c r="G283" s="25"/>
      <c r="H283" s="25"/>
      <c r="I283" s="25"/>
    </row>
    <row r="284" spans="1:9">
      <c r="A284" s="53">
        <v>130709</v>
      </c>
      <c r="B284" s="54" t="s">
        <v>128</v>
      </c>
      <c r="C284" s="54" t="s">
        <v>129</v>
      </c>
      <c r="D284" s="54" t="s">
        <v>211</v>
      </c>
      <c r="E284" s="21">
        <f t="shared" si="4"/>
        <v>83</v>
      </c>
      <c r="F284" s="25">
        <v>83</v>
      </c>
      <c r="G284" s="25">
        <v>83</v>
      </c>
      <c r="H284" s="25">
        <v>83</v>
      </c>
      <c r="I284" s="25"/>
    </row>
    <row r="285" spans="1:9">
      <c r="A285" s="53">
        <v>91111</v>
      </c>
      <c r="B285" s="54" t="s">
        <v>136</v>
      </c>
      <c r="C285" s="54" t="s">
        <v>155</v>
      </c>
      <c r="D285" s="54" t="s">
        <v>433</v>
      </c>
      <c r="E285" s="21">
        <f t="shared" si="4"/>
        <v>0</v>
      </c>
      <c r="F285" s="25">
        <v>0</v>
      </c>
      <c r="G285" s="25">
        <v>0</v>
      </c>
      <c r="H285" s="25">
        <v>0</v>
      </c>
      <c r="I285" s="25"/>
    </row>
    <row r="286" spans="1:9">
      <c r="A286" s="53">
        <v>41201</v>
      </c>
      <c r="B286" s="54" t="s">
        <v>112</v>
      </c>
      <c r="C286" s="54" t="s">
        <v>188</v>
      </c>
      <c r="D286" s="54" t="s">
        <v>434</v>
      </c>
      <c r="E286" s="21">
        <f t="shared" si="4"/>
        <v>0</v>
      </c>
      <c r="F286" s="25"/>
      <c r="G286" s="25"/>
      <c r="H286" s="25"/>
      <c r="I286" s="25"/>
    </row>
    <row r="287" spans="1:9">
      <c r="A287" s="53">
        <v>40802</v>
      </c>
      <c r="B287" s="54" t="s">
        <v>112</v>
      </c>
      <c r="C287" s="54" t="s">
        <v>416</v>
      </c>
      <c r="D287" s="54" t="s">
        <v>435</v>
      </c>
      <c r="E287" s="21">
        <f t="shared" si="4"/>
        <v>0</v>
      </c>
      <c r="F287" s="25"/>
      <c r="G287" s="25"/>
      <c r="H287" s="25"/>
      <c r="I287" s="25"/>
    </row>
    <row r="288" spans="1:9">
      <c r="A288" s="53">
        <v>130710</v>
      </c>
      <c r="B288" s="54" t="s">
        <v>128</v>
      </c>
      <c r="C288" s="54" t="s">
        <v>129</v>
      </c>
      <c r="D288" s="54" t="s">
        <v>436</v>
      </c>
      <c r="E288" s="21">
        <f t="shared" si="4"/>
        <v>0</v>
      </c>
      <c r="F288" s="25"/>
      <c r="G288" s="25"/>
      <c r="H288" s="25"/>
      <c r="I288" s="25"/>
    </row>
    <row r="289" spans="1:9">
      <c r="A289" s="53">
        <v>70711</v>
      </c>
      <c r="B289" s="54" t="s">
        <v>99</v>
      </c>
      <c r="C289" s="54" t="s">
        <v>126</v>
      </c>
      <c r="D289" s="54" t="s">
        <v>437</v>
      </c>
      <c r="E289" s="21">
        <f t="shared" si="4"/>
        <v>0</v>
      </c>
      <c r="F289" s="25"/>
      <c r="G289" s="25"/>
      <c r="H289" s="25"/>
      <c r="I289" s="25"/>
    </row>
    <row r="290" spans="1:9">
      <c r="A290" s="53">
        <v>30404</v>
      </c>
      <c r="B290" s="54" t="s">
        <v>96</v>
      </c>
      <c r="C290" s="54" t="s">
        <v>213</v>
      </c>
      <c r="D290" s="54" t="s">
        <v>438</v>
      </c>
      <c r="E290" s="21">
        <f t="shared" si="4"/>
        <v>0</v>
      </c>
      <c r="F290" s="25"/>
      <c r="G290" s="25"/>
      <c r="H290" s="25"/>
      <c r="I290" s="25"/>
    </row>
    <row r="291" spans="1:9">
      <c r="A291" s="53">
        <v>130711</v>
      </c>
      <c r="B291" s="54" t="s">
        <v>128</v>
      </c>
      <c r="C291" s="54" t="s">
        <v>129</v>
      </c>
      <c r="D291" s="54" t="s">
        <v>439</v>
      </c>
      <c r="E291" s="21">
        <f t="shared" si="4"/>
        <v>0</v>
      </c>
      <c r="F291" s="25"/>
      <c r="G291" s="25"/>
      <c r="H291" s="25"/>
      <c r="I291" s="25"/>
    </row>
    <row r="292" spans="1:9" ht="24">
      <c r="A292" s="53">
        <v>120403</v>
      </c>
      <c r="B292" s="54" t="s">
        <v>101</v>
      </c>
      <c r="C292" s="54" t="s">
        <v>258</v>
      </c>
      <c r="D292" s="54" t="s">
        <v>440</v>
      </c>
      <c r="E292" s="21">
        <f t="shared" si="4"/>
        <v>0</v>
      </c>
      <c r="F292" s="25"/>
      <c r="G292" s="25"/>
      <c r="H292" s="25"/>
      <c r="I292" s="25"/>
    </row>
    <row r="293" spans="1:9">
      <c r="A293" s="53">
        <v>50105</v>
      </c>
      <c r="B293" s="54" t="s">
        <v>104</v>
      </c>
      <c r="C293" s="54" t="s">
        <v>225</v>
      </c>
      <c r="D293" s="54" t="s">
        <v>441</v>
      </c>
      <c r="E293" s="21">
        <f t="shared" si="4"/>
        <v>0</v>
      </c>
      <c r="F293" s="25"/>
      <c r="G293" s="25"/>
      <c r="H293" s="25"/>
      <c r="I293" s="25"/>
    </row>
    <row r="294" spans="1:9">
      <c r="A294" s="53">
        <v>40405</v>
      </c>
      <c r="B294" s="54" t="s">
        <v>112</v>
      </c>
      <c r="C294" s="54" t="s">
        <v>121</v>
      </c>
      <c r="D294" s="54" t="s">
        <v>442</v>
      </c>
      <c r="E294" s="21">
        <f t="shared" si="4"/>
        <v>0</v>
      </c>
      <c r="F294" s="25"/>
      <c r="G294" s="25"/>
      <c r="H294" s="25"/>
      <c r="I294" s="25"/>
    </row>
    <row r="295" spans="1:9" ht="24">
      <c r="A295" s="53">
        <v>110202</v>
      </c>
      <c r="B295" s="54" t="s">
        <v>288</v>
      </c>
      <c r="C295" s="54" t="s">
        <v>443</v>
      </c>
      <c r="D295" s="54" t="s">
        <v>444</v>
      </c>
      <c r="E295" s="21">
        <f t="shared" si="4"/>
        <v>0</v>
      </c>
      <c r="F295" s="25"/>
      <c r="G295" s="25"/>
      <c r="H295" s="25"/>
      <c r="I295" s="25"/>
    </row>
    <row r="296" spans="1:9">
      <c r="A296" s="53">
        <v>81003</v>
      </c>
      <c r="B296" s="54" t="s">
        <v>94</v>
      </c>
      <c r="C296" s="54" t="s">
        <v>131</v>
      </c>
      <c r="D296" s="54" t="s">
        <v>445</v>
      </c>
      <c r="E296" s="21">
        <f t="shared" si="4"/>
        <v>110</v>
      </c>
      <c r="F296" s="25">
        <v>109</v>
      </c>
      <c r="G296" s="25">
        <v>110</v>
      </c>
      <c r="H296" s="25">
        <v>110</v>
      </c>
      <c r="I296" s="25"/>
    </row>
    <row r="297" spans="1:9">
      <c r="A297" s="53">
        <v>130102</v>
      </c>
      <c r="B297" s="54" t="s">
        <v>128</v>
      </c>
      <c r="C297" s="54" t="s">
        <v>141</v>
      </c>
      <c r="D297" s="54" t="s">
        <v>446</v>
      </c>
      <c r="E297" s="21">
        <f t="shared" si="4"/>
        <v>197</v>
      </c>
      <c r="F297" s="25">
        <v>192</v>
      </c>
      <c r="G297" s="25">
        <v>195</v>
      </c>
      <c r="H297" s="25">
        <v>197</v>
      </c>
      <c r="I297" s="25"/>
    </row>
    <row r="298" spans="1:9">
      <c r="A298" s="53">
        <v>20206</v>
      </c>
      <c r="B298" s="54" t="s">
        <v>107</v>
      </c>
      <c r="C298" s="54" t="s">
        <v>134</v>
      </c>
      <c r="D298" s="54" t="s">
        <v>447</v>
      </c>
      <c r="E298" s="21">
        <f t="shared" si="4"/>
        <v>0</v>
      </c>
      <c r="F298" s="25"/>
      <c r="G298" s="25"/>
      <c r="H298" s="25"/>
      <c r="I298" s="25"/>
    </row>
    <row r="299" spans="1:9">
      <c r="A299" s="53">
        <v>80812</v>
      </c>
      <c r="B299" s="54" t="s">
        <v>94</v>
      </c>
      <c r="C299" s="54" t="s">
        <v>94</v>
      </c>
      <c r="D299" s="54" t="s">
        <v>447</v>
      </c>
      <c r="E299" s="21">
        <f t="shared" si="4"/>
        <v>287</v>
      </c>
      <c r="F299" s="25">
        <v>286</v>
      </c>
      <c r="G299" s="25">
        <v>286</v>
      </c>
      <c r="H299" s="25">
        <v>287</v>
      </c>
      <c r="I299" s="25"/>
    </row>
    <row r="300" spans="1:9">
      <c r="A300" s="53">
        <v>41102</v>
      </c>
      <c r="B300" s="54" t="s">
        <v>112</v>
      </c>
      <c r="C300" s="54" t="s">
        <v>448</v>
      </c>
      <c r="D300" s="54" t="s">
        <v>449</v>
      </c>
      <c r="E300" s="21">
        <f t="shared" si="4"/>
        <v>0</v>
      </c>
      <c r="F300" s="25"/>
      <c r="G300" s="25"/>
      <c r="H300" s="25"/>
      <c r="I300" s="25"/>
    </row>
    <row r="301" spans="1:9">
      <c r="A301" s="53">
        <v>41305</v>
      </c>
      <c r="B301" s="54" t="s">
        <v>112</v>
      </c>
      <c r="C301" s="54" t="s">
        <v>179</v>
      </c>
      <c r="D301" s="54" t="s">
        <v>450</v>
      </c>
      <c r="E301" s="21">
        <f t="shared" si="4"/>
        <v>0</v>
      </c>
      <c r="F301" s="25"/>
      <c r="G301" s="25"/>
      <c r="H301" s="25"/>
      <c r="I301" s="25"/>
    </row>
    <row r="302" spans="1:9" ht="24">
      <c r="A302" s="53">
        <v>120605</v>
      </c>
      <c r="B302" s="54" t="s">
        <v>101</v>
      </c>
      <c r="C302" s="54" t="s">
        <v>184</v>
      </c>
      <c r="D302" s="54" t="s">
        <v>184</v>
      </c>
      <c r="E302" s="21">
        <f t="shared" si="4"/>
        <v>0</v>
      </c>
      <c r="F302" s="25"/>
      <c r="G302" s="25"/>
      <c r="H302" s="25"/>
      <c r="I302" s="25"/>
    </row>
    <row r="303" spans="1:9" ht="24">
      <c r="A303" s="53">
        <v>120306</v>
      </c>
      <c r="B303" s="54" t="s">
        <v>101</v>
      </c>
      <c r="C303" s="54" t="s">
        <v>123</v>
      </c>
      <c r="D303" s="54" t="s">
        <v>451</v>
      </c>
      <c r="E303" s="21">
        <f t="shared" si="4"/>
        <v>0</v>
      </c>
      <c r="F303" s="25"/>
      <c r="G303" s="25"/>
      <c r="H303" s="25"/>
      <c r="I303" s="25"/>
    </row>
    <row r="304" spans="1:9" ht="24">
      <c r="A304" s="53">
        <v>120701</v>
      </c>
      <c r="B304" s="54" t="s">
        <v>101</v>
      </c>
      <c r="C304" s="54" t="s">
        <v>151</v>
      </c>
      <c r="D304" s="54" t="s">
        <v>151</v>
      </c>
      <c r="E304" s="21">
        <f t="shared" si="4"/>
        <v>0</v>
      </c>
      <c r="F304" s="25">
        <v>0</v>
      </c>
      <c r="G304" s="25">
        <v>0</v>
      </c>
      <c r="H304" s="25">
        <v>0</v>
      </c>
      <c r="I304" s="25"/>
    </row>
    <row r="305" spans="1:9">
      <c r="A305" s="53">
        <v>60102</v>
      </c>
      <c r="B305" s="54" t="s">
        <v>211</v>
      </c>
      <c r="C305" s="54" t="s">
        <v>279</v>
      </c>
      <c r="D305" s="54" t="s">
        <v>452</v>
      </c>
      <c r="E305" s="21">
        <f t="shared" si="4"/>
        <v>1</v>
      </c>
      <c r="F305" s="25">
        <v>1</v>
      </c>
      <c r="G305" s="25">
        <v>1</v>
      </c>
      <c r="H305" s="25">
        <v>1</v>
      </c>
      <c r="I305" s="25"/>
    </row>
    <row r="306" spans="1:9">
      <c r="A306" s="53">
        <v>60305</v>
      </c>
      <c r="B306" s="54" t="s">
        <v>211</v>
      </c>
      <c r="C306" s="54" t="s">
        <v>331</v>
      </c>
      <c r="D306" s="54" t="s">
        <v>452</v>
      </c>
      <c r="E306" s="21">
        <f t="shared" si="4"/>
        <v>0</v>
      </c>
      <c r="F306" s="25"/>
      <c r="G306" s="25"/>
      <c r="H306" s="25"/>
      <c r="I306" s="25"/>
    </row>
    <row r="307" spans="1:9">
      <c r="A307" s="53">
        <v>90104</v>
      </c>
      <c r="B307" s="54" t="s">
        <v>136</v>
      </c>
      <c r="C307" s="54" t="s">
        <v>145</v>
      </c>
      <c r="D307" s="54" t="s">
        <v>453</v>
      </c>
      <c r="E307" s="21">
        <f t="shared" si="4"/>
        <v>0</v>
      </c>
      <c r="F307" s="25"/>
      <c r="G307" s="25"/>
      <c r="H307" s="25"/>
      <c r="I307" s="25"/>
    </row>
    <row r="308" spans="1:9">
      <c r="A308" s="53">
        <v>70303</v>
      </c>
      <c r="B308" s="54" t="s">
        <v>99</v>
      </c>
      <c r="C308" s="54" t="s">
        <v>99</v>
      </c>
      <c r="D308" s="54" t="s">
        <v>454</v>
      </c>
      <c r="E308" s="21">
        <f t="shared" si="4"/>
        <v>6</v>
      </c>
      <c r="F308" s="25">
        <v>6</v>
      </c>
      <c r="G308" s="25">
        <v>6</v>
      </c>
      <c r="H308" s="25">
        <v>6</v>
      </c>
      <c r="I308" s="25"/>
    </row>
    <row r="309" spans="1:9">
      <c r="A309" s="53">
        <v>91002</v>
      </c>
      <c r="B309" s="54" t="s">
        <v>136</v>
      </c>
      <c r="C309" s="54" t="s">
        <v>229</v>
      </c>
      <c r="D309" s="54" t="s">
        <v>454</v>
      </c>
      <c r="E309" s="21">
        <f t="shared" si="4"/>
        <v>7</v>
      </c>
      <c r="F309" s="25">
        <v>7</v>
      </c>
      <c r="G309" s="25">
        <v>7</v>
      </c>
      <c r="H309" s="25">
        <v>7</v>
      </c>
      <c r="I309" s="25"/>
    </row>
    <row r="310" spans="1:9">
      <c r="A310" s="53">
        <v>40501</v>
      </c>
      <c r="B310" s="54" t="s">
        <v>112</v>
      </c>
      <c r="C310" s="54" t="s">
        <v>143</v>
      </c>
      <c r="D310" s="54" t="s">
        <v>455</v>
      </c>
      <c r="E310" s="21">
        <f t="shared" si="4"/>
        <v>0</v>
      </c>
      <c r="F310" s="25">
        <v>0</v>
      </c>
      <c r="G310" s="25">
        <v>0</v>
      </c>
      <c r="H310" s="25">
        <v>0</v>
      </c>
      <c r="I310" s="25"/>
    </row>
    <row r="311" spans="1:9">
      <c r="A311" s="53">
        <v>30204</v>
      </c>
      <c r="B311" s="54" t="s">
        <v>96</v>
      </c>
      <c r="C311" s="54" t="s">
        <v>97</v>
      </c>
      <c r="D311" s="54" t="s">
        <v>456</v>
      </c>
      <c r="E311" s="21">
        <f t="shared" si="4"/>
        <v>0</v>
      </c>
      <c r="F311" s="25"/>
      <c r="G311" s="25"/>
      <c r="H311" s="25"/>
      <c r="I311" s="25"/>
    </row>
    <row r="312" spans="1:9">
      <c r="A312" s="53">
        <v>70105</v>
      </c>
      <c r="B312" s="54" t="s">
        <v>99</v>
      </c>
      <c r="C312" s="54" t="s">
        <v>352</v>
      </c>
      <c r="D312" s="54" t="s">
        <v>457</v>
      </c>
      <c r="E312" s="21">
        <f t="shared" si="4"/>
        <v>0</v>
      </c>
      <c r="F312" s="25"/>
      <c r="G312" s="25"/>
      <c r="H312" s="25"/>
      <c r="I312" s="25"/>
    </row>
    <row r="313" spans="1:9">
      <c r="A313" s="53">
        <v>80202</v>
      </c>
      <c r="B313" s="54" t="s">
        <v>94</v>
      </c>
      <c r="C313" s="54" t="s">
        <v>458</v>
      </c>
      <c r="D313" s="54" t="s">
        <v>459</v>
      </c>
      <c r="E313" s="21">
        <f t="shared" si="4"/>
        <v>0</v>
      </c>
      <c r="F313" s="25"/>
      <c r="G313" s="25"/>
      <c r="H313" s="25"/>
      <c r="I313" s="25"/>
    </row>
    <row r="314" spans="1:9">
      <c r="A314" s="53">
        <v>130905</v>
      </c>
      <c r="B314" s="54" t="s">
        <v>128</v>
      </c>
      <c r="C314" s="54" t="s">
        <v>354</v>
      </c>
      <c r="D314" s="54" t="s">
        <v>460</v>
      </c>
      <c r="E314" s="21">
        <f t="shared" si="4"/>
        <v>0</v>
      </c>
      <c r="F314" s="25"/>
      <c r="G314" s="25"/>
      <c r="H314" s="25"/>
      <c r="I314" s="25"/>
    </row>
    <row r="315" spans="1:9">
      <c r="A315" s="53">
        <v>80203</v>
      </c>
      <c r="B315" s="54" t="s">
        <v>94</v>
      </c>
      <c r="C315" s="54" t="s">
        <v>458</v>
      </c>
      <c r="D315" s="54" t="s">
        <v>461</v>
      </c>
      <c r="E315" s="21">
        <f t="shared" si="4"/>
        <v>0</v>
      </c>
      <c r="F315" s="25"/>
      <c r="G315" s="25"/>
      <c r="H315" s="25"/>
      <c r="I315" s="25"/>
    </row>
    <row r="316" spans="1:9">
      <c r="A316" s="53">
        <v>70304</v>
      </c>
      <c r="B316" s="54" t="s">
        <v>99</v>
      </c>
      <c r="C316" s="54" t="s">
        <v>99</v>
      </c>
      <c r="D316" s="54" t="s">
        <v>462</v>
      </c>
      <c r="E316" s="21">
        <f t="shared" si="4"/>
        <v>0</v>
      </c>
      <c r="F316" s="25"/>
      <c r="G316" s="25"/>
      <c r="H316" s="25"/>
      <c r="I316" s="25"/>
    </row>
    <row r="317" spans="1:9">
      <c r="A317" s="53">
        <v>40506</v>
      </c>
      <c r="B317" s="54" t="s">
        <v>112</v>
      </c>
      <c r="C317" s="54" t="s">
        <v>143</v>
      </c>
      <c r="D317" s="54" t="s">
        <v>463</v>
      </c>
      <c r="E317" s="21">
        <f t="shared" si="4"/>
        <v>1</v>
      </c>
      <c r="F317" s="25">
        <v>1</v>
      </c>
      <c r="G317" s="25">
        <v>1</v>
      </c>
      <c r="H317" s="25">
        <v>1</v>
      </c>
      <c r="I317" s="25"/>
    </row>
    <row r="318" spans="1:9">
      <c r="A318" s="53">
        <v>80804</v>
      </c>
      <c r="B318" s="54" t="s">
        <v>94</v>
      </c>
      <c r="C318" s="54" t="s">
        <v>94</v>
      </c>
      <c r="D318" s="54" t="s">
        <v>464</v>
      </c>
      <c r="E318" s="21">
        <f t="shared" si="4"/>
        <v>0</v>
      </c>
      <c r="F318" s="25"/>
      <c r="G318" s="25"/>
      <c r="H318" s="25"/>
      <c r="I318" s="25"/>
    </row>
    <row r="319" spans="1:9">
      <c r="A319" s="53">
        <v>90603</v>
      </c>
      <c r="B319" s="54" t="s">
        <v>136</v>
      </c>
      <c r="C319" s="54" t="s">
        <v>250</v>
      </c>
      <c r="D319" s="54" t="s">
        <v>465</v>
      </c>
      <c r="E319" s="21">
        <f t="shared" si="4"/>
        <v>0</v>
      </c>
      <c r="F319" s="25"/>
      <c r="G319" s="25"/>
      <c r="H319" s="25"/>
      <c r="I319" s="25"/>
    </row>
    <row r="320" spans="1:9">
      <c r="A320" s="53">
        <v>10209</v>
      </c>
      <c r="B320" s="54" t="s">
        <v>116</v>
      </c>
      <c r="C320" s="54" t="s">
        <v>164</v>
      </c>
      <c r="D320" s="54" t="s">
        <v>466</v>
      </c>
      <c r="E320" s="21">
        <f t="shared" si="4"/>
        <v>0</v>
      </c>
      <c r="F320" s="25">
        <v>0</v>
      </c>
      <c r="G320" s="25">
        <v>0</v>
      </c>
      <c r="H320" s="25">
        <v>0</v>
      </c>
      <c r="I320" s="25"/>
    </row>
    <row r="321" spans="1:9">
      <c r="A321" s="53">
        <v>80204</v>
      </c>
      <c r="B321" s="54" t="s">
        <v>94</v>
      </c>
      <c r="C321" s="54" t="s">
        <v>458</v>
      </c>
      <c r="D321" s="54" t="s">
        <v>467</v>
      </c>
      <c r="E321" s="21">
        <f t="shared" si="4"/>
        <v>0</v>
      </c>
      <c r="F321" s="25"/>
      <c r="G321" s="25"/>
      <c r="H321" s="25"/>
      <c r="I321" s="25"/>
    </row>
    <row r="322" spans="1:9">
      <c r="A322" s="53">
        <v>90206</v>
      </c>
      <c r="B322" s="54" t="s">
        <v>136</v>
      </c>
      <c r="C322" s="54" t="s">
        <v>162</v>
      </c>
      <c r="D322" s="54" t="s">
        <v>468</v>
      </c>
      <c r="E322" s="21">
        <f t="shared" si="4"/>
        <v>0</v>
      </c>
      <c r="F322" s="25"/>
      <c r="G322" s="25"/>
      <c r="H322" s="25"/>
      <c r="I322" s="25"/>
    </row>
    <row r="323" spans="1:9">
      <c r="A323" s="53">
        <v>130906</v>
      </c>
      <c r="B323" s="54" t="s">
        <v>128</v>
      </c>
      <c r="C323" s="54" t="s">
        <v>354</v>
      </c>
      <c r="D323" s="54" t="s">
        <v>468</v>
      </c>
      <c r="E323" s="21">
        <f t="shared" si="4"/>
        <v>1</v>
      </c>
      <c r="F323" s="25">
        <v>1</v>
      </c>
      <c r="G323" s="25">
        <v>1</v>
      </c>
      <c r="H323" s="25">
        <v>1</v>
      </c>
      <c r="I323" s="25"/>
    </row>
    <row r="324" spans="1:9">
      <c r="A324" s="53">
        <v>70209</v>
      </c>
      <c r="B324" s="54" t="s">
        <v>99</v>
      </c>
      <c r="C324" s="54" t="s">
        <v>158</v>
      </c>
      <c r="D324" s="54" t="s">
        <v>469</v>
      </c>
      <c r="E324" s="21">
        <f t="shared" si="4"/>
        <v>0</v>
      </c>
      <c r="F324" s="25"/>
      <c r="G324" s="25"/>
      <c r="H324" s="25"/>
      <c r="I324" s="25"/>
    </row>
    <row r="325" spans="1:9">
      <c r="A325" s="53">
        <v>70408</v>
      </c>
      <c r="B325" s="54" t="s">
        <v>99</v>
      </c>
      <c r="C325" s="54" t="s">
        <v>153</v>
      </c>
      <c r="D325" s="54" t="s">
        <v>186</v>
      </c>
      <c r="E325" s="21">
        <f t="shared" ref="E325:E388" si="5">+MAX(F325:FM325)</f>
        <v>0</v>
      </c>
      <c r="F325" s="25"/>
      <c r="G325" s="25"/>
      <c r="H325" s="25"/>
      <c r="I325" s="25"/>
    </row>
    <row r="326" spans="1:9">
      <c r="A326" s="53">
        <v>90401</v>
      </c>
      <c r="B326" s="54" t="s">
        <v>136</v>
      </c>
      <c r="C326" s="54" t="s">
        <v>186</v>
      </c>
      <c r="D326" s="54" t="s">
        <v>470</v>
      </c>
      <c r="E326" s="21">
        <f t="shared" si="5"/>
        <v>9</v>
      </c>
      <c r="F326" s="25">
        <v>9</v>
      </c>
      <c r="G326" s="25">
        <v>9</v>
      </c>
      <c r="H326" s="25">
        <v>9</v>
      </c>
      <c r="I326" s="25"/>
    </row>
    <row r="327" spans="1:9">
      <c r="A327" s="53">
        <v>70210</v>
      </c>
      <c r="B327" s="54" t="s">
        <v>99</v>
      </c>
      <c r="C327" s="54" t="s">
        <v>158</v>
      </c>
      <c r="D327" s="54" t="s">
        <v>471</v>
      </c>
      <c r="E327" s="21">
        <f t="shared" si="5"/>
        <v>0</v>
      </c>
      <c r="F327" s="25"/>
      <c r="G327" s="25"/>
      <c r="H327" s="25"/>
      <c r="I327" s="25"/>
    </row>
    <row r="328" spans="1:9">
      <c r="A328" s="53">
        <v>90103</v>
      </c>
      <c r="B328" s="54" t="s">
        <v>136</v>
      </c>
      <c r="C328" s="54" t="s">
        <v>145</v>
      </c>
      <c r="D328" s="54" t="s">
        <v>472</v>
      </c>
      <c r="E328" s="21">
        <f t="shared" si="5"/>
        <v>0</v>
      </c>
      <c r="F328" s="25"/>
      <c r="G328" s="25"/>
      <c r="H328" s="25"/>
      <c r="I328" s="25"/>
    </row>
    <row r="329" spans="1:9">
      <c r="A329" s="53">
        <v>70211</v>
      </c>
      <c r="B329" s="54" t="s">
        <v>99</v>
      </c>
      <c r="C329" s="54" t="s">
        <v>158</v>
      </c>
      <c r="D329" s="54" t="s">
        <v>473</v>
      </c>
      <c r="E329" s="21">
        <f t="shared" si="5"/>
        <v>0</v>
      </c>
      <c r="F329" s="25"/>
      <c r="G329" s="25"/>
      <c r="H329" s="25"/>
      <c r="I329" s="25"/>
    </row>
    <row r="330" spans="1:9">
      <c r="A330" s="53">
        <v>50101</v>
      </c>
      <c r="B330" s="54" t="s">
        <v>104</v>
      </c>
      <c r="C330" s="54" t="s">
        <v>225</v>
      </c>
      <c r="D330" s="54" t="s">
        <v>474</v>
      </c>
      <c r="E330" s="21">
        <f t="shared" si="5"/>
        <v>7</v>
      </c>
      <c r="F330" s="25">
        <v>7</v>
      </c>
      <c r="G330" s="25">
        <v>7</v>
      </c>
      <c r="H330" s="25">
        <v>7</v>
      </c>
      <c r="I330" s="25"/>
    </row>
    <row r="331" spans="1:9">
      <c r="A331" s="53">
        <v>70106</v>
      </c>
      <c r="B331" s="54" t="s">
        <v>99</v>
      </c>
      <c r="C331" s="54" t="s">
        <v>352</v>
      </c>
      <c r="D331" s="54" t="s">
        <v>475</v>
      </c>
      <c r="E331" s="21">
        <f t="shared" si="5"/>
        <v>0</v>
      </c>
      <c r="F331" s="25">
        <v>0</v>
      </c>
      <c r="G331" s="25">
        <v>0</v>
      </c>
      <c r="H331" s="25">
        <v>0</v>
      </c>
      <c r="I331" s="25"/>
    </row>
    <row r="332" spans="1:9">
      <c r="A332" s="53">
        <v>20505</v>
      </c>
      <c r="B332" s="54" t="s">
        <v>107</v>
      </c>
      <c r="C332" s="54" t="s">
        <v>345</v>
      </c>
      <c r="D332" s="54" t="s">
        <v>476</v>
      </c>
      <c r="E332" s="21">
        <f t="shared" si="5"/>
        <v>0</v>
      </c>
      <c r="F332" s="25">
        <v>0</v>
      </c>
      <c r="G332" s="25">
        <v>0</v>
      </c>
      <c r="H332" s="25">
        <v>0</v>
      </c>
      <c r="I332" s="25"/>
    </row>
    <row r="333" spans="1:9">
      <c r="A333" s="53">
        <v>91003</v>
      </c>
      <c r="B333" s="54" t="s">
        <v>136</v>
      </c>
      <c r="C333" s="54" t="s">
        <v>229</v>
      </c>
      <c r="D333" s="54" t="s">
        <v>477</v>
      </c>
      <c r="E333" s="21">
        <f t="shared" si="5"/>
        <v>8</v>
      </c>
      <c r="F333" s="25">
        <v>8</v>
      </c>
      <c r="G333" s="25">
        <v>8</v>
      </c>
      <c r="H333" s="25">
        <v>8</v>
      </c>
      <c r="I333" s="25"/>
    </row>
    <row r="334" spans="1:9">
      <c r="A334" s="53">
        <v>20301</v>
      </c>
      <c r="B334" s="54" t="s">
        <v>107</v>
      </c>
      <c r="C334" s="54" t="s">
        <v>358</v>
      </c>
      <c r="D334" s="54" t="s">
        <v>478</v>
      </c>
      <c r="E334" s="21">
        <f t="shared" si="5"/>
        <v>5</v>
      </c>
      <c r="F334" s="25">
        <v>5</v>
      </c>
      <c r="G334" s="25">
        <v>5</v>
      </c>
      <c r="H334" s="25">
        <v>5</v>
      </c>
      <c r="I334" s="25"/>
    </row>
    <row r="335" spans="1:9">
      <c r="A335" s="53">
        <v>60306</v>
      </c>
      <c r="B335" s="54" t="s">
        <v>211</v>
      </c>
      <c r="C335" s="54" t="s">
        <v>331</v>
      </c>
      <c r="D335" s="54" t="s">
        <v>479</v>
      </c>
      <c r="E335" s="21">
        <f t="shared" si="5"/>
        <v>0</v>
      </c>
      <c r="F335" s="25"/>
      <c r="G335" s="25"/>
      <c r="H335" s="25"/>
      <c r="I335" s="25"/>
    </row>
    <row r="336" spans="1:9">
      <c r="A336" s="53">
        <v>90207</v>
      </c>
      <c r="B336" s="54" t="s">
        <v>136</v>
      </c>
      <c r="C336" s="54" t="s">
        <v>162</v>
      </c>
      <c r="D336" s="54" t="s">
        <v>480</v>
      </c>
      <c r="E336" s="21">
        <f t="shared" si="5"/>
        <v>0</v>
      </c>
      <c r="F336" s="25"/>
      <c r="G336" s="25"/>
      <c r="H336" s="25"/>
      <c r="I336" s="25"/>
    </row>
    <row r="337" spans="1:9">
      <c r="A337" s="53">
        <v>91004</v>
      </c>
      <c r="B337" s="54" t="s">
        <v>136</v>
      </c>
      <c r="C337" s="54" t="s">
        <v>229</v>
      </c>
      <c r="D337" s="54" t="s">
        <v>481</v>
      </c>
      <c r="E337" s="21">
        <f t="shared" si="5"/>
        <v>0</v>
      </c>
      <c r="F337" s="25"/>
      <c r="G337" s="25"/>
      <c r="H337" s="25"/>
      <c r="I337" s="25"/>
    </row>
    <row r="338" spans="1:9">
      <c r="A338" s="53">
        <v>130712</v>
      </c>
      <c r="B338" s="54" t="s">
        <v>128</v>
      </c>
      <c r="C338" s="54" t="s">
        <v>129</v>
      </c>
      <c r="D338" s="54" t="s">
        <v>482</v>
      </c>
      <c r="E338" s="21">
        <f t="shared" si="5"/>
        <v>0</v>
      </c>
      <c r="F338" s="25">
        <v>0</v>
      </c>
      <c r="G338" s="25">
        <v>0</v>
      </c>
      <c r="H338" s="25">
        <v>0</v>
      </c>
      <c r="I338" s="25"/>
    </row>
    <row r="339" spans="1:9">
      <c r="A339" s="53">
        <v>91107</v>
      </c>
      <c r="B339" s="54" t="s">
        <v>136</v>
      </c>
      <c r="C339" s="54" t="s">
        <v>155</v>
      </c>
      <c r="D339" s="54" t="s">
        <v>483</v>
      </c>
      <c r="E339" s="21">
        <f t="shared" si="5"/>
        <v>1</v>
      </c>
      <c r="F339" s="25">
        <v>1</v>
      </c>
      <c r="G339" s="25">
        <v>1</v>
      </c>
      <c r="H339" s="25">
        <v>1</v>
      </c>
      <c r="I339" s="25"/>
    </row>
    <row r="340" spans="1:9">
      <c r="A340" s="53">
        <v>90208</v>
      </c>
      <c r="B340" s="54" t="s">
        <v>136</v>
      </c>
      <c r="C340" s="54" t="s">
        <v>162</v>
      </c>
      <c r="D340" s="54" t="s">
        <v>484</v>
      </c>
      <c r="E340" s="21">
        <f t="shared" si="5"/>
        <v>0</v>
      </c>
      <c r="F340" s="25"/>
      <c r="G340" s="25"/>
      <c r="H340" s="25"/>
      <c r="I340" s="25"/>
    </row>
    <row r="341" spans="1:9">
      <c r="A341" s="53">
        <v>70212</v>
      </c>
      <c r="B341" s="54" t="s">
        <v>99</v>
      </c>
      <c r="C341" s="54" t="s">
        <v>158</v>
      </c>
      <c r="D341" s="54" t="s">
        <v>485</v>
      </c>
      <c r="E341" s="21">
        <f t="shared" si="5"/>
        <v>0</v>
      </c>
      <c r="F341" s="25"/>
      <c r="G341" s="25"/>
      <c r="H341" s="25"/>
      <c r="I341" s="25"/>
    </row>
    <row r="342" spans="1:9">
      <c r="A342" s="53">
        <v>91112</v>
      </c>
      <c r="B342" s="54" t="s">
        <v>136</v>
      </c>
      <c r="C342" s="54" t="s">
        <v>155</v>
      </c>
      <c r="D342" s="54" t="s">
        <v>486</v>
      </c>
      <c r="E342" s="21">
        <f t="shared" si="5"/>
        <v>3</v>
      </c>
      <c r="F342" s="25">
        <v>3</v>
      </c>
      <c r="G342" s="25">
        <v>3</v>
      </c>
      <c r="H342" s="25">
        <v>3</v>
      </c>
      <c r="I342" s="25"/>
    </row>
    <row r="343" spans="1:9">
      <c r="A343" s="53">
        <v>130308</v>
      </c>
      <c r="B343" s="54" t="s">
        <v>128</v>
      </c>
      <c r="C343" s="54" t="s">
        <v>216</v>
      </c>
      <c r="D343" s="54" t="s">
        <v>487</v>
      </c>
      <c r="E343" s="21">
        <f t="shared" si="5"/>
        <v>0</v>
      </c>
      <c r="F343" s="25"/>
      <c r="G343" s="25"/>
      <c r="H343" s="25"/>
      <c r="I343" s="25"/>
    </row>
    <row r="344" spans="1:9">
      <c r="A344" s="53">
        <v>70709</v>
      </c>
      <c r="B344" s="54" t="s">
        <v>99</v>
      </c>
      <c r="C344" s="54" t="s">
        <v>126</v>
      </c>
      <c r="D344" s="54" t="s">
        <v>488</v>
      </c>
      <c r="E344" s="21">
        <f t="shared" si="5"/>
        <v>0</v>
      </c>
      <c r="F344" s="25"/>
      <c r="G344" s="25"/>
      <c r="H344" s="25"/>
      <c r="I344" s="25"/>
    </row>
    <row r="345" spans="1:9" ht="24">
      <c r="A345" s="53">
        <v>70301</v>
      </c>
      <c r="B345" s="54" t="s">
        <v>99</v>
      </c>
      <c r="C345" s="54" t="s">
        <v>99</v>
      </c>
      <c r="D345" s="54" t="s">
        <v>489</v>
      </c>
      <c r="E345" s="21">
        <f t="shared" si="5"/>
        <v>2</v>
      </c>
      <c r="F345" s="25">
        <v>2</v>
      </c>
      <c r="G345" s="25">
        <v>2</v>
      </c>
      <c r="H345" s="25">
        <v>2</v>
      </c>
      <c r="I345" s="25"/>
    </row>
    <row r="346" spans="1:9">
      <c r="A346" s="53">
        <v>90209</v>
      </c>
      <c r="B346" s="54" t="s">
        <v>136</v>
      </c>
      <c r="C346" s="54" t="s">
        <v>162</v>
      </c>
      <c r="D346" s="54" t="s">
        <v>490</v>
      </c>
      <c r="E346" s="21">
        <f t="shared" si="5"/>
        <v>0</v>
      </c>
      <c r="F346" s="25"/>
      <c r="G346" s="25"/>
      <c r="H346" s="25"/>
      <c r="I346" s="25"/>
    </row>
    <row r="347" spans="1:9">
      <c r="A347" s="53">
        <v>70603</v>
      </c>
      <c r="B347" s="54" t="s">
        <v>99</v>
      </c>
      <c r="C347" s="54" t="s">
        <v>333</v>
      </c>
      <c r="D347" s="54" t="s">
        <v>491</v>
      </c>
      <c r="E347" s="21">
        <f t="shared" si="5"/>
        <v>0</v>
      </c>
      <c r="F347" s="25"/>
      <c r="G347" s="25"/>
      <c r="H347" s="25"/>
      <c r="I347" s="25"/>
    </row>
    <row r="348" spans="1:9">
      <c r="A348" s="53">
        <v>41103</v>
      </c>
      <c r="B348" s="54" t="s">
        <v>112</v>
      </c>
      <c r="C348" s="54" t="s">
        <v>448</v>
      </c>
      <c r="D348" s="54" t="s">
        <v>492</v>
      </c>
      <c r="E348" s="21">
        <f t="shared" si="5"/>
        <v>0</v>
      </c>
      <c r="F348" s="25"/>
      <c r="G348" s="25"/>
      <c r="H348" s="25"/>
      <c r="I348" s="25"/>
    </row>
    <row r="349" spans="1:9" ht="24">
      <c r="A349" s="53">
        <v>110102</v>
      </c>
      <c r="B349" s="54" t="s">
        <v>288</v>
      </c>
      <c r="C349" s="54" t="s">
        <v>289</v>
      </c>
      <c r="D349" s="54" t="s">
        <v>493</v>
      </c>
      <c r="E349" s="21">
        <f t="shared" si="5"/>
        <v>3</v>
      </c>
      <c r="F349" s="25">
        <v>3</v>
      </c>
      <c r="G349" s="25">
        <v>3</v>
      </c>
      <c r="H349" s="25">
        <v>3</v>
      </c>
      <c r="I349" s="25"/>
    </row>
    <row r="350" spans="1:9">
      <c r="A350" s="53">
        <v>41306</v>
      </c>
      <c r="B350" s="54" t="s">
        <v>112</v>
      </c>
      <c r="C350" s="54" t="s">
        <v>179</v>
      </c>
      <c r="D350" s="54" t="s">
        <v>494</v>
      </c>
      <c r="E350" s="21">
        <f t="shared" si="5"/>
        <v>0</v>
      </c>
      <c r="F350" s="25"/>
      <c r="G350" s="25"/>
      <c r="H350" s="25"/>
      <c r="I350" s="25"/>
    </row>
    <row r="351" spans="1:9" ht="24">
      <c r="A351" s="53">
        <v>120404</v>
      </c>
      <c r="B351" s="54" t="s">
        <v>101</v>
      </c>
      <c r="C351" s="54" t="s">
        <v>258</v>
      </c>
      <c r="D351" s="54" t="s">
        <v>495</v>
      </c>
      <c r="E351" s="21">
        <f t="shared" si="5"/>
        <v>0</v>
      </c>
      <c r="F351" s="25"/>
      <c r="G351" s="25"/>
      <c r="H351" s="25"/>
      <c r="I351" s="25"/>
    </row>
    <row r="352" spans="1:9">
      <c r="A352" s="53">
        <v>60602</v>
      </c>
      <c r="B352" s="54" t="s">
        <v>211</v>
      </c>
      <c r="C352" s="54" t="s">
        <v>325</v>
      </c>
      <c r="D352" s="54" t="s">
        <v>496</v>
      </c>
      <c r="E352" s="21">
        <f t="shared" si="5"/>
        <v>0</v>
      </c>
      <c r="F352" s="25"/>
      <c r="G352" s="25"/>
      <c r="H352" s="25"/>
      <c r="I352" s="25"/>
    </row>
    <row r="353" spans="1:9">
      <c r="A353" s="53">
        <v>70305</v>
      </c>
      <c r="B353" s="54" t="s">
        <v>99</v>
      </c>
      <c r="C353" s="54" t="s">
        <v>99</v>
      </c>
      <c r="D353" s="54" t="s">
        <v>497</v>
      </c>
      <c r="E353" s="21">
        <f t="shared" si="5"/>
        <v>0</v>
      </c>
      <c r="F353" s="25"/>
      <c r="G353" s="25"/>
      <c r="H353" s="25"/>
      <c r="I353" s="25"/>
    </row>
    <row r="354" spans="1:9">
      <c r="A354" s="53">
        <v>90308</v>
      </c>
      <c r="B354" s="54" t="s">
        <v>136</v>
      </c>
      <c r="C354" s="54" t="s">
        <v>235</v>
      </c>
      <c r="D354" s="54" t="s">
        <v>497</v>
      </c>
      <c r="E354" s="21">
        <f t="shared" si="5"/>
        <v>0</v>
      </c>
      <c r="F354" s="25"/>
      <c r="G354" s="25"/>
      <c r="H354" s="25"/>
      <c r="I354" s="25"/>
    </row>
    <row r="355" spans="1:9">
      <c r="A355" s="53">
        <v>80816</v>
      </c>
      <c r="B355" s="54" t="s">
        <v>94</v>
      </c>
      <c r="C355" s="54" t="s">
        <v>94</v>
      </c>
      <c r="D355" s="54" t="s">
        <v>498</v>
      </c>
      <c r="E355" s="21">
        <f t="shared" si="5"/>
        <v>143</v>
      </c>
      <c r="F355" s="25">
        <v>143</v>
      </c>
      <c r="G355" s="25">
        <v>143</v>
      </c>
      <c r="H355" s="25">
        <v>143</v>
      </c>
      <c r="I355" s="25"/>
    </row>
    <row r="356" spans="1:9">
      <c r="A356" s="53">
        <v>10210</v>
      </c>
      <c r="B356" s="54" t="s">
        <v>116</v>
      </c>
      <c r="C356" s="54" t="s">
        <v>164</v>
      </c>
      <c r="D356" s="54" t="s">
        <v>499</v>
      </c>
      <c r="E356" s="21">
        <f t="shared" si="5"/>
        <v>0</v>
      </c>
      <c r="F356" s="25"/>
      <c r="G356" s="25"/>
      <c r="H356" s="25"/>
      <c r="I356" s="25"/>
    </row>
    <row r="357" spans="1:9">
      <c r="A357" s="53">
        <v>70306</v>
      </c>
      <c r="B357" s="54" t="s">
        <v>99</v>
      </c>
      <c r="C357" s="54" t="s">
        <v>99</v>
      </c>
      <c r="D357" s="54" t="s">
        <v>500</v>
      </c>
      <c r="E357" s="21">
        <f t="shared" si="5"/>
        <v>0</v>
      </c>
      <c r="F357" s="25"/>
      <c r="G357" s="25"/>
      <c r="H357" s="25"/>
      <c r="I357" s="25"/>
    </row>
    <row r="358" spans="1:9">
      <c r="A358" s="53">
        <v>90210</v>
      </c>
      <c r="B358" s="54" t="s">
        <v>136</v>
      </c>
      <c r="C358" s="54" t="s">
        <v>162</v>
      </c>
      <c r="D358" s="54" t="s">
        <v>501</v>
      </c>
      <c r="E358" s="21">
        <f t="shared" si="5"/>
        <v>0</v>
      </c>
      <c r="F358" s="25"/>
      <c r="G358" s="25"/>
      <c r="H358" s="25"/>
      <c r="I358" s="25"/>
    </row>
    <row r="359" spans="1:9">
      <c r="A359" s="53">
        <v>20405</v>
      </c>
      <c r="B359" s="54" t="s">
        <v>107</v>
      </c>
      <c r="C359" s="54" t="s">
        <v>239</v>
      </c>
      <c r="D359" s="54" t="s">
        <v>502</v>
      </c>
      <c r="E359" s="21">
        <f t="shared" si="5"/>
        <v>0</v>
      </c>
      <c r="F359" s="25"/>
      <c r="G359" s="25"/>
      <c r="H359" s="25"/>
      <c r="I359" s="25"/>
    </row>
    <row r="360" spans="1:9">
      <c r="A360" s="53">
        <v>90702</v>
      </c>
      <c r="B360" s="54" t="s">
        <v>136</v>
      </c>
      <c r="C360" s="54" t="s">
        <v>247</v>
      </c>
      <c r="D360" s="54" t="s">
        <v>502</v>
      </c>
      <c r="E360" s="21">
        <f t="shared" si="5"/>
        <v>0</v>
      </c>
      <c r="F360" s="25"/>
      <c r="G360" s="25"/>
      <c r="H360" s="25"/>
      <c r="I360" s="25"/>
    </row>
    <row r="361" spans="1:9">
      <c r="A361" s="53">
        <v>41101</v>
      </c>
      <c r="B361" s="54" t="s">
        <v>112</v>
      </c>
      <c r="C361" s="54" t="s">
        <v>448</v>
      </c>
      <c r="D361" s="54" t="s">
        <v>503</v>
      </c>
      <c r="E361" s="21">
        <f t="shared" si="5"/>
        <v>0</v>
      </c>
      <c r="F361" s="25"/>
      <c r="G361" s="25"/>
      <c r="H361" s="25"/>
      <c r="I361" s="25"/>
    </row>
    <row r="362" spans="1:9">
      <c r="A362" s="53">
        <v>130407</v>
      </c>
      <c r="B362" s="54" t="s">
        <v>128</v>
      </c>
      <c r="C362" s="54" t="s">
        <v>175</v>
      </c>
      <c r="D362" s="54" t="s">
        <v>503</v>
      </c>
      <c r="E362" s="21">
        <f t="shared" si="5"/>
        <v>0</v>
      </c>
      <c r="F362" s="25">
        <v>0</v>
      </c>
      <c r="G362" s="25">
        <v>0</v>
      </c>
      <c r="H362" s="25">
        <v>0</v>
      </c>
      <c r="I362" s="25"/>
    </row>
    <row r="363" spans="1:9">
      <c r="A363" s="53">
        <v>60309</v>
      </c>
      <c r="B363" s="54" t="s">
        <v>211</v>
      </c>
      <c r="C363" s="54" t="s">
        <v>331</v>
      </c>
      <c r="D363" s="54" t="s">
        <v>504</v>
      </c>
      <c r="E363" s="21">
        <f t="shared" si="5"/>
        <v>0</v>
      </c>
      <c r="F363" s="25"/>
      <c r="G363" s="25"/>
      <c r="H363" s="25"/>
      <c r="I363" s="25"/>
    </row>
    <row r="364" spans="1:9">
      <c r="A364" s="53">
        <v>20306</v>
      </c>
      <c r="B364" s="54" t="s">
        <v>107</v>
      </c>
      <c r="C364" s="54" t="s">
        <v>358</v>
      </c>
      <c r="D364" s="54" t="s">
        <v>505</v>
      </c>
      <c r="E364" s="21">
        <f t="shared" si="5"/>
        <v>0</v>
      </c>
      <c r="F364" s="25"/>
      <c r="G364" s="25"/>
      <c r="H364" s="25"/>
      <c r="I364" s="25"/>
    </row>
    <row r="365" spans="1:9">
      <c r="A365" s="53">
        <v>40606</v>
      </c>
      <c r="B365" s="54" t="s">
        <v>112</v>
      </c>
      <c r="C365" s="54" t="s">
        <v>182</v>
      </c>
      <c r="D365" s="54" t="s">
        <v>505</v>
      </c>
      <c r="E365" s="21">
        <f t="shared" si="5"/>
        <v>7</v>
      </c>
      <c r="F365" s="25">
        <v>7</v>
      </c>
      <c r="G365" s="25">
        <v>7</v>
      </c>
      <c r="H365" s="25">
        <v>7</v>
      </c>
      <c r="I365" s="25"/>
    </row>
    <row r="366" spans="1:9">
      <c r="A366" s="53">
        <v>80820</v>
      </c>
      <c r="B366" s="54" t="s">
        <v>94</v>
      </c>
      <c r="C366" s="54" t="s">
        <v>94</v>
      </c>
      <c r="D366" s="54" t="s">
        <v>506</v>
      </c>
      <c r="E366" s="21">
        <f t="shared" si="5"/>
        <v>192</v>
      </c>
      <c r="F366" s="25">
        <v>180</v>
      </c>
      <c r="G366" s="25">
        <v>187</v>
      </c>
      <c r="H366" s="25">
        <v>192</v>
      </c>
      <c r="I366" s="25"/>
    </row>
    <row r="367" spans="1:9">
      <c r="A367" s="53">
        <v>80505</v>
      </c>
      <c r="B367" s="54" t="s">
        <v>94</v>
      </c>
      <c r="C367" s="54" t="s">
        <v>237</v>
      </c>
      <c r="D367" s="54" t="s">
        <v>507</v>
      </c>
      <c r="E367" s="21">
        <f t="shared" si="5"/>
        <v>14</v>
      </c>
      <c r="F367" s="25">
        <v>14</v>
      </c>
      <c r="G367" s="25">
        <v>14</v>
      </c>
      <c r="H367" s="25">
        <v>14</v>
      </c>
      <c r="I367" s="25"/>
    </row>
    <row r="368" spans="1:9">
      <c r="A368" s="53">
        <v>60201</v>
      </c>
      <c r="B368" s="54" t="s">
        <v>211</v>
      </c>
      <c r="C368" s="54" t="s">
        <v>271</v>
      </c>
      <c r="D368" s="54" t="s">
        <v>508</v>
      </c>
      <c r="E368" s="21">
        <f t="shared" si="5"/>
        <v>0</v>
      </c>
      <c r="F368" s="25"/>
      <c r="G368" s="25"/>
      <c r="H368" s="25"/>
      <c r="I368" s="25"/>
    </row>
    <row r="369" spans="1:9">
      <c r="A369" s="53">
        <v>130309</v>
      </c>
      <c r="B369" s="54" t="s">
        <v>128</v>
      </c>
      <c r="C369" s="54" t="s">
        <v>216</v>
      </c>
      <c r="D369" s="54" t="s">
        <v>509</v>
      </c>
      <c r="E369" s="21">
        <f t="shared" si="5"/>
        <v>4</v>
      </c>
      <c r="F369" s="25">
        <v>4</v>
      </c>
      <c r="G369" s="25">
        <v>4</v>
      </c>
      <c r="H369" s="25">
        <v>4</v>
      </c>
      <c r="I369" s="25"/>
    </row>
    <row r="370" spans="1:9">
      <c r="A370" s="53">
        <v>70409</v>
      </c>
      <c r="B370" s="54" t="s">
        <v>99</v>
      </c>
      <c r="C370" s="54" t="s">
        <v>153</v>
      </c>
      <c r="D370" s="54" t="s">
        <v>255</v>
      </c>
      <c r="E370" s="21">
        <f t="shared" si="5"/>
        <v>0</v>
      </c>
      <c r="F370" s="25"/>
      <c r="G370" s="25"/>
      <c r="H370" s="25"/>
      <c r="I370" s="25"/>
    </row>
    <row r="371" spans="1:9">
      <c r="A371" s="53">
        <v>90501</v>
      </c>
      <c r="B371" s="54" t="s">
        <v>136</v>
      </c>
      <c r="C371" s="54" t="s">
        <v>255</v>
      </c>
      <c r="D371" s="54" t="s">
        <v>510</v>
      </c>
      <c r="E371" s="21">
        <f t="shared" si="5"/>
        <v>2</v>
      </c>
      <c r="F371" s="25">
        <v>2</v>
      </c>
      <c r="G371" s="25">
        <v>2</v>
      </c>
      <c r="H371" s="25">
        <v>2</v>
      </c>
      <c r="I371" s="25"/>
    </row>
    <row r="372" spans="1:9">
      <c r="A372" s="53">
        <v>70213</v>
      </c>
      <c r="B372" s="54" t="s">
        <v>99</v>
      </c>
      <c r="C372" s="54" t="s">
        <v>158</v>
      </c>
      <c r="D372" s="54" t="s">
        <v>511</v>
      </c>
      <c r="E372" s="21">
        <f t="shared" si="5"/>
        <v>0</v>
      </c>
      <c r="F372" s="25"/>
      <c r="G372" s="25"/>
      <c r="H372" s="25"/>
      <c r="I372" s="25"/>
    </row>
    <row r="373" spans="1:9">
      <c r="A373" s="53">
        <v>10207</v>
      </c>
      <c r="B373" s="54" t="s">
        <v>116</v>
      </c>
      <c r="C373" s="54" t="s">
        <v>164</v>
      </c>
      <c r="D373" s="54" t="s">
        <v>158</v>
      </c>
      <c r="E373" s="21">
        <f t="shared" si="5"/>
        <v>0</v>
      </c>
      <c r="F373" s="25">
        <v>0</v>
      </c>
      <c r="G373" s="25">
        <v>0</v>
      </c>
      <c r="H373" s="25">
        <v>0</v>
      </c>
      <c r="I373" s="25"/>
    </row>
    <row r="374" spans="1:9">
      <c r="A374" s="53">
        <v>70201</v>
      </c>
      <c r="B374" s="54" t="s">
        <v>99</v>
      </c>
      <c r="C374" s="54" t="s">
        <v>158</v>
      </c>
      <c r="D374" s="54" t="s">
        <v>512</v>
      </c>
      <c r="E374" s="21">
        <f t="shared" si="5"/>
        <v>0</v>
      </c>
      <c r="F374" s="25">
        <v>0</v>
      </c>
      <c r="G374" s="25">
        <v>0</v>
      </c>
      <c r="H374" s="25">
        <v>0</v>
      </c>
      <c r="I374" s="25"/>
    </row>
    <row r="375" spans="1:9">
      <c r="A375" s="53">
        <v>70214</v>
      </c>
      <c r="B375" s="54" t="s">
        <v>99</v>
      </c>
      <c r="C375" s="54" t="s">
        <v>158</v>
      </c>
      <c r="D375" s="54" t="s">
        <v>513</v>
      </c>
      <c r="E375" s="21">
        <f t="shared" si="5"/>
        <v>0</v>
      </c>
      <c r="F375" s="25"/>
      <c r="G375" s="25"/>
      <c r="H375" s="25"/>
      <c r="I375" s="25"/>
    </row>
    <row r="376" spans="1:9">
      <c r="A376" s="53">
        <v>70107</v>
      </c>
      <c r="B376" s="54" t="s">
        <v>99</v>
      </c>
      <c r="C376" s="54" t="s">
        <v>352</v>
      </c>
      <c r="D376" s="54" t="s">
        <v>514</v>
      </c>
      <c r="E376" s="21">
        <f t="shared" si="5"/>
        <v>0</v>
      </c>
      <c r="F376" s="25"/>
      <c r="G376" s="25"/>
      <c r="H376" s="25"/>
      <c r="I376" s="25"/>
    </row>
    <row r="377" spans="1:9">
      <c r="A377" s="53">
        <v>130907</v>
      </c>
      <c r="B377" s="54" t="s">
        <v>128</v>
      </c>
      <c r="C377" s="54" t="s">
        <v>354</v>
      </c>
      <c r="D377" s="54" t="s">
        <v>515</v>
      </c>
      <c r="E377" s="21">
        <f t="shared" si="5"/>
        <v>0</v>
      </c>
      <c r="F377" s="25"/>
      <c r="G377" s="25"/>
      <c r="H377" s="25"/>
      <c r="I377" s="25"/>
    </row>
    <row r="378" spans="1:9">
      <c r="A378" s="53">
        <v>60205</v>
      </c>
      <c r="B378" s="54" t="s">
        <v>211</v>
      </c>
      <c r="C378" s="54" t="s">
        <v>271</v>
      </c>
      <c r="D378" s="54" t="s">
        <v>516</v>
      </c>
      <c r="E378" s="21">
        <f t="shared" si="5"/>
        <v>2</v>
      </c>
      <c r="F378" s="25">
        <v>2</v>
      </c>
      <c r="G378" s="25">
        <v>2</v>
      </c>
      <c r="H378" s="25">
        <v>2</v>
      </c>
      <c r="I378" s="25"/>
    </row>
    <row r="379" spans="1:9">
      <c r="A379" s="53">
        <v>90604</v>
      </c>
      <c r="B379" s="54" t="s">
        <v>136</v>
      </c>
      <c r="C379" s="54" t="s">
        <v>250</v>
      </c>
      <c r="D379" s="54" t="s">
        <v>516</v>
      </c>
      <c r="E379" s="21">
        <f t="shared" si="5"/>
        <v>0</v>
      </c>
      <c r="F379" s="25"/>
      <c r="G379" s="25"/>
      <c r="H379" s="25"/>
      <c r="I379" s="25"/>
    </row>
    <row r="380" spans="1:9">
      <c r="A380" s="53">
        <v>130310</v>
      </c>
      <c r="B380" s="54" t="s">
        <v>128</v>
      </c>
      <c r="C380" s="54" t="s">
        <v>216</v>
      </c>
      <c r="D380" s="54" t="s">
        <v>517</v>
      </c>
      <c r="E380" s="21">
        <f t="shared" si="5"/>
        <v>13</v>
      </c>
      <c r="F380" s="25">
        <v>13</v>
      </c>
      <c r="G380" s="25">
        <v>13</v>
      </c>
      <c r="H380" s="25">
        <v>13</v>
      </c>
      <c r="I380" s="25"/>
    </row>
    <row r="381" spans="1:9">
      <c r="A381" s="53">
        <v>30108</v>
      </c>
      <c r="B381" s="54" t="s">
        <v>96</v>
      </c>
      <c r="C381" s="54" t="s">
        <v>96</v>
      </c>
      <c r="D381" s="54" t="s">
        <v>518</v>
      </c>
      <c r="E381" s="21">
        <f t="shared" si="5"/>
        <v>1</v>
      </c>
      <c r="F381" s="25">
        <v>1</v>
      </c>
      <c r="G381" s="25">
        <v>1</v>
      </c>
      <c r="H381" s="25">
        <v>1</v>
      </c>
      <c r="I381" s="25"/>
    </row>
    <row r="382" spans="1:9">
      <c r="A382" s="53">
        <v>40202</v>
      </c>
      <c r="B382" s="54" t="s">
        <v>112</v>
      </c>
      <c r="C382" s="54" t="s">
        <v>147</v>
      </c>
      <c r="D382" s="54" t="s">
        <v>519</v>
      </c>
      <c r="E382" s="21">
        <f t="shared" si="5"/>
        <v>0</v>
      </c>
      <c r="F382" s="25"/>
      <c r="G382" s="25"/>
      <c r="H382" s="25"/>
      <c r="I382" s="25"/>
    </row>
    <row r="383" spans="1:9">
      <c r="A383" s="53">
        <v>70108</v>
      </c>
      <c r="B383" s="54" t="s">
        <v>99</v>
      </c>
      <c r="C383" s="54" t="s">
        <v>352</v>
      </c>
      <c r="D383" s="54" t="s">
        <v>520</v>
      </c>
      <c r="E383" s="21">
        <f t="shared" si="5"/>
        <v>0</v>
      </c>
      <c r="F383" s="25"/>
      <c r="G383" s="25"/>
      <c r="H383" s="25"/>
      <c r="I383" s="25"/>
    </row>
    <row r="384" spans="1:9">
      <c r="A384" s="53">
        <v>60104</v>
      </c>
      <c r="B384" s="54" t="s">
        <v>211</v>
      </c>
      <c r="C384" s="54" t="s">
        <v>279</v>
      </c>
      <c r="D384" s="54" t="s">
        <v>521</v>
      </c>
      <c r="E384" s="21">
        <f t="shared" si="5"/>
        <v>1</v>
      </c>
      <c r="F384" s="25">
        <v>1</v>
      </c>
      <c r="G384" s="25">
        <v>1</v>
      </c>
      <c r="H384" s="25">
        <v>1</v>
      </c>
      <c r="I384" s="25"/>
    </row>
    <row r="385" spans="1:9" ht="24">
      <c r="A385" s="53">
        <v>91201</v>
      </c>
      <c r="B385" s="54" t="s">
        <v>136</v>
      </c>
      <c r="C385" s="54" t="s">
        <v>137</v>
      </c>
      <c r="D385" s="54" t="s">
        <v>522</v>
      </c>
      <c r="E385" s="21">
        <f t="shared" si="5"/>
        <v>0</v>
      </c>
      <c r="F385" s="25">
        <v>0</v>
      </c>
      <c r="G385" s="25">
        <v>0</v>
      </c>
      <c r="H385" s="25">
        <v>0</v>
      </c>
      <c r="I385" s="25"/>
    </row>
    <row r="386" spans="1:9">
      <c r="A386" s="53">
        <v>60504</v>
      </c>
      <c r="B386" s="54" t="s">
        <v>211</v>
      </c>
      <c r="C386" s="54" t="s">
        <v>212</v>
      </c>
      <c r="D386" s="54" t="s">
        <v>523</v>
      </c>
      <c r="E386" s="21">
        <f t="shared" si="5"/>
        <v>0</v>
      </c>
      <c r="F386" s="25"/>
      <c r="G386" s="25"/>
      <c r="H386" s="25"/>
      <c r="I386" s="25"/>
    </row>
    <row r="387" spans="1:9">
      <c r="A387" s="53">
        <v>70410</v>
      </c>
      <c r="B387" s="54" t="s">
        <v>99</v>
      </c>
      <c r="C387" s="54" t="s">
        <v>153</v>
      </c>
      <c r="D387" s="54" t="s">
        <v>524</v>
      </c>
      <c r="E387" s="21">
        <f t="shared" si="5"/>
        <v>0</v>
      </c>
      <c r="F387" s="25"/>
      <c r="G387" s="25"/>
      <c r="H387" s="25"/>
      <c r="I387" s="25"/>
    </row>
    <row r="388" spans="1:9">
      <c r="A388" s="53">
        <v>20304</v>
      </c>
      <c r="B388" s="54" t="s">
        <v>107</v>
      </c>
      <c r="C388" s="54" t="s">
        <v>358</v>
      </c>
      <c r="D388" s="54" t="s">
        <v>525</v>
      </c>
      <c r="E388" s="21">
        <f t="shared" si="5"/>
        <v>0</v>
      </c>
      <c r="F388" s="25"/>
      <c r="G388" s="25"/>
      <c r="H388" s="25"/>
      <c r="I388" s="25"/>
    </row>
    <row r="389" spans="1:9">
      <c r="A389" s="53">
        <v>60404</v>
      </c>
      <c r="B389" s="54" t="s">
        <v>211</v>
      </c>
      <c r="C389" s="54" t="s">
        <v>260</v>
      </c>
      <c r="D389" s="54" t="s">
        <v>525</v>
      </c>
      <c r="E389" s="21">
        <f t="shared" ref="E389:E452" si="6">+MAX(F389:FM389)</f>
        <v>0</v>
      </c>
      <c r="F389" s="25"/>
      <c r="G389" s="25"/>
      <c r="H389" s="25"/>
      <c r="I389" s="25"/>
    </row>
    <row r="390" spans="1:9">
      <c r="A390" s="53">
        <v>90404</v>
      </c>
      <c r="B390" s="54" t="s">
        <v>136</v>
      </c>
      <c r="C390" s="54" t="s">
        <v>186</v>
      </c>
      <c r="D390" s="54" t="s">
        <v>525</v>
      </c>
      <c r="E390" s="21">
        <f t="shared" si="6"/>
        <v>0</v>
      </c>
      <c r="F390" s="25"/>
      <c r="G390" s="25"/>
      <c r="H390" s="25"/>
      <c r="I390" s="25"/>
    </row>
    <row r="391" spans="1:9">
      <c r="A391" s="53">
        <v>70309</v>
      </c>
      <c r="B391" s="54" t="s">
        <v>99</v>
      </c>
      <c r="C391" s="54" t="s">
        <v>99</v>
      </c>
      <c r="D391" s="54" t="s">
        <v>526</v>
      </c>
      <c r="E391" s="21">
        <f t="shared" si="6"/>
        <v>0</v>
      </c>
      <c r="F391" s="25"/>
      <c r="G391" s="25"/>
      <c r="H391" s="25"/>
      <c r="I391" s="25"/>
    </row>
    <row r="392" spans="1:9">
      <c r="A392" s="53">
        <v>20307</v>
      </c>
      <c r="B392" s="54" t="s">
        <v>107</v>
      </c>
      <c r="C392" s="54" t="s">
        <v>358</v>
      </c>
      <c r="D392" s="54" t="s">
        <v>527</v>
      </c>
      <c r="E392" s="21">
        <f t="shared" si="6"/>
        <v>0</v>
      </c>
      <c r="F392" s="25"/>
      <c r="G392" s="25"/>
      <c r="H392" s="25"/>
      <c r="I392" s="25"/>
    </row>
    <row r="393" spans="1:9">
      <c r="A393" s="53">
        <v>90507</v>
      </c>
      <c r="B393" s="54" t="s">
        <v>136</v>
      </c>
      <c r="C393" s="54" t="s">
        <v>255</v>
      </c>
      <c r="D393" s="54" t="s">
        <v>528</v>
      </c>
      <c r="E393" s="21">
        <f t="shared" si="6"/>
        <v>0</v>
      </c>
      <c r="F393" s="25"/>
      <c r="G393" s="25"/>
      <c r="H393" s="25"/>
      <c r="I393" s="25"/>
    </row>
    <row r="394" spans="1:9" ht="24">
      <c r="A394" s="53">
        <v>120903</v>
      </c>
      <c r="B394" s="54" t="s">
        <v>101</v>
      </c>
      <c r="C394" s="54" t="s">
        <v>119</v>
      </c>
      <c r="D394" s="54" t="s">
        <v>529</v>
      </c>
      <c r="E394" s="21">
        <f t="shared" si="6"/>
        <v>0</v>
      </c>
      <c r="F394" s="25"/>
      <c r="G394" s="25"/>
      <c r="H394" s="25"/>
      <c r="I394" s="25"/>
    </row>
    <row r="395" spans="1:9">
      <c r="A395" s="53">
        <v>40708</v>
      </c>
      <c r="B395" s="54" t="s">
        <v>112</v>
      </c>
      <c r="C395" s="54" t="s">
        <v>315</v>
      </c>
      <c r="D395" s="54" t="s">
        <v>530</v>
      </c>
      <c r="E395" s="21">
        <f t="shared" si="6"/>
        <v>2</v>
      </c>
      <c r="F395" s="25">
        <v>2</v>
      </c>
      <c r="G395" s="25">
        <v>2</v>
      </c>
      <c r="H395" s="25">
        <v>2</v>
      </c>
      <c r="I395" s="25"/>
    </row>
    <row r="396" spans="1:9">
      <c r="A396" s="53">
        <v>91008</v>
      </c>
      <c r="B396" s="54" t="s">
        <v>136</v>
      </c>
      <c r="C396" s="54" t="s">
        <v>229</v>
      </c>
      <c r="D396" s="54" t="s">
        <v>530</v>
      </c>
      <c r="E396" s="21">
        <f t="shared" si="6"/>
        <v>18</v>
      </c>
      <c r="F396" s="25">
        <v>18</v>
      </c>
      <c r="G396" s="25">
        <v>18</v>
      </c>
      <c r="H396" s="25">
        <v>18</v>
      </c>
      <c r="I396" s="25"/>
    </row>
    <row r="397" spans="1:9">
      <c r="A397" s="53">
        <v>40703</v>
      </c>
      <c r="B397" s="54" t="s">
        <v>112</v>
      </c>
      <c r="C397" s="54" t="s">
        <v>315</v>
      </c>
      <c r="D397" s="54" t="s">
        <v>531</v>
      </c>
      <c r="E397" s="21">
        <f t="shared" si="6"/>
        <v>0</v>
      </c>
      <c r="F397" s="25"/>
      <c r="G397" s="25"/>
      <c r="H397" s="25"/>
      <c r="I397" s="25"/>
    </row>
    <row r="398" spans="1:9">
      <c r="A398" s="53">
        <v>40803</v>
      </c>
      <c r="B398" s="54" t="s">
        <v>112</v>
      </c>
      <c r="C398" s="54" t="s">
        <v>416</v>
      </c>
      <c r="D398" s="54" t="s">
        <v>532</v>
      </c>
      <c r="E398" s="21">
        <f t="shared" si="6"/>
        <v>0</v>
      </c>
      <c r="F398" s="25">
        <v>0</v>
      </c>
      <c r="G398" s="25"/>
      <c r="H398" s="25"/>
      <c r="I398" s="25"/>
    </row>
    <row r="399" spans="1:9">
      <c r="A399" s="53">
        <v>70307</v>
      </c>
      <c r="B399" s="54" t="s">
        <v>99</v>
      </c>
      <c r="C399" s="54" t="s">
        <v>99</v>
      </c>
      <c r="D399" s="54" t="s">
        <v>532</v>
      </c>
      <c r="E399" s="21">
        <f t="shared" si="6"/>
        <v>0</v>
      </c>
      <c r="F399" s="25"/>
      <c r="G399" s="25"/>
      <c r="H399" s="25"/>
      <c r="I399" s="25"/>
    </row>
    <row r="400" spans="1:9">
      <c r="A400" s="53">
        <v>70502</v>
      </c>
      <c r="B400" s="54" t="s">
        <v>99</v>
      </c>
      <c r="C400" s="54" t="s">
        <v>533</v>
      </c>
      <c r="D400" s="54" t="s">
        <v>534</v>
      </c>
      <c r="E400" s="21">
        <f t="shared" si="6"/>
        <v>0</v>
      </c>
      <c r="F400" s="25"/>
      <c r="G400" s="25"/>
      <c r="H400" s="25"/>
      <c r="I400" s="25"/>
    </row>
    <row r="401" spans="1:9">
      <c r="A401" s="53">
        <v>60705</v>
      </c>
      <c r="B401" s="54" t="s">
        <v>211</v>
      </c>
      <c r="C401" s="54" t="s">
        <v>283</v>
      </c>
      <c r="D401" s="54" t="s">
        <v>535</v>
      </c>
      <c r="E401" s="21">
        <f t="shared" si="6"/>
        <v>1</v>
      </c>
      <c r="F401" s="25">
        <v>1</v>
      </c>
      <c r="G401" s="25">
        <v>1</v>
      </c>
      <c r="H401" s="25">
        <v>1</v>
      </c>
      <c r="I401" s="25"/>
    </row>
    <row r="402" spans="1:9">
      <c r="A402" s="53">
        <v>60503</v>
      </c>
      <c r="B402" s="54" t="s">
        <v>211</v>
      </c>
      <c r="C402" s="54" t="s">
        <v>212</v>
      </c>
      <c r="D402" s="54" t="s">
        <v>536</v>
      </c>
      <c r="E402" s="21">
        <f t="shared" si="6"/>
        <v>0</v>
      </c>
      <c r="F402" s="25"/>
      <c r="G402" s="25"/>
      <c r="H402" s="25"/>
      <c r="I402" s="25"/>
    </row>
    <row r="403" spans="1:9">
      <c r="A403" s="53">
        <v>90703</v>
      </c>
      <c r="B403" s="54" t="s">
        <v>136</v>
      </c>
      <c r="C403" s="54" t="s">
        <v>247</v>
      </c>
      <c r="D403" s="54" t="s">
        <v>536</v>
      </c>
      <c r="E403" s="21">
        <f t="shared" si="6"/>
        <v>0</v>
      </c>
      <c r="F403" s="25"/>
      <c r="G403" s="25"/>
      <c r="H403" s="25"/>
      <c r="I403" s="25"/>
    </row>
    <row r="404" spans="1:9">
      <c r="A404" s="53">
        <v>60307</v>
      </c>
      <c r="B404" s="54" t="s">
        <v>211</v>
      </c>
      <c r="C404" s="54" t="s">
        <v>331</v>
      </c>
      <c r="D404" s="54" t="s">
        <v>537</v>
      </c>
      <c r="E404" s="21">
        <f t="shared" si="6"/>
        <v>0</v>
      </c>
      <c r="F404" s="25"/>
      <c r="G404" s="25"/>
      <c r="H404" s="25"/>
      <c r="I404" s="25"/>
    </row>
    <row r="405" spans="1:9">
      <c r="A405" s="53">
        <v>60308</v>
      </c>
      <c r="B405" s="54" t="s">
        <v>211</v>
      </c>
      <c r="C405" s="54" t="s">
        <v>331</v>
      </c>
      <c r="D405" s="54" t="s">
        <v>538</v>
      </c>
      <c r="E405" s="21">
        <f t="shared" si="6"/>
        <v>0</v>
      </c>
      <c r="F405" s="25"/>
      <c r="G405" s="25"/>
      <c r="H405" s="25"/>
      <c r="I405" s="25"/>
    </row>
    <row r="406" spans="1:9">
      <c r="A406" s="53">
        <v>130713</v>
      </c>
      <c r="B406" s="54" t="s">
        <v>128</v>
      </c>
      <c r="C406" s="54" t="s">
        <v>129</v>
      </c>
      <c r="D406" s="54" t="s">
        <v>539</v>
      </c>
      <c r="E406" s="21">
        <f t="shared" si="6"/>
        <v>2</v>
      </c>
      <c r="F406" s="25">
        <v>2</v>
      </c>
      <c r="G406" s="25">
        <v>2</v>
      </c>
      <c r="H406" s="25">
        <v>2</v>
      </c>
      <c r="I406" s="25"/>
    </row>
    <row r="407" spans="1:9">
      <c r="A407" s="53">
        <v>90803</v>
      </c>
      <c r="B407" s="54" t="s">
        <v>136</v>
      </c>
      <c r="C407" s="54" t="s">
        <v>299</v>
      </c>
      <c r="D407" s="54" t="s">
        <v>540</v>
      </c>
      <c r="E407" s="21">
        <f t="shared" si="6"/>
        <v>0</v>
      </c>
      <c r="F407" s="25"/>
      <c r="G407" s="25"/>
      <c r="H407" s="25"/>
      <c r="I407" s="25"/>
    </row>
    <row r="408" spans="1:9">
      <c r="A408" s="53">
        <v>130908</v>
      </c>
      <c r="B408" s="54" t="s">
        <v>128</v>
      </c>
      <c r="C408" s="54" t="s">
        <v>354</v>
      </c>
      <c r="D408" s="54" t="s">
        <v>541</v>
      </c>
      <c r="E408" s="21">
        <f t="shared" si="6"/>
        <v>0</v>
      </c>
      <c r="F408" s="25">
        <v>0</v>
      </c>
      <c r="G408" s="25">
        <v>0</v>
      </c>
      <c r="H408" s="25">
        <v>0</v>
      </c>
      <c r="I408" s="25"/>
    </row>
    <row r="409" spans="1:9">
      <c r="A409" s="53">
        <v>60403</v>
      </c>
      <c r="B409" s="54" t="s">
        <v>211</v>
      </c>
      <c r="C409" s="54" t="s">
        <v>260</v>
      </c>
      <c r="D409" s="54" t="s">
        <v>542</v>
      </c>
      <c r="E409" s="21">
        <f t="shared" si="6"/>
        <v>0</v>
      </c>
      <c r="F409" s="25"/>
      <c r="G409" s="25"/>
      <c r="H409" s="25"/>
      <c r="I409" s="25"/>
    </row>
    <row r="410" spans="1:9">
      <c r="A410" s="53">
        <v>90406</v>
      </c>
      <c r="B410" s="54" t="s">
        <v>136</v>
      </c>
      <c r="C410" s="54" t="s">
        <v>186</v>
      </c>
      <c r="D410" s="54" t="s">
        <v>543</v>
      </c>
      <c r="E410" s="21">
        <f t="shared" si="6"/>
        <v>0</v>
      </c>
      <c r="F410" s="25">
        <v>0</v>
      </c>
      <c r="G410" s="25">
        <v>0</v>
      </c>
      <c r="H410" s="25">
        <v>0</v>
      </c>
      <c r="I410" s="25"/>
    </row>
    <row r="411" spans="1:9">
      <c r="A411" s="53">
        <v>40406</v>
      </c>
      <c r="B411" s="54" t="s">
        <v>112</v>
      </c>
      <c r="C411" s="54" t="s">
        <v>121</v>
      </c>
      <c r="D411" s="54" t="s">
        <v>544</v>
      </c>
      <c r="E411" s="21">
        <f t="shared" si="6"/>
        <v>0</v>
      </c>
      <c r="F411" s="25"/>
      <c r="G411" s="25"/>
      <c r="H411" s="25"/>
      <c r="I411" s="25"/>
    </row>
    <row r="412" spans="1:9">
      <c r="A412" s="53">
        <v>70308</v>
      </c>
      <c r="B412" s="54" t="s">
        <v>99</v>
      </c>
      <c r="C412" s="54" t="s">
        <v>99</v>
      </c>
      <c r="D412" s="54" t="s">
        <v>545</v>
      </c>
      <c r="E412" s="21">
        <f t="shared" si="6"/>
        <v>1</v>
      </c>
      <c r="F412" s="25">
        <v>1</v>
      </c>
      <c r="G412" s="25">
        <v>1</v>
      </c>
      <c r="H412" s="25">
        <v>1</v>
      </c>
      <c r="I412" s="25"/>
    </row>
    <row r="413" spans="1:9">
      <c r="A413" s="53">
        <v>60301</v>
      </c>
      <c r="B413" s="54" t="s">
        <v>211</v>
      </c>
      <c r="C413" s="54" t="s">
        <v>331</v>
      </c>
      <c r="D413" s="54" t="s">
        <v>546</v>
      </c>
      <c r="E413" s="21">
        <f t="shared" si="6"/>
        <v>1</v>
      </c>
      <c r="F413" s="25">
        <v>1</v>
      </c>
      <c r="G413" s="25">
        <v>1</v>
      </c>
      <c r="H413" s="25">
        <v>1</v>
      </c>
      <c r="I413" s="25"/>
    </row>
    <row r="414" spans="1:9">
      <c r="A414" s="53">
        <v>90304</v>
      </c>
      <c r="B414" s="54" t="s">
        <v>136</v>
      </c>
      <c r="C414" s="54" t="s">
        <v>235</v>
      </c>
      <c r="D414" s="54" t="s">
        <v>547</v>
      </c>
      <c r="E414" s="21">
        <f t="shared" si="6"/>
        <v>0</v>
      </c>
      <c r="F414" s="25"/>
      <c r="G414" s="25"/>
      <c r="H414" s="25"/>
      <c r="I414" s="25"/>
    </row>
    <row r="415" spans="1:9">
      <c r="A415" s="53">
        <v>70401</v>
      </c>
      <c r="B415" s="54" t="s">
        <v>99</v>
      </c>
      <c r="C415" s="54" t="s">
        <v>153</v>
      </c>
      <c r="D415" s="54" t="s">
        <v>548</v>
      </c>
      <c r="E415" s="21">
        <f t="shared" si="6"/>
        <v>3</v>
      </c>
      <c r="F415" s="25">
        <v>3</v>
      </c>
      <c r="G415" s="25">
        <v>3</v>
      </c>
      <c r="H415" s="25">
        <v>3</v>
      </c>
      <c r="I415" s="25"/>
    </row>
    <row r="416" spans="1:9" ht="24">
      <c r="A416" s="53">
        <v>120804</v>
      </c>
      <c r="B416" s="54" t="s">
        <v>101</v>
      </c>
      <c r="C416" s="54" t="s">
        <v>206</v>
      </c>
      <c r="D416" s="54" t="s">
        <v>549</v>
      </c>
      <c r="E416" s="21">
        <f t="shared" si="6"/>
        <v>0</v>
      </c>
      <c r="F416" s="25"/>
      <c r="G416" s="25"/>
      <c r="H416" s="25"/>
      <c r="I416" s="25"/>
    </row>
    <row r="417" spans="1:9">
      <c r="A417" s="53">
        <v>90513</v>
      </c>
      <c r="B417" s="54" t="s">
        <v>136</v>
      </c>
      <c r="C417" s="54" t="s">
        <v>255</v>
      </c>
      <c r="D417" s="54" t="s">
        <v>550</v>
      </c>
      <c r="E417" s="21">
        <f t="shared" si="6"/>
        <v>0</v>
      </c>
      <c r="F417" s="25"/>
      <c r="G417" s="25"/>
      <c r="H417" s="25"/>
      <c r="I417" s="25"/>
    </row>
    <row r="418" spans="1:9" ht="24">
      <c r="A418" s="53">
        <v>110103</v>
      </c>
      <c r="B418" s="54" t="s">
        <v>288</v>
      </c>
      <c r="C418" s="54" t="s">
        <v>289</v>
      </c>
      <c r="D418" s="54" t="s">
        <v>551</v>
      </c>
      <c r="E418" s="21">
        <f t="shared" si="6"/>
        <v>0</v>
      </c>
      <c r="F418" s="25">
        <v>0</v>
      </c>
      <c r="G418" s="25">
        <v>0</v>
      </c>
      <c r="H418" s="25">
        <v>0</v>
      </c>
      <c r="I418" s="25"/>
    </row>
    <row r="419" spans="1:9" ht="24">
      <c r="A419" s="53">
        <v>120307</v>
      </c>
      <c r="B419" s="54" t="s">
        <v>101</v>
      </c>
      <c r="C419" s="54" t="s">
        <v>123</v>
      </c>
      <c r="D419" s="54" t="s">
        <v>552</v>
      </c>
      <c r="E419" s="21">
        <f t="shared" si="6"/>
        <v>0</v>
      </c>
      <c r="F419" s="25"/>
      <c r="G419" s="25"/>
      <c r="H419" s="25"/>
      <c r="I419" s="25"/>
    </row>
    <row r="420" spans="1:9">
      <c r="A420" s="53">
        <v>30405</v>
      </c>
      <c r="B420" s="54" t="s">
        <v>96</v>
      </c>
      <c r="C420" s="54" t="s">
        <v>213</v>
      </c>
      <c r="D420" s="54" t="s">
        <v>553</v>
      </c>
      <c r="E420" s="21">
        <f t="shared" si="6"/>
        <v>1</v>
      </c>
      <c r="F420" s="25">
        <v>1</v>
      </c>
      <c r="G420" s="25">
        <v>1</v>
      </c>
      <c r="H420" s="25">
        <v>1</v>
      </c>
      <c r="I420" s="25"/>
    </row>
    <row r="421" spans="1:9">
      <c r="A421" s="53">
        <v>70503</v>
      </c>
      <c r="B421" s="54" t="s">
        <v>99</v>
      </c>
      <c r="C421" s="54" t="s">
        <v>533</v>
      </c>
      <c r="D421" s="54" t="s">
        <v>554</v>
      </c>
      <c r="E421" s="21">
        <f t="shared" si="6"/>
        <v>0</v>
      </c>
      <c r="F421" s="25"/>
      <c r="G421" s="25"/>
      <c r="H421" s="25"/>
      <c r="I421" s="25"/>
    </row>
    <row r="422" spans="1:9">
      <c r="A422" s="53">
        <v>81004</v>
      </c>
      <c r="B422" s="54" t="s">
        <v>94</v>
      </c>
      <c r="C422" s="54" t="s">
        <v>131</v>
      </c>
      <c r="D422" s="54" t="s">
        <v>555</v>
      </c>
      <c r="E422" s="21">
        <f t="shared" si="6"/>
        <v>46</v>
      </c>
      <c r="F422" s="25">
        <v>44</v>
      </c>
      <c r="G422" s="25">
        <v>46</v>
      </c>
      <c r="H422" s="25">
        <v>46</v>
      </c>
      <c r="I422" s="25"/>
    </row>
    <row r="423" spans="1:9">
      <c r="A423" s="53">
        <v>60407</v>
      </c>
      <c r="B423" s="54" t="s">
        <v>211</v>
      </c>
      <c r="C423" s="54" t="s">
        <v>260</v>
      </c>
      <c r="D423" s="54" t="s">
        <v>556</v>
      </c>
      <c r="E423" s="21">
        <f t="shared" si="6"/>
        <v>0</v>
      </c>
      <c r="F423" s="25"/>
      <c r="G423" s="25"/>
      <c r="H423" s="25"/>
      <c r="I423" s="25"/>
    </row>
    <row r="424" spans="1:9">
      <c r="A424" s="53">
        <v>130714</v>
      </c>
      <c r="B424" s="54" t="s">
        <v>128</v>
      </c>
      <c r="C424" s="54" t="s">
        <v>129</v>
      </c>
      <c r="D424" s="54" t="s">
        <v>557</v>
      </c>
      <c r="E424" s="21">
        <f t="shared" si="6"/>
        <v>4</v>
      </c>
      <c r="F424" s="25">
        <v>4</v>
      </c>
      <c r="G424" s="25">
        <v>4</v>
      </c>
      <c r="H424" s="25">
        <v>4</v>
      </c>
      <c r="I424" s="25"/>
    </row>
    <row r="425" spans="1:9">
      <c r="A425" s="53">
        <v>50208</v>
      </c>
      <c r="B425" s="54" t="s">
        <v>104</v>
      </c>
      <c r="C425" s="54" t="s">
        <v>192</v>
      </c>
      <c r="D425" s="54" t="s">
        <v>558</v>
      </c>
      <c r="E425" s="21">
        <f t="shared" si="6"/>
        <v>85</v>
      </c>
      <c r="F425" s="25">
        <v>85</v>
      </c>
      <c r="G425" s="25">
        <v>85</v>
      </c>
      <c r="H425" s="25">
        <v>85</v>
      </c>
      <c r="I425" s="25"/>
    </row>
    <row r="426" spans="1:9">
      <c r="A426" s="53">
        <v>30301</v>
      </c>
      <c r="B426" s="54" t="s">
        <v>96</v>
      </c>
      <c r="C426" s="54" t="s">
        <v>293</v>
      </c>
      <c r="D426" s="54" t="s">
        <v>559</v>
      </c>
      <c r="E426" s="21">
        <f t="shared" si="6"/>
        <v>0</v>
      </c>
      <c r="F426" s="25"/>
      <c r="G426" s="25"/>
      <c r="H426" s="25"/>
      <c r="I426" s="25"/>
    </row>
    <row r="427" spans="1:9">
      <c r="A427" s="53">
        <v>10302</v>
      </c>
      <c r="B427" s="54" t="s">
        <v>116</v>
      </c>
      <c r="C427" s="54" t="s">
        <v>156</v>
      </c>
      <c r="D427" s="54" t="s">
        <v>560</v>
      </c>
      <c r="E427" s="21">
        <f t="shared" si="6"/>
        <v>11</v>
      </c>
      <c r="F427" s="25">
        <v>11</v>
      </c>
      <c r="G427" s="25">
        <v>11</v>
      </c>
      <c r="H427" s="25">
        <v>11</v>
      </c>
      <c r="I427" s="25"/>
    </row>
    <row r="428" spans="1:9">
      <c r="A428" s="53">
        <v>30503</v>
      </c>
      <c r="B428" s="54" t="s">
        <v>96</v>
      </c>
      <c r="C428" s="54" t="s">
        <v>304</v>
      </c>
      <c r="D428" s="54" t="s">
        <v>560</v>
      </c>
      <c r="E428" s="21">
        <f t="shared" si="6"/>
        <v>0</v>
      </c>
      <c r="F428" s="25"/>
      <c r="G428" s="25"/>
      <c r="H428" s="25"/>
      <c r="I428" s="25"/>
    </row>
    <row r="429" spans="1:9">
      <c r="A429" s="53">
        <v>70411</v>
      </c>
      <c r="B429" s="54" t="s">
        <v>99</v>
      </c>
      <c r="C429" s="54" t="s">
        <v>153</v>
      </c>
      <c r="D429" s="54" t="s">
        <v>561</v>
      </c>
      <c r="E429" s="21">
        <f t="shared" si="6"/>
        <v>0</v>
      </c>
      <c r="F429" s="25"/>
      <c r="G429" s="25"/>
      <c r="H429" s="25"/>
      <c r="I429" s="25"/>
    </row>
    <row r="430" spans="1:9">
      <c r="A430" s="53">
        <v>60103</v>
      </c>
      <c r="B430" s="54" t="s">
        <v>211</v>
      </c>
      <c r="C430" s="54" t="s">
        <v>279</v>
      </c>
      <c r="D430" s="54" t="s">
        <v>562</v>
      </c>
      <c r="E430" s="21">
        <f t="shared" si="6"/>
        <v>1</v>
      </c>
      <c r="F430" s="25">
        <v>1</v>
      </c>
      <c r="G430" s="25">
        <v>1</v>
      </c>
      <c r="H430" s="25">
        <v>1</v>
      </c>
      <c r="I430" s="25"/>
    </row>
    <row r="431" spans="1:9">
      <c r="A431" s="53">
        <v>90211</v>
      </c>
      <c r="B431" s="54" t="s">
        <v>136</v>
      </c>
      <c r="C431" s="54" t="s">
        <v>162</v>
      </c>
      <c r="D431" s="54" t="s">
        <v>563</v>
      </c>
      <c r="E431" s="21">
        <f t="shared" si="6"/>
        <v>0</v>
      </c>
      <c r="F431" s="25"/>
      <c r="G431" s="25"/>
      <c r="H431" s="25"/>
      <c r="I431" s="25"/>
    </row>
    <row r="432" spans="1:9">
      <c r="A432" s="53">
        <v>41004</v>
      </c>
      <c r="B432" s="54" t="s">
        <v>112</v>
      </c>
      <c r="C432" s="54" t="s">
        <v>199</v>
      </c>
      <c r="D432" s="54" t="s">
        <v>564</v>
      </c>
      <c r="E432" s="21">
        <f t="shared" si="6"/>
        <v>0</v>
      </c>
      <c r="F432" s="25"/>
      <c r="G432" s="25"/>
      <c r="H432" s="25"/>
      <c r="I432" s="25"/>
    </row>
    <row r="433" spans="1:9">
      <c r="A433" s="53">
        <v>90601</v>
      </c>
      <c r="B433" s="54" t="s">
        <v>136</v>
      </c>
      <c r="C433" s="54" t="s">
        <v>250</v>
      </c>
      <c r="D433" s="54" t="s">
        <v>565</v>
      </c>
      <c r="E433" s="21">
        <f t="shared" si="6"/>
        <v>1</v>
      </c>
      <c r="F433" s="25">
        <v>1</v>
      </c>
      <c r="G433" s="25">
        <v>1</v>
      </c>
      <c r="H433" s="25">
        <v>1</v>
      </c>
      <c r="I433" s="25"/>
    </row>
    <row r="434" spans="1:9" ht="24">
      <c r="A434" s="53">
        <v>120316</v>
      </c>
      <c r="B434" s="54" t="s">
        <v>101</v>
      </c>
      <c r="C434" s="54" t="s">
        <v>123</v>
      </c>
      <c r="D434" s="54" t="s">
        <v>566</v>
      </c>
      <c r="E434" s="21">
        <f t="shared" si="6"/>
        <v>0</v>
      </c>
      <c r="F434" s="25"/>
      <c r="G434" s="25"/>
      <c r="H434" s="25"/>
      <c r="I434" s="25"/>
    </row>
    <row r="435" spans="1:9" ht="24">
      <c r="A435" s="53">
        <v>120606</v>
      </c>
      <c r="B435" s="54" t="s">
        <v>101</v>
      </c>
      <c r="C435" s="54" t="s">
        <v>184</v>
      </c>
      <c r="D435" s="54" t="s">
        <v>567</v>
      </c>
      <c r="E435" s="21">
        <f t="shared" si="6"/>
        <v>0</v>
      </c>
      <c r="F435" s="25"/>
      <c r="G435" s="25"/>
      <c r="H435" s="25"/>
      <c r="I435" s="25"/>
    </row>
    <row r="436" spans="1:9" ht="24">
      <c r="A436" s="53">
        <v>120107</v>
      </c>
      <c r="B436" s="54" t="s">
        <v>101</v>
      </c>
      <c r="C436" s="54" t="s">
        <v>190</v>
      </c>
      <c r="D436" s="54" t="s">
        <v>568</v>
      </c>
      <c r="E436" s="21">
        <f t="shared" si="6"/>
        <v>0</v>
      </c>
      <c r="F436" s="25">
        <v>0</v>
      </c>
      <c r="G436" s="25">
        <v>0</v>
      </c>
      <c r="H436" s="25">
        <v>0</v>
      </c>
      <c r="I436" s="25"/>
    </row>
    <row r="437" spans="1:9">
      <c r="A437" s="53">
        <v>10404</v>
      </c>
      <c r="B437" s="54" t="s">
        <v>116</v>
      </c>
      <c r="C437" s="54" t="s">
        <v>117</v>
      </c>
      <c r="D437" s="54" t="s">
        <v>569</v>
      </c>
      <c r="E437" s="21">
        <f t="shared" si="6"/>
        <v>0</v>
      </c>
      <c r="F437" s="25"/>
      <c r="G437" s="25"/>
      <c r="H437" s="25"/>
      <c r="I437" s="25"/>
    </row>
    <row r="438" spans="1:9">
      <c r="A438" s="53">
        <v>100101</v>
      </c>
      <c r="B438" s="54" t="s">
        <v>110</v>
      </c>
      <c r="C438" s="54" t="s">
        <v>110</v>
      </c>
      <c r="D438" s="54" t="s">
        <v>570</v>
      </c>
      <c r="E438" s="21">
        <f t="shared" si="6"/>
        <v>110</v>
      </c>
      <c r="F438" s="25">
        <v>110</v>
      </c>
      <c r="G438" s="25">
        <v>110</v>
      </c>
      <c r="H438" s="25">
        <v>110</v>
      </c>
      <c r="I438" s="25"/>
    </row>
    <row r="439" spans="1:9">
      <c r="A439" s="53">
        <v>20401</v>
      </c>
      <c r="B439" s="54" t="s">
        <v>107</v>
      </c>
      <c r="C439" s="54" t="s">
        <v>239</v>
      </c>
      <c r="D439" s="54" t="s">
        <v>571</v>
      </c>
      <c r="E439" s="21">
        <f t="shared" si="6"/>
        <v>3</v>
      </c>
      <c r="F439" s="25">
        <v>3</v>
      </c>
      <c r="G439" s="25">
        <v>3</v>
      </c>
      <c r="H439" s="25">
        <v>3</v>
      </c>
      <c r="I439" s="25"/>
    </row>
    <row r="440" spans="1:9" ht="24">
      <c r="A440" s="53">
        <v>120108</v>
      </c>
      <c r="B440" s="54" t="s">
        <v>101</v>
      </c>
      <c r="C440" s="54" t="s">
        <v>190</v>
      </c>
      <c r="D440" s="54" t="s">
        <v>572</v>
      </c>
      <c r="E440" s="21">
        <f t="shared" si="6"/>
        <v>0</v>
      </c>
      <c r="F440" s="25">
        <v>0</v>
      </c>
      <c r="G440" s="25">
        <v>0</v>
      </c>
      <c r="H440" s="25">
        <v>0</v>
      </c>
      <c r="I440" s="25"/>
    </row>
    <row r="441" spans="1:9" ht="24">
      <c r="A441" s="53">
        <v>120308</v>
      </c>
      <c r="B441" s="54" t="s">
        <v>101</v>
      </c>
      <c r="C441" s="54" t="s">
        <v>123</v>
      </c>
      <c r="D441" s="54" t="s">
        <v>573</v>
      </c>
      <c r="E441" s="21">
        <f t="shared" si="6"/>
        <v>0</v>
      </c>
      <c r="F441" s="25"/>
      <c r="G441" s="25"/>
      <c r="H441" s="25"/>
      <c r="I441" s="25"/>
    </row>
    <row r="442" spans="1:9">
      <c r="A442" s="53">
        <v>30504</v>
      </c>
      <c r="B442" s="54" t="s">
        <v>96</v>
      </c>
      <c r="C442" s="54" t="s">
        <v>304</v>
      </c>
      <c r="D442" s="54" t="s">
        <v>574</v>
      </c>
      <c r="E442" s="21">
        <f t="shared" si="6"/>
        <v>0</v>
      </c>
      <c r="F442" s="25"/>
      <c r="G442" s="25"/>
      <c r="H442" s="25"/>
      <c r="I442" s="25"/>
    </row>
    <row r="443" spans="1:9">
      <c r="A443" s="53">
        <v>70215</v>
      </c>
      <c r="B443" s="54" t="s">
        <v>99</v>
      </c>
      <c r="C443" s="54" t="s">
        <v>158</v>
      </c>
      <c r="D443" s="54" t="s">
        <v>575</v>
      </c>
      <c r="E443" s="21">
        <f t="shared" si="6"/>
        <v>0</v>
      </c>
      <c r="F443" s="25"/>
      <c r="G443" s="25"/>
      <c r="H443" s="25"/>
      <c r="I443" s="25"/>
    </row>
    <row r="444" spans="1:9">
      <c r="A444" s="53">
        <v>41404</v>
      </c>
      <c r="B444" s="54" t="s">
        <v>112</v>
      </c>
      <c r="C444" s="54" t="s">
        <v>265</v>
      </c>
      <c r="D444" s="54" t="s">
        <v>576</v>
      </c>
      <c r="E444" s="21">
        <f t="shared" si="6"/>
        <v>1</v>
      </c>
      <c r="F444" s="25">
        <v>1</v>
      </c>
      <c r="G444" s="25">
        <v>1</v>
      </c>
      <c r="H444" s="25">
        <v>1</v>
      </c>
      <c r="I444" s="25"/>
    </row>
    <row r="445" spans="1:9">
      <c r="A445" s="53">
        <v>30602</v>
      </c>
      <c r="B445" s="54" t="s">
        <v>96</v>
      </c>
      <c r="C445" s="54" t="s">
        <v>577</v>
      </c>
      <c r="D445" s="54" t="s">
        <v>578</v>
      </c>
      <c r="E445" s="21">
        <f t="shared" si="6"/>
        <v>155</v>
      </c>
      <c r="F445" s="25">
        <v>155</v>
      </c>
      <c r="G445" s="25">
        <v>155</v>
      </c>
      <c r="H445" s="25">
        <v>155</v>
      </c>
      <c r="I445" s="25"/>
    </row>
    <row r="446" spans="1:9">
      <c r="A446" s="53">
        <v>130408</v>
      </c>
      <c r="B446" s="54" t="s">
        <v>128</v>
      </c>
      <c r="C446" s="54" t="s">
        <v>175</v>
      </c>
      <c r="D446" s="54" t="s">
        <v>579</v>
      </c>
      <c r="E446" s="21">
        <f t="shared" si="6"/>
        <v>2</v>
      </c>
      <c r="F446" s="25">
        <v>2</v>
      </c>
      <c r="G446" s="25">
        <v>2</v>
      </c>
      <c r="H446" s="25">
        <v>2</v>
      </c>
      <c r="I446" s="25"/>
    </row>
    <row r="447" spans="1:9">
      <c r="A447" s="53">
        <v>30109</v>
      </c>
      <c r="B447" s="54" t="s">
        <v>96</v>
      </c>
      <c r="C447" s="54" t="s">
        <v>96</v>
      </c>
      <c r="D447" s="54" t="s">
        <v>580</v>
      </c>
      <c r="E447" s="21">
        <f t="shared" si="6"/>
        <v>4</v>
      </c>
      <c r="F447" s="25">
        <v>4</v>
      </c>
      <c r="G447" s="25">
        <v>4</v>
      </c>
      <c r="H447" s="25">
        <v>4</v>
      </c>
      <c r="I447" s="25"/>
    </row>
    <row r="448" spans="1:9">
      <c r="A448" s="53">
        <v>30201</v>
      </c>
      <c r="B448" s="54" t="s">
        <v>96</v>
      </c>
      <c r="C448" s="54" t="s">
        <v>97</v>
      </c>
      <c r="D448" s="54" t="s">
        <v>581</v>
      </c>
      <c r="E448" s="21">
        <f t="shared" si="6"/>
        <v>0</v>
      </c>
      <c r="F448" s="25"/>
      <c r="G448" s="25"/>
      <c r="H448" s="25"/>
      <c r="I448" s="25"/>
    </row>
    <row r="449" spans="1:9">
      <c r="A449" s="53">
        <v>130103</v>
      </c>
      <c r="B449" s="54" t="s">
        <v>128</v>
      </c>
      <c r="C449" s="54" t="s">
        <v>141</v>
      </c>
      <c r="D449" s="54" t="s">
        <v>582</v>
      </c>
      <c r="E449" s="21">
        <f t="shared" si="6"/>
        <v>30</v>
      </c>
      <c r="F449" s="25">
        <v>30</v>
      </c>
      <c r="G449" s="25">
        <v>30</v>
      </c>
      <c r="H449" s="25">
        <v>30</v>
      </c>
      <c r="I449" s="25"/>
    </row>
    <row r="450" spans="1:9">
      <c r="A450" s="53">
        <v>40109</v>
      </c>
      <c r="B450" s="54" t="s">
        <v>112</v>
      </c>
      <c r="C450" s="54" t="s">
        <v>113</v>
      </c>
      <c r="D450" s="54" t="s">
        <v>583</v>
      </c>
      <c r="E450" s="21">
        <f t="shared" si="6"/>
        <v>57</v>
      </c>
      <c r="F450" s="25">
        <v>57</v>
      </c>
      <c r="G450" s="25">
        <v>57</v>
      </c>
      <c r="H450" s="25">
        <v>57</v>
      </c>
      <c r="I450" s="25"/>
    </row>
    <row r="451" spans="1:9">
      <c r="A451" s="53">
        <v>91014</v>
      </c>
      <c r="B451" s="54" t="s">
        <v>136</v>
      </c>
      <c r="C451" s="54" t="s">
        <v>229</v>
      </c>
      <c r="D451" s="54" t="s">
        <v>584</v>
      </c>
      <c r="E451" s="21">
        <f t="shared" si="6"/>
        <v>8</v>
      </c>
      <c r="F451" s="25">
        <v>8</v>
      </c>
      <c r="G451" s="25">
        <v>8</v>
      </c>
      <c r="H451" s="25">
        <v>8</v>
      </c>
      <c r="I451" s="25"/>
    </row>
    <row r="452" spans="1:9">
      <c r="A452" s="53">
        <v>130715</v>
      </c>
      <c r="B452" s="54" t="s">
        <v>128</v>
      </c>
      <c r="C452" s="54" t="s">
        <v>129</v>
      </c>
      <c r="D452" s="54" t="s">
        <v>585</v>
      </c>
      <c r="E452" s="21">
        <f t="shared" si="6"/>
        <v>4</v>
      </c>
      <c r="F452" s="25">
        <v>4</v>
      </c>
      <c r="G452" s="25">
        <v>4</v>
      </c>
      <c r="H452" s="25">
        <v>4</v>
      </c>
      <c r="I452" s="25"/>
    </row>
    <row r="453" spans="1:9">
      <c r="A453" s="53">
        <v>60401</v>
      </c>
      <c r="B453" s="54" t="s">
        <v>211</v>
      </c>
      <c r="C453" s="54" t="s">
        <v>260</v>
      </c>
      <c r="D453" s="54" t="s">
        <v>586</v>
      </c>
      <c r="E453" s="21">
        <f t="shared" ref="E453:E516" si="7">+MAX(F453:FM453)</f>
        <v>1</v>
      </c>
      <c r="F453" s="25">
        <v>1</v>
      </c>
      <c r="G453" s="25">
        <v>1</v>
      </c>
      <c r="H453" s="25">
        <v>1</v>
      </c>
      <c r="I453" s="25"/>
    </row>
    <row r="454" spans="1:9">
      <c r="A454" s="53">
        <v>20501</v>
      </c>
      <c r="B454" s="54" t="s">
        <v>107</v>
      </c>
      <c r="C454" s="54" t="s">
        <v>345</v>
      </c>
      <c r="D454" s="54" t="s">
        <v>587</v>
      </c>
      <c r="E454" s="21">
        <f t="shared" si="7"/>
        <v>2</v>
      </c>
      <c r="F454" s="25">
        <v>2</v>
      </c>
      <c r="G454" s="25">
        <v>2</v>
      </c>
      <c r="H454" s="25">
        <v>2</v>
      </c>
      <c r="I454" s="25"/>
    </row>
    <row r="455" spans="1:9">
      <c r="A455" s="53">
        <v>81008</v>
      </c>
      <c r="B455" s="54" t="s">
        <v>94</v>
      </c>
      <c r="C455" s="54" t="s">
        <v>131</v>
      </c>
      <c r="D455" s="54" t="s">
        <v>588</v>
      </c>
      <c r="E455" s="21">
        <f t="shared" si="7"/>
        <v>103</v>
      </c>
      <c r="F455" s="25">
        <v>101</v>
      </c>
      <c r="G455" s="25">
        <v>101</v>
      </c>
      <c r="H455" s="25">
        <v>103</v>
      </c>
      <c r="I455" s="25"/>
    </row>
    <row r="456" spans="1:9">
      <c r="A456" s="53">
        <v>70505</v>
      </c>
      <c r="B456" s="54" t="s">
        <v>99</v>
      </c>
      <c r="C456" s="54" t="s">
        <v>533</v>
      </c>
      <c r="D456" s="54" t="s">
        <v>589</v>
      </c>
      <c r="E456" s="21">
        <f t="shared" si="7"/>
        <v>0</v>
      </c>
      <c r="F456" s="25"/>
      <c r="G456" s="25"/>
      <c r="H456" s="25"/>
      <c r="I456" s="25"/>
    </row>
    <row r="457" spans="1:9">
      <c r="A457" s="53">
        <v>81102</v>
      </c>
      <c r="B457" s="54" t="s">
        <v>94</v>
      </c>
      <c r="C457" s="54" t="s">
        <v>590</v>
      </c>
      <c r="D457" s="54" t="s">
        <v>591</v>
      </c>
      <c r="E457" s="21">
        <f t="shared" si="7"/>
        <v>0</v>
      </c>
      <c r="F457" s="25"/>
      <c r="G457" s="25"/>
      <c r="H457" s="25"/>
      <c r="I457" s="25"/>
    </row>
    <row r="458" spans="1:9">
      <c r="A458" s="53">
        <v>81103</v>
      </c>
      <c r="B458" s="54" t="s">
        <v>94</v>
      </c>
      <c r="C458" s="54" t="s">
        <v>590</v>
      </c>
      <c r="D458" s="54" t="s">
        <v>592</v>
      </c>
      <c r="E458" s="21">
        <f t="shared" si="7"/>
        <v>0</v>
      </c>
      <c r="F458" s="25"/>
      <c r="G458" s="25"/>
      <c r="H458" s="25"/>
      <c r="I458" s="25"/>
    </row>
    <row r="459" spans="1:9">
      <c r="A459" s="53">
        <v>80817</v>
      </c>
      <c r="B459" s="54" t="s">
        <v>94</v>
      </c>
      <c r="C459" s="54" t="s">
        <v>94</v>
      </c>
      <c r="D459" s="54" t="s">
        <v>593</v>
      </c>
      <c r="E459" s="21">
        <f t="shared" si="7"/>
        <v>284</v>
      </c>
      <c r="F459" s="25">
        <v>272</v>
      </c>
      <c r="G459" s="25">
        <v>281</v>
      </c>
      <c r="H459" s="25">
        <v>284</v>
      </c>
      <c r="I459" s="25"/>
    </row>
    <row r="460" spans="1:9">
      <c r="A460" s="53">
        <v>40804</v>
      </c>
      <c r="B460" s="54" t="s">
        <v>112</v>
      </c>
      <c r="C460" s="54" t="s">
        <v>416</v>
      </c>
      <c r="D460" s="54" t="s">
        <v>594</v>
      </c>
      <c r="E460" s="21">
        <f t="shared" si="7"/>
        <v>0</v>
      </c>
      <c r="F460" s="25"/>
      <c r="G460" s="25"/>
      <c r="H460" s="25"/>
      <c r="I460" s="25"/>
    </row>
    <row r="461" spans="1:9">
      <c r="A461" s="53">
        <v>20606</v>
      </c>
      <c r="B461" s="54" t="s">
        <v>107</v>
      </c>
      <c r="C461" s="54" t="s">
        <v>233</v>
      </c>
      <c r="D461" s="54" t="s">
        <v>595</v>
      </c>
      <c r="E461" s="21">
        <f t="shared" si="7"/>
        <v>2</v>
      </c>
      <c r="F461" s="25">
        <v>2</v>
      </c>
      <c r="G461" s="25">
        <v>2</v>
      </c>
      <c r="H461" s="25">
        <v>2</v>
      </c>
      <c r="I461" s="25"/>
    </row>
    <row r="462" spans="1:9">
      <c r="A462" s="53">
        <v>30501</v>
      </c>
      <c r="B462" s="54" t="s">
        <v>96</v>
      </c>
      <c r="C462" s="54" t="s">
        <v>304</v>
      </c>
      <c r="D462" s="54" t="s">
        <v>596</v>
      </c>
      <c r="E462" s="21">
        <f t="shared" si="7"/>
        <v>0</v>
      </c>
      <c r="F462" s="25"/>
      <c r="G462" s="25"/>
      <c r="H462" s="25">
        <v>0</v>
      </c>
      <c r="I462" s="25"/>
    </row>
    <row r="463" spans="1:9">
      <c r="A463" s="53">
        <v>30205</v>
      </c>
      <c r="B463" s="54" t="s">
        <v>96</v>
      </c>
      <c r="C463" s="54" t="s">
        <v>97</v>
      </c>
      <c r="D463" s="54" t="s">
        <v>597</v>
      </c>
      <c r="E463" s="21">
        <f t="shared" si="7"/>
        <v>1</v>
      </c>
      <c r="F463" s="25">
        <v>1</v>
      </c>
      <c r="G463" s="25">
        <v>1</v>
      </c>
      <c r="H463" s="25">
        <v>1</v>
      </c>
      <c r="I463" s="25"/>
    </row>
    <row r="464" spans="1:9">
      <c r="A464" s="53">
        <v>30505</v>
      </c>
      <c r="B464" s="54" t="s">
        <v>96</v>
      </c>
      <c r="C464" s="54" t="s">
        <v>304</v>
      </c>
      <c r="D464" s="54" t="s">
        <v>598</v>
      </c>
      <c r="E464" s="21">
        <f t="shared" si="7"/>
        <v>0</v>
      </c>
      <c r="F464" s="25"/>
      <c r="G464" s="25"/>
      <c r="H464" s="25"/>
      <c r="I464" s="25"/>
    </row>
    <row r="465" spans="1:9">
      <c r="A465" s="53">
        <v>40403</v>
      </c>
      <c r="B465" s="54" t="s">
        <v>112</v>
      </c>
      <c r="C465" s="54" t="s">
        <v>121</v>
      </c>
      <c r="D465" s="54" t="s">
        <v>598</v>
      </c>
      <c r="E465" s="21">
        <f t="shared" si="7"/>
        <v>0</v>
      </c>
      <c r="F465" s="25"/>
      <c r="G465" s="25"/>
      <c r="H465" s="25"/>
      <c r="I465" s="25"/>
    </row>
    <row r="466" spans="1:9">
      <c r="A466" s="53">
        <v>70216</v>
      </c>
      <c r="B466" s="54" t="s">
        <v>99</v>
      </c>
      <c r="C466" s="54" t="s">
        <v>158</v>
      </c>
      <c r="D466" s="54" t="s">
        <v>598</v>
      </c>
      <c r="E466" s="21">
        <f t="shared" si="7"/>
        <v>0</v>
      </c>
      <c r="F466" s="25"/>
      <c r="G466" s="25"/>
      <c r="H466" s="25"/>
      <c r="I466" s="25"/>
    </row>
    <row r="467" spans="1:9">
      <c r="A467" s="53">
        <v>40105</v>
      </c>
      <c r="B467" s="54" t="s">
        <v>112</v>
      </c>
      <c r="C467" s="54" t="s">
        <v>113</v>
      </c>
      <c r="D467" s="54" t="s">
        <v>599</v>
      </c>
      <c r="E467" s="21">
        <f t="shared" si="7"/>
        <v>0</v>
      </c>
      <c r="F467" s="25"/>
      <c r="G467" s="25"/>
      <c r="H467" s="25"/>
      <c r="I467" s="25"/>
    </row>
    <row r="468" spans="1:9">
      <c r="A468" s="53">
        <v>40306</v>
      </c>
      <c r="B468" s="54" t="s">
        <v>112</v>
      </c>
      <c r="C468" s="54" t="s">
        <v>149</v>
      </c>
      <c r="D468" s="54" t="s">
        <v>600</v>
      </c>
      <c r="E468" s="21">
        <f t="shared" si="7"/>
        <v>0</v>
      </c>
      <c r="F468" s="25"/>
      <c r="G468" s="25"/>
      <c r="H468" s="25"/>
      <c r="I468" s="25"/>
    </row>
    <row r="469" spans="1:9">
      <c r="A469" s="53">
        <v>70604</v>
      </c>
      <c r="B469" s="54" t="s">
        <v>99</v>
      </c>
      <c r="C469" s="54" t="s">
        <v>333</v>
      </c>
      <c r="D469" s="54" t="s">
        <v>600</v>
      </c>
      <c r="E469" s="21">
        <f t="shared" si="7"/>
        <v>0</v>
      </c>
      <c r="F469" s="25"/>
      <c r="G469" s="25"/>
      <c r="H469" s="25"/>
      <c r="I469" s="25"/>
    </row>
    <row r="470" spans="1:9">
      <c r="A470" s="53">
        <v>60505</v>
      </c>
      <c r="B470" s="54" t="s">
        <v>211</v>
      </c>
      <c r="C470" s="54" t="s">
        <v>212</v>
      </c>
      <c r="D470" s="54" t="s">
        <v>601</v>
      </c>
      <c r="E470" s="21">
        <f t="shared" si="7"/>
        <v>1</v>
      </c>
      <c r="F470" s="25">
        <v>1</v>
      </c>
      <c r="G470" s="25">
        <v>1</v>
      </c>
      <c r="H470" s="25">
        <v>1</v>
      </c>
      <c r="I470" s="25"/>
    </row>
    <row r="471" spans="1:9">
      <c r="A471" s="53">
        <v>60501</v>
      </c>
      <c r="B471" s="54" t="s">
        <v>211</v>
      </c>
      <c r="C471" s="54" t="s">
        <v>212</v>
      </c>
      <c r="D471" s="54" t="s">
        <v>602</v>
      </c>
      <c r="E471" s="21">
        <f t="shared" si="7"/>
        <v>0</v>
      </c>
      <c r="F471" s="25">
        <v>0</v>
      </c>
      <c r="G471" s="25">
        <v>0</v>
      </c>
      <c r="H471" s="25">
        <v>0</v>
      </c>
      <c r="I471" s="25"/>
    </row>
    <row r="472" spans="1:9">
      <c r="A472" s="53">
        <v>70605</v>
      </c>
      <c r="B472" s="54" t="s">
        <v>99</v>
      </c>
      <c r="C472" s="54" t="s">
        <v>333</v>
      </c>
      <c r="D472" s="54" t="s">
        <v>603</v>
      </c>
      <c r="E472" s="21">
        <f t="shared" si="7"/>
        <v>0</v>
      </c>
      <c r="F472" s="25"/>
      <c r="G472" s="25"/>
      <c r="H472" s="25"/>
      <c r="I472" s="25"/>
    </row>
    <row r="473" spans="1:9">
      <c r="A473" s="53">
        <v>80810</v>
      </c>
      <c r="B473" s="54" t="s">
        <v>94</v>
      </c>
      <c r="C473" s="54" t="s">
        <v>94</v>
      </c>
      <c r="D473" s="54" t="s">
        <v>604</v>
      </c>
      <c r="E473" s="21">
        <f t="shared" si="7"/>
        <v>124</v>
      </c>
      <c r="F473" s="25">
        <v>119</v>
      </c>
      <c r="G473" s="25">
        <v>124</v>
      </c>
      <c r="H473" s="25">
        <v>124</v>
      </c>
      <c r="I473" s="25"/>
    </row>
    <row r="474" spans="1:9">
      <c r="A474" s="53">
        <v>80604</v>
      </c>
      <c r="B474" s="54" t="s">
        <v>94</v>
      </c>
      <c r="C474" s="54" t="s">
        <v>201</v>
      </c>
      <c r="D474" s="54" t="s">
        <v>605</v>
      </c>
      <c r="E474" s="21">
        <f t="shared" si="7"/>
        <v>0</v>
      </c>
      <c r="F474" s="25"/>
      <c r="G474" s="25"/>
      <c r="H474" s="25"/>
      <c r="I474" s="25"/>
    </row>
    <row r="475" spans="1:9">
      <c r="A475" s="53">
        <v>41405</v>
      </c>
      <c r="B475" s="54" t="s">
        <v>112</v>
      </c>
      <c r="C475" s="54" t="s">
        <v>265</v>
      </c>
      <c r="D475" s="54" t="s">
        <v>606</v>
      </c>
      <c r="E475" s="21">
        <f t="shared" si="7"/>
        <v>0</v>
      </c>
      <c r="F475" s="25"/>
      <c r="G475" s="25"/>
      <c r="H475" s="25"/>
      <c r="I475" s="25"/>
    </row>
    <row r="476" spans="1:9">
      <c r="A476" s="53">
        <v>50203</v>
      </c>
      <c r="B476" s="54" t="s">
        <v>104</v>
      </c>
      <c r="C476" s="54" t="s">
        <v>192</v>
      </c>
      <c r="D476" s="54" t="s">
        <v>607</v>
      </c>
      <c r="E476" s="21">
        <f t="shared" si="7"/>
        <v>0</v>
      </c>
      <c r="F476" s="25"/>
      <c r="G476" s="25"/>
      <c r="H476" s="25"/>
      <c r="I476" s="25"/>
    </row>
    <row r="477" spans="1:9">
      <c r="A477" s="53">
        <v>70501</v>
      </c>
      <c r="B477" s="54" t="s">
        <v>99</v>
      </c>
      <c r="C477" s="54" t="s">
        <v>533</v>
      </c>
      <c r="D477" s="54" t="s">
        <v>608</v>
      </c>
      <c r="E477" s="21">
        <f t="shared" si="7"/>
        <v>0</v>
      </c>
      <c r="F477" s="25"/>
      <c r="G477" s="25"/>
      <c r="H477" s="25"/>
      <c r="I477" s="25"/>
    </row>
    <row r="478" spans="1:9">
      <c r="A478" s="53">
        <v>40307</v>
      </c>
      <c r="B478" s="54" t="s">
        <v>112</v>
      </c>
      <c r="C478" s="54" t="s">
        <v>149</v>
      </c>
      <c r="D478" s="54" t="s">
        <v>609</v>
      </c>
      <c r="E478" s="21">
        <f t="shared" si="7"/>
        <v>0</v>
      </c>
      <c r="F478" s="25"/>
      <c r="G478" s="25"/>
      <c r="H478" s="25"/>
      <c r="I478" s="25"/>
    </row>
    <row r="479" spans="1:9">
      <c r="A479" s="53">
        <v>40607</v>
      </c>
      <c r="B479" s="54" t="s">
        <v>112</v>
      </c>
      <c r="C479" s="54" t="s">
        <v>182</v>
      </c>
      <c r="D479" s="54" t="s">
        <v>609</v>
      </c>
      <c r="E479" s="21">
        <f t="shared" si="7"/>
        <v>4</v>
      </c>
      <c r="F479" s="25">
        <v>4</v>
      </c>
      <c r="G479" s="25">
        <v>4</v>
      </c>
      <c r="H479" s="25">
        <v>4</v>
      </c>
      <c r="I479" s="25"/>
    </row>
    <row r="480" spans="1:9">
      <c r="A480" s="53">
        <v>80813</v>
      </c>
      <c r="B480" s="54" t="s">
        <v>94</v>
      </c>
      <c r="C480" s="54" t="s">
        <v>94</v>
      </c>
      <c r="D480" s="54" t="s">
        <v>609</v>
      </c>
      <c r="E480" s="21">
        <f t="shared" si="7"/>
        <v>294</v>
      </c>
      <c r="F480" s="25"/>
      <c r="G480" s="25">
        <v>294</v>
      </c>
      <c r="H480" s="25">
        <v>294</v>
      </c>
      <c r="I480" s="25"/>
    </row>
    <row r="481" spans="1:9">
      <c r="A481" s="53">
        <v>80205</v>
      </c>
      <c r="B481" s="54" t="s">
        <v>94</v>
      </c>
      <c r="C481" s="54" t="s">
        <v>458</v>
      </c>
      <c r="D481" s="54" t="s">
        <v>610</v>
      </c>
      <c r="E481" s="21">
        <f t="shared" si="7"/>
        <v>0</v>
      </c>
      <c r="F481" s="25"/>
      <c r="G481" s="25"/>
      <c r="H481" s="25"/>
      <c r="I481" s="25"/>
    </row>
    <row r="482" spans="1:9">
      <c r="A482" s="53">
        <v>20601</v>
      </c>
      <c r="B482" s="54" t="s">
        <v>107</v>
      </c>
      <c r="C482" s="54" t="s">
        <v>233</v>
      </c>
      <c r="D482" s="54" t="s">
        <v>611</v>
      </c>
      <c r="E482" s="21">
        <f t="shared" si="7"/>
        <v>15</v>
      </c>
      <c r="F482" s="25">
        <v>15</v>
      </c>
      <c r="G482" s="25">
        <v>15</v>
      </c>
      <c r="H482" s="25">
        <v>15</v>
      </c>
      <c r="I482" s="25"/>
    </row>
    <row r="483" spans="1:9">
      <c r="A483" s="53">
        <v>70217</v>
      </c>
      <c r="B483" s="54" t="s">
        <v>99</v>
      </c>
      <c r="C483" s="54" t="s">
        <v>158</v>
      </c>
      <c r="D483" s="54" t="s">
        <v>612</v>
      </c>
      <c r="E483" s="21">
        <f t="shared" si="7"/>
        <v>0</v>
      </c>
      <c r="F483" s="25"/>
      <c r="G483" s="25"/>
      <c r="H483" s="25"/>
      <c r="I483" s="25"/>
    </row>
    <row r="484" spans="1:9" ht="24">
      <c r="A484" s="53">
        <v>120309</v>
      </c>
      <c r="B484" s="54" t="s">
        <v>101</v>
      </c>
      <c r="C484" s="54" t="s">
        <v>123</v>
      </c>
      <c r="D484" s="54" t="s">
        <v>612</v>
      </c>
      <c r="E484" s="21">
        <f t="shared" si="7"/>
        <v>0</v>
      </c>
      <c r="F484" s="25"/>
      <c r="G484" s="25"/>
      <c r="H484" s="25"/>
      <c r="I484" s="25"/>
    </row>
    <row r="485" spans="1:9">
      <c r="A485" s="53">
        <v>60405</v>
      </c>
      <c r="B485" s="54" t="s">
        <v>211</v>
      </c>
      <c r="C485" s="54" t="s">
        <v>260</v>
      </c>
      <c r="D485" s="54" t="s">
        <v>613</v>
      </c>
      <c r="E485" s="21">
        <f t="shared" si="7"/>
        <v>0</v>
      </c>
      <c r="F485" s="25"/>
      <c r="G485" s="25"/>
      <c r="H485" s="25"/>
      <c r="I485" s="25"/>
    </row>
    <row r="486" spans="1:9">
      <c r="A486" s="53">
        <v>70110</v>
      </c>
      <c r="B486" s="54" t="s">
        <v>99</v>
      </c>
      <c r="C486" s="54" t="s">
        <v>352</v>
      </c>
      <c r="D486" s="54" t="s">
        <v>614</v>
      </c>
      <c r="E486" s="21">
        <f t="shared" si="7"/>
        <v>0</v>
      </c>
      <c r="F486" s="25"/>
      <c r="G486" s="25"/>
      <c r="H486" s="25"/>
      <c r="I486" s="25"/>
    </row>
    <row r="487" spans="1:9">
      <c r="A487" s="53">
        <v>60601</v>
      </c>
      <c r="B487" s="54" t="s">
        <v>211</v>
      </c>
      <c r="C487" s="54" t="s">
        <v>325</v>
      </c>
      <c r="D487" s="54" t="s">
        <v>615</v>
      </c>
      <c r="E487" s="21">
        <f t="shared" si="7"/>
        <v>2</v>
      </c>
      <c r="F487" s="25">
        <v>2</v>
      </c>
      <c r="G487" s="25">
        <v>2</v>
      </c>
      <c r="H487" s="25">
        <v>2</v>
      </c>
      <c r="I487" s="25"/>
    </row>
    <row r="488" spans="1:9" ht="24">
      <c r="A488" s="53">
        <v>120607</v>
      </c>
      <c r="B488" s="54" t="s">
        <v>101</v>
      </c>
      <c r="C488" s="54" t="s">
        <v>184</v>
      </c>
      <c r="D488" s="54" t="s">
        <v>616</v>
      </c>
      <c r="E488" s="21">
        <f t="shared" si="7"/>
        <v>0</v>
      </c>
      <c r="F488" s="25"/>
      <c r="G488" s="25"/>
      <c r="H488" s="25"/>
      <c r="I488" s="25"/>
    </row>
    <row r="489" spans="1:9">
      <c r="A489" s="53">
        <v>20305</v>
      </c>
      <c r="B489" s="54" t="s">
        <v>107</v>
      </c>
      <c r="C489" s="54" t="s">
        <v>358</v>
      </c>
      <c r="D489" s="54" t="s">
        <v>617</v>
      </c>
      <c r="E489" s="21">
        <f t="shared" si="7"/>
        <v>0</v>
      </c>
      <c r="F489" s="25"/>
      <c r="G489" s="25"/>
      <c r="H489" s="25"/>
      <c r="I489" s="25"/>
    </row>
    <row r="490" spans="1:9">
      <c r="A490" s="53">
        <v>90605</v>
      </c>
      <c r="B490" s="54" t="s">
        <v>136</v>
      </c>
      <c r="C490" s="54" t="s">
        <v>250</v>
      </c>
      <c r="D490" s="54" t="s">
        <v>618</v>
      </c>
      <c r="E490" s="21">
        <f t="shared" si="7"/>
        <v>0</v>
      </c>
      <c r="F490" s="25">
        <v>0</v>
      </c>
      <c r="G490" s="25">
        <v>0</v>
      </c>
      <c r="H490" s="25">
        <v>0</v>
      </c>
      <c r="I490" s="25"/>
    </row>
    <row r="491" spans="1:9">
      <c r="A491" s="53">
        <v>50204</v>
      </c>
      <c r="B491" s="54" t="s">
        <v>104</v>
      </c>
      <c r="C491" s="54" t="s">
        <v>192</v>
      </c>
      <c r="D491" s="54" t="s">
        <v>192</v>
      </c>
      <c r="E491" s="21">
        <f t="shared" si="7"/>
        <v>0</v>
      </c>
      <c r="F491" s="25">
        <v>0</v>
      </c>
      <c r="G491" s="25">
        <v>0</v>
      </c>
      <c r="H491" s="25">
        <v>0</v>
      </c>
      <c r="I491" s="25"/>
    </row>
    <row r="492" spans="1:9">
      <c r="A492" s="53">
        <v>30206</v>
      </c>
      <c r="B492" s="54" t="s">
        <v>96</v>
      </c>
      <c r="C492" s="54" t="s">
        <v>97</v>
      </c>
      <c r="D492" s="54" t="s">
        <v>619</v>
      </c>
      <c r="E492" s="21">
        <f t="shared" si="7"/>
        <v>0</v>
      </c>
      <c r="F492" s="25"/>
      <c r="G492" s="25"/>
      <c r="H492" s="25"/>
      <c r="I492" s="25"/>
    </row>
    <row r="493" spans="1:9">
      <c r="A493" s="53">
        <v>90508</v>
      </c>
      <c r="B493" s="54" t="s">
        <v>136</v>
      </c>
      <c r="C493" s="54" t="s">
        <v>255</v>
      </c>
      <c r="D493" s="54" t="s">
        <v>620</v>
      </c>
      <c r="E493" s="21">
        <f t="shared" si="7"/>
        <v>0</v>
      </c>
      <c r="F493" s="25"/>
      <c r="G493" s="25"/>
      <c r="H493" s="25"/>
      <c r="I493" s="25"/>
    </row>
    <row r="494" spans="1:9">
      <c r="A494" s="53">
        <v>30506</v>
      </c>
      <c r="B494" s="54" t="s">
        <v>96</v>
      </c>
      <c r="C494" s="54" t="s">
        <v>304</v>
      </c>
      <c r="D494" s="54" t="s">
        <v>621</v>
      </c>
      <c r="E494" s="21">
        <f t="shared" si="7"/>
        <v>0</v>
      </c>
      <c r="F494" s="25"/>
      <c r="G494" s="25"/>
      <c r="H494" s="25"/>
      <c r="I494" s="25"/>
    </row>
    <row r="495" spans="1:9">
      <c r="A495" s="53">
        <v>130716</v>
      </c>
      <c r="B495" s="54" t="s">
        <v>128</v>
      </c>
      <c r="C495" s="54" t="s">
        <v>129</v>
      </c>
      <c r="D495" s="54" t="s">
        <v>622</v>
      </c>
      <c r="E495" s="21">
        <f t="shared" si="7"/>
        <v>63</v>
      </c>
      <c r="F495" s="25">
        <v>60</v>
      </c>
      <c r="G495" s="25">
        <v>60</v>
      </c>
      <c r="H495" s="25">
        <v>63</v>
      </c>
      <c r="I495" s="25"/>
    </row>
    <row r="496" spans="1:9">
      <c r="A496" s="53">
        <v>41005</v>
      </c>
      <c r="B496" s="54" t="s">
        <v>112</v>
      </c>
      <c r="C496" s="54" t="s">
        <v>199</v>
      </c>
      <c r="D496" s="54" t="s">
        <v>623</v>
      </c>
      <c r="E496" s="21">
        <f t="shared" si="7"/>
        <v>1</v>
      </c>
      <c r="F496" s="25">
        <v>1</v>
      </c>
      <c r="G496" s="25">
        <v>1</v>
      </c>
      <c r="H496" s="25">
        <v>1</v>
      </c>
      <c r="I496" s="25"/>
    </row>
    <row r="497" spans="1:9">
      <c r="A497" s="53">
        <v>20104</v>
      </c>
      <c r="B497" s="54" t="s">
        <v>107</v>
      </c>
      <c r="C497" s="54" t="s">
        <v>108</v>
      </c>
      <c r="D497" s="54" t="s">
        <v>333</v>
      </c>
      <c r="E497" s="21">
        <f t="shared" si="7"/>
        <v>6</v>
      </c>
      <c r="F497" s="25">
        <v>6</v>
      </c>
      <c r="G497" s="25">
        <v>6</v>
      </c>
      <c r="H497" s="25">
        <v>6</v>
      </c>
      <c r="I497" s="25"/>
    </row>
    <row r="498" spans="1:9">
      <c r="A498" s="53">
        <v>70601</v>
      </c>
      <c r="B498" s="54" t="s">
        <v>99</v>
      </c>
      <c r="C498" s="54" t="s">
        <v>333</v>
      </c>
      <c r="D498" s="54" t="s">
        <v>624</v>
      </c>
      <c r="E498" s="21">
        <f t="shared" si="7"/>
        <v>0</v>
      </c>
      <c r="F498" s="25"/>
      <c r="G498" s="25"/>
      <c r="H498" s="25"/>
      <c r="I498" s="25"/>
    </row>
    <row r="499" spans="1:9">
      <c r="A499" s="53">
        <v>91005</v>
      </c>
      <c r="B499" s="54" t="s">
        <v>136</v>
      </c>
      <c r="C499" s="54" t="s">
        <v>229</v>
      </c>
      <c r="D499" s="54" t="s">
        <v>625</v>
      </c>
      <c r="E499" s="21">
        <f t="shared" si="7"/>
        <v>5</v>
      </c>
      <c r="F499" s="25">
        <v>5</v>
      </c>
      <c r="G499" s="25">
        <v>5</v>
      </c>
      <c r="H499" s="25">
        <v>5</v>
      </c>
      <c r="I499" s="25"/>
    </row>
    <row r="500" spans="1:9">
      <c r="A500" s="53">
        <v>60506</v>
      </c>
      <c r="B500" s="54" t="s">
        <v>211</v>
      </c>
      <c r="C500" s="54" t="s">
        <v>212</v>
      </c>
      <c r="D500" s="54" t="s">
        <v>626</v>
      </c>
      <c r="E500" s="21">
        <f t="shared" si="7"/>
        <v>0</v>
      </c>
      <c r="F500" s="25"/>
      <c r="G500" s="25"/>
      <c r="H500" s="25"/>
      <c r="I500" s="25"/>
    </row>
    <row r="501" spans="1:9">
      <c r="A501" s="53">
        <v>30401</v>
      </c>
      <c r="B501" s="54" t="s">
        <v>96</v>
      </c>
      <c r="C501" s="54" t="s">
        <v>213</v>
      </c>
      <c r="D501" s="54" t="s">
        <v>627</v>
      </c>
      <c r="E501" s="21">
        <f t="shared" si="7"/>
        <v>1</v>
      </c>
      <c r="F501" s="25">
        <v>0</v>
      </c>
      <c r="G501" s="25">
        <v>0</v>
      </c>
      <c r="H501" s="25">
        <v>1</v>
      </c>
      <c r="I501" s="25"/>
    </row>
    <row r="502" spans="1:9">
      <c r="A502" s="53">
        <v>40704</v>
      </c>
      <c r="B502" s="54" t="s">
        <v>112</v>
      </c>
      <c r="C502" s="54" t="s">
        <v>315</v>
      </c>
      <c r="D502" s="54" t="s">
        <v>628</v>
      </c>
      <c r="E502" s="21">
        <f t="shared" si="7"/>
        <v>0</v>
      </c>
      <c r="F502" s="25"/>
      <c r="G502" s="25"/>
      <c r="H502" s="25"/>
      <c r="I502" s="25"/>
    </row>
    <row r="503" spans="1:9">
      <c r="A503" s="53">
        <v>40705</v>
      </c>
      <c r="B503" s="54" t="s">
        <v>112</v>
      </c>
      <c r="C503" s="54" t="s">
        <v>315</v>
      </c>
      <c r="D503" s="54" t="s">
        <v>629</v>
      </c>
      <c r="E503" s="21">
        <f t="shared" si="7"/>
        <v>0</v>
      </c>
      <c r="F503" s="25"/>
      <c r="G503" s="25"/>
      <c r="H503" s="25"/>
      <c r="I503" s="25"/>
    </row>
    <row r="504" spans="1:9">
      <c r="A504" s="53">
        <v>41307</v>
      </c>
      <c r="B504" s="54" t="s">
        <v>112</v>
      </c>
      <c r="C504" s="54" t="s">
        <v>179</v>
      </c>
      <c r="D504" s="54" t="s">
        <v>630</v>
      </c>
      <c r="E504" s="21">
        <f t="shared" si="7"/>
        <v>0</v>
      </c>
      <c r="F504" s="25"/>
      <c r="G504" s="25"/>
      <c r="H504" s="25"/>
      <c r="I504" s="25"/>
    </row>
    <row r="505" spans="1:9">
      <c r="A505" s="53">
        <v>60507</v>
      </c>
      <c r="B505" s="54" t="s">
        <v>211</v>
      </c>
      <c r="C505" s="54" t="s">
        <v>212</v>
      </c>
      <c r="D505" s="54" t="s">
        <v>631</v>
      </c>
      <c r="E505" s="21">
        <f t="shared" si="7"/>
        <v>0</v>
      </c>
      <c r="F505" s="25">
        <v>0</v>
      </c>
      <c r="G505" s="25">
        <v>0</v>
      </c>
      <c r="H505" s="25">
        <v>0</v>
      </c>
      <c r="I505" s="25"/>
    </row>
    <row r="506" spans="1:9">
      <c r="A506" s="53">
        <v>40203</v>
      </c>
      <c r="B506" s="54" t="s">
        <v>112</v>
      </c>
      <c r="C506" s="54" t="s">
        <v>147</v>
      </c>
      <c r="D506" s="54" t="s">
        <v>632</v>
      </c>
      <c r="E506" s="21">
        <f t="shared" si="7"/>
        <v>1</v>
      </c>
      <c r="F506" s="25">
        <v>0</v>
      </c>
      <c r="G506" s="25">
        <v>0</v>
      </c>
      <c r="H506" s="25">
        <v>1</v>
      </c>
      <c r="I506" s="25"/>
    </row>
    <row r="507" spans="1:9">
      <c r="A507" s="53">
        <v>50205</v>
      </c>
      <c r="B507" s="54" t="s">
        <v>104</v>
      </c>
      <c r="C507" s="54" t="s">
        <v>192</v>
      </c>
      <c r="D507" s="54" t="s">
        <v>633</v>
      </c>
      <c r="E507" s="21">
        <f t="shared" si="7"/>
        <v>0</v>
      </c>
      <c r="F507" s="25"/>
      <c r="G507" s="25"/>
      <c r="H507" s="25"/>
      <c r="I507" s="25"/>
    </row>
    <row r="508" spans="1:9">
      <c r="A508" s="53">
        <v>80808</v>
      </c>
      <c r="B508" s="54" t="s">
        <v>94</v>
      </c>
      <c r="C508" s="54" t="s">
        <v>94</v>
      </c>
      <c r="D508" s="54" t="s">
        <v>634</v>
      </c>
      <c r="E508" s="21">
        <f t="shared" si="7"/>
        <v>67</v>
      </c>
      <c r="F508" s="25">
        <v>66</v>
      </c>
      <c r="G508" s="25">
        <v>66</v>
      </c>
      <c r="H508" s="25">
        <v>67</v>
      </c>
      <c r="I508" s="25"/>
    </row>
    <row r="509" spans="1:9">
      <c r="A509" s="53">
        <v>20106</v>
      </c>
      <c r="B509" s="54" t="s">
        <v>107</v>
      </c>
      <c r="C509" s="54" t="s">
        <v>108</v>
      </c>
      <c r="D509" s="54" t="s">
        <v>635</v>
      </c>
      <c r="E509" s="21">
        <f t="shared" si="7"/>
        <v>0</v>
      </c>
      <c r="F509" s="25"/>
      <c r="G509" s="25"/>
      <c r="H509" s="25"/>
      <c r="I509" s="25"/>
    </row>
    <row r="510" spans="1:9">
      <c r="A510" s="53">
        <v>40201</v>
      </c>
      <c r="B510" s="54" t="s">
        <v>112</v>
      </c>
      <c r="C510" s="54" t="s">
        <v>147</v>
      </c>
      <c r="D510" s="54" t="s">
        <v>636</v>
      </c>
      <c r="E510" s="21">
        <f t="shared" si="7"/>
        <v>3</v>
      </c>
      <c r="F510" s="25">
        <v>3</v>
      </c>
      <c r="G510" s="25">
        <v>3</v>
      </c>
      <c r="H510" s="25">
        <v>3</v>
      </c>
      <c r="I510" s="25"/>
    </row>
    <row r="511" spans="1:9">
      <c r="A511" s="53">
        <v>130717</v>
      </c>
      <c r="B511" s="54" t="s">
        <v>128</v>
      </c>
      <c r="C511" s="54" t="s">
        <v>129</v>
      </c>
      <c r="D511" s="54" t="s">
        <v>637</v>
      </c>
      <c r="E511" s="21">
        <f t="shared" si="7"/>
        <v>113</v>
      </c>
      <c r="F511" s="25">
        <v>112</v>
      </c>
      <c r="G511" s="25">
        <v>112</v>
      </c>
      <c r="H511" s="25">
        <v>113</v>
      </c>
      <c r="I511" s="25"/>
    </row>
    <row r="512" spans="1:9">
      <c r="A512" s="53">
        <v>30403</v>
      </c>
      <c r="B512" s="54" t="s">
        <v>96</v>
      </c>
      <c r="C512" s="54" t="s">
        <v>213</v>
      </c>
      <c r="D512" s="54" t="s">
        <v>638</v>
      </c>
      <c r="E512" s="21">
        <f t="shared" si="7"/>
        <v>0</v>
      </c>
      <c r="F512" s="25"/>
      <c r="G512" s="25"/>
      <c r="H512" s="25"/>
      <c r="I512" s="25"/>
    </row>
    <row r="513" spans="1:9">
      <c r="A513" s="53">
        <v>100103</v>
      </c>
      <c r="B513" s="54" t="s">
        <v>110</v>
      </c>
      <c r="C513" s="54" t="s">
        <v>110</v>
      </c>
      <c r="D513" s="54" t="s">
        <v>639</v>
      </c>
      <c r="E513" s="21">
        <f t="shared" si="7"/>
        <v>0</v>
      </c>
      <c r="F513" s="25">
        <v>0</v>
      </c>
      <c r="G513" s="25">
        <v>0</v>
      </c>
      <c r="H513" s="25">
        <v>0</v>
      </c>
      <c r="I513" s="25"/>
    </row>
    <row r="514" spans="1:9">
      <c r="A514" s="53">
        <v>30110</v>
      </c>
      <c r="B514" s="54" t="s">
        <v>96</v>
      </c>
      <c r="C514" s="54" t="s">
        <v>96</v>
      </c>
      <c r="D514" s="54" t="s">
        <v>640</v>
      </c>
      <c r="E514" s="21">
        <f t="shared" si="7"/>
        <v>12</v>
      </c>
      <c r="F514" s="25">
        <v>12</v>
      </c>
      <c r="G514" s="25">
        <v>12</v>
      </c>
      <c r="H514" s="25">
        <v>12</v>
      </c>
      <c r="I514" s="25"/>
    </row>
    <row r="515" spans="1:9">
      <c r="A515" s="53">
        <v>50106</v>
      </c>
      <c r="B515" s="54" t="s">
        <v>104</v>
      </c>
      <c r="C515" s="54" t="s">
        <v>225</v>
      </c>
      <c r="D515" s="54" t="s">
        <v>641</v>
      </c>
      <c r="E515" s="21">
        <f t="shared" si="7"/>
        <v>0</v>
      </c>
      <c r="F515" s="25"/>
      <c r="G515" s="25"/>
      <c r="H515" s="25"/>
      <c r="I515" s="25"/>
    </row>
    <row r="516" spans="1:9">
      <c r="A516" s="53">
        <v>90509</v>
      </c>
      <c r="B516" s="54" t="s">
        <v>136</v>
      </c>
      <c r="C516" s="54" t="s">
        <v>255</v>
      </c>
      <c r="D516" s="54" t="s">
        <v>642</v>
      </c>
      <c r="E516" s="21">
        <f t="shared" si="7"/>
        <v>0</v>
      </c>
      <c r="F516" s="25"/>
      <c r="G516" s="25"/>
      <c r="H516" s="25"/>
      <c r="I516" s="25"/>
    </row>
    <row r="517" spans="1:9">
      <c r="A517" s="53">
        <v>130409</v>
      </c>
      <c r="B517" s="54" t="s">
        <v>128</v>
      </c>
      <c r="C517" s="54" t="s">
        <v>175</v>
      </c>
      <c r="D517" s="54" t="s">
        <v>643</v>
      </c>
      <c r="E517" s="21">
        <f t="shared" ref="E517:E580" si="8">+MAX(F517:FM517)</f>
        <v>1</v>
      </c>
      <c r="F517" s="25">
        <v>1</v>
      </c>
      <c r="G517" s="25">
        <v>1</v>
      </c>
      <c r="H517" s="25">
        <v>1</v>
      </c>
      <c r="I517" s="25"/>
    </row>
    <row r="518" spans="1:9">
      <c r="A518" s="53">
        <v>10104</v>
      </c>
      <c r="B518" s="54" t="s">
        <v>116</v>
      </c>
      <c r="C518" s="54" t="s">
        <v>116</v>
      </c>
      <c r="D518" s="54" t="s">
        <v>644</v>
      </c>
      <c r="E518" s="21">
        <f t="shared" si="8"/>
        <v>0</v>
      </c>
      <c r="F518" s="25"/>
      <c r="G518" s="25"/>
      <c r="H518" s="25"/>
      <c r="I518" s="25"/>
    </row>
    <row r="519" spans="1:9">
      <c r="A519" s="53">
        <v>10303</v>
      </c>
      <c r="B519" s="54" t="s">
        <v>116</v>
      </c>
      <c r="C519" s="54" t="s">
        <v>156</v>
      </c>
      <c r="D519" s="54" t="s">
        <v>645</v>
      </c>
      <c r="E519" s="21">
        <f t="shared" si="8"/>
        <v>0</v>
      </c>
      <c r="F519" s="25">
        <v>0</v>
      </c>
      <c r="G519" s="25">
        <v>0</v>
      </c>
      <c r="H519" s="25">
        <v>0</v>
      </c>
      <c r="I519" s="25"/>
    </row>
    <row r="520" spans="1:9">
      <c r="A520" s="53">
        <v>10304</v>
      </c>
      <c r="B520" s="54" t="s">
        <v>116</v>
      </c>
      <c r="C520" s="54" t="s">
        <v>156</v>
      </c>
      <c r="D520" s="54" t="s">
        <v>646</v>
      </c>
      <c r="E520" s="21">
        <f t="shared" si="8"/>
        <v>0</v>
      </c>
      <c r="F520" s="25"/>
      <c r="G520" s="25"/>
      <c r="H520" s="25"/>
      <c r="I520" s="25"/>
    </row>
    <row r="521" spans="1:9">
      <c r="A521" s="53">
        <v>70504</v>
      </c>
      <c r="B521" s="54" t="s">
        <v>99</v>
      </c>
      <c r="C521" s="54" t="s">
        <v>533</v>
      </c>
      <c r="D521" s="54" t="s">
        <v>647</v>
      </c>
      <c r="E521" s="21">
        <f t="shared" si="8"/>
        <v>0</v>
      </c>
      <c r="F521" s="25"/>
      <c r="G521" s="25"/>
      <c r="H521" s="25"/>
      <c r="I521" s="25"/>
    </row>
    <row r="522" spans="1:9" ht="24">
      <c r="A522" s="53">
        <v>120207</v>
      </c>
      <c r="B522" s="54" t="s">
        <v>101</v>
      </c>
      <c r="C522" s="54" t="s">
        <v>243</v>
      </c>
      <c r="D522" s="54" t="s">
        <v>648</v>
      </c>
      <c r="E522" s="21">
        <f t="shared" si="8"/>
        <v>0</v>
      </c>
      <c r="F522" s="25"/>
      <c r="G522" s="25"/>
      <c r="H522" s="25"/>
      <c r="I522" s="25"/>
    </row>
    <row r="523" spans="1:9">
      <c r="A523" s="53">
        <v>91108</v>
      </c>
      <c r="B523" s="54" t="s">
        <v>136</v>
      </c>
      <c r="C523" s="54" t="s">
        <v>155</v>
      </c>
      <c r="D523" s="54" t="s">
        <v>649</v>
      </c>
      <c r="E523" s="21">
        <f t="shared" si="8"/>
        <v>0</v>
      </c>
      <c r="F523" s="25"/>
      <c r="G523" s="25"/>
      <c r="H523" s="25"/>
      <c r="I523" s="25"/>
    </row>
    <row r="524" spans="1:9">
      <c r="A524" s="53">
        <v>41308</v>
      </c>
      <c r="B524" s="54" t="s">
        <v>112</v>
      </c>
      <c r="C524" s="54" t="s">
        <v>179</v>
      </c>
      <c r="D524" s="54" t="s">
        <v>650</v>
      </c>
      <c r="E524" s="21">
        <f t="shared" si="8"/>
        <v>0</v>
      </c>
      <c r="F524" s="25"/>
      <c r="G524" s="25"/>
      <c r="H524" s="25"/>
      <c r="I524" s="25"/>
    </row>
    <row r="525" spans="1:9">
      <c r="A525" s="53">
        <v>60206</v>
      </c>
      <c r="B525" s="54" t="s">
        <v>211</v>
      </c>
      <c r="C525" s="54" t="s">
        <v>271</v>
      </c>
      <c r="D525" s="54" t="s">
        <v>651</v>
      </c>
      <c r="E525" s="21">
        <f t="shared" si="8"/>
        <v>0</v>
      </c>
      <c r="F525" s="25"/>
      <c r="G525" s="25"/>
      <c r="H525" s="25"/>
      <c r="I525" s="25"/>
    </row>
    <row r="526" spans="1:9">
      <c r="A526" s="53">
        <v>60207</v>
      </c>
      <c r="B526" s="54" t="s">
        <v>211</v>
      </c>
      <c r="C526" s="54" t="s">
        <v>271</v>
      </c>
      <c r="D526" s="54" t="s">
        <v>652</v>
      </c>
      <c r="E526" s="21">
        <f t="shared" si="8"/>
        <v>0</v>
      </c>
      <c r="F526" s="25"/>
      <c r="G526" s="25"/>
      <c r="H526" s="25"/>
      <c r="I526" s="25"/>
    </row>
    <row r="527" spans="1:9">
      <c r="A527" s="53">
        <v>91204</v>
      </c>
      <c r="B527" s="54" t="s">
        <v>136</v>
      </c>
      <c r="C527" s="54" t="s">
        <v>137</v>
      </c>
      <c r="D527" s="54" t="s">
        <v>653</v>
      </c>
      <c r="E527" s="21">
        <f t="shared" si="8"/>
        <v>0</v>
      </c>
      <c r="F527" s="25"/>
      <c r="G527" s="25"/>
      <c r="H527" s="25"/>
      <c r="I527" s="25"/>
    </row>
    <row r="528" spans="1:9">
      <c r="A528" s="53">
        <v>40106</v>
      </c>
      <c r="B528" s="54" t="s">
        <v>112</v>
      </c>
      <c r="C528" s="54" t="s">
        <v>113</v>
      </c>
      <c r="D528" s="54" t="s">
        <v>654</v>
      </c>
      <c r="E528" s="21">
        <f t="shared" si="8"/>
        <v>0</v>
      </c>
      <c r="F528" s="25"/>
      <c r="G528" s="25"/>
      <c r="H528" s="25"/>
      <c r="I528" s="25"/>
    </row>
    <row r="529" spans="1:9">
      <c r="A529" s="53">
        <v>10305</v>
      </c>
      <c r="B529" s="54" t="s">
        <v>116</v>
      </c>
      <c r="C529" s="54" t="s">
        <v>156</v>
      </c>
      <c r="D529" s="54" t="s">
        <v>655</v>
      </c>
      <c r="E529" s="21">
        <f t="shared" si="8"/>
        <v>1</v>
      </c>
      <c r="F529" s="25">
        <v>0</v>
      </c>
      <c r="G529" s="25">
        <v>0</v>
      </c>
      <c r="H529" s="25">
        <v>1</v>
      </c>
      <c r="I529" s="25"/>
    </row>
    <row r="530" spans="1:9">
      <c r="A530" s="53">
        <v>90804</v>
      </c>
      <c r="B530" s="54" t="s">
        <v>136</v>
      </c>
      <c r="C530" s="54" t="s">
        <v>299</v>
      </c>
      <c r="D530" s="54" t="s">
        <v>656</v>
      </c>
      <c r="E530" s="21">
        <f t="shared" si="8"/>
        <v>0</v>
      </c>
      <c r="F530" s="25"/>
      <c r="G530" s="25"/>
      <c r="H530" s="25"/>
      <c r="I530" s="25"/>
    </row>
    <row r="531" spans="1:9">
      <c r="A531" s="53">
        <v>40901</v>
      </c>
      <c r="B531" s="54" t="s">
        <v>112</v>
      </c>
      <c r="C531" s="54" t="s">
        <v>371</v>
      </c>
      <c r="D531" s="54" t="s">
        <v>657</v>
      </c>
      <c r="E531" s="21">
        <f t="shared" si="8"/>
        <v>2</v>
      </c>
      <c r="F531" s="25">
        <v>2</v>
      </c>
      <c r="G531" s="25">
        <v>2</v>
      </c>
      <c r="H531" s="25">
        <v>2</v>
      </c>
      <c r="I531" s="25"/>
    </row>
    <row r="532" spans="1:9">
      <c r="A532" s="53">
        <v>40805</v>
      </c>
      <c r="B532" s="54" t="s">
        <v>112</v>
      </c>
      <c r="C532" s="54" t="s">
        <v>416</v>
      </c>
      <c r="D532" s="54" t="s">
        <v>658</v>
      </c>
      <c r="E532" s="21">
        <f t="shared" si="8"/>
        <v>0</v>
      </c>
      <c r="F532" s="25"/>
      <c r="G532" s="25"/>
      <c r="H532" s="25"/>
      <c r="I532" s="25"/>
    </row>
    <row r="533" spans="1:9">
      <c r="A533" s="53">
        <v>60608</v>
      </c>
      <c r="B533" s="54" t="s">
        <v>211</v>
      </c>
      <c r="C533" s="54" t="s">
        <v>325</v>
      </c>
      <c r="D533" s="54" t="s">
        <v>659</v>
      </c>
      <c r="E533" s="21">
        <f t="shared" si="8"/>
        <v>0</v>
      </c>
      <c r="F533" s="25"/>
      <c r="G533" s="25"/>
      <c r="H533" s="25"/>
      <c r="I533" s="25"/>
    </row>
    <row r="534" spans="1:9">
      <c r="A534" s="53">
        <v>80811</v>
      </c>
      <c r="B534" s="54" t="s">
        <v>94</v>
      </c>
      <c r="C534" s="54" t="s">
        <v>94</v>
      </c>
      <c r="D534" s="54" t="s">
        <v>660</v>
      </c>
      <c r="E534" s="21">
        <f t="shared" si="8"/>
        <v>142</v>
      </c>
      <c r="F534" s="25">
        <v>140</v>
      </c>
      <c r="G534" s="25">
        <v>142</v>
      </c>
      <c r="H534" s="25">
        <v>142</v>
      </c>
      <c r="I534" s="25"/>
    </row>
    <row r="535" spans="1:9" ht="24">
      <c r="A535" s="53">
        <v>120705</v>
      </c>
      <c r="B535" s="54" t="s">
        <v>101</v>
      </c>
      <c r="C535" s="54" t="s">
        <v>151</v>
      </c>
      <c r="D535" s="54" t="s">
        <v>661</v>
      </c>
      <c r="E535" s="21">
        <f t="shared" si="8"/>
        <v>0</v>
      </c>
      <c r="F535" s="25"/>
      <c r="G535" s="25"/>
      <c r="H535" s="25"/>
      <c r="I535" s="25"/>
    </row>
    <row r="536" spans="1:9">
      <c r="A536" s="53">
        <v>50307</v>
      </c>
      <c r="B536" s="54" t="s">
        <v>104</v>
      </c>
      <c r="C536" s="54" t="s">
        <v>105</v>
      </c>
      <c r="D536" s="54" t="s">
        <v>662</v>
      </c>
      <c r="E536" s="21">
        <f t="shared" si="8"/>
        <v>0</v>
      </c>
      <c r="F536" s="25"/>
      <c r="G536" s="25"/>
      <c r="H536" s="25"/>
      <c r="I536" s="25"/>
    </row>
    <row r="537" spans="1:9">
      <c r="A537" s="53">
        <v>50315</v>
      </c>
      <c r="B537" s="54" t="s">
        <v>104</v>
      </c>
      <c r="C537" s="54" t="s">
        <v>105</v>
      </c>
      <c r="D537" s="54" t="s">
        <v>663</v>
      </c>
      <c r="E537" s="21">
        <f t="shared" si="8"/>
        <v>0</v>
      </c>
      <c r="F537" s="25"/>
      <c r="G537" s="25"/>
      <c r="H537" s="25"/>
      <c r="I537" s="25"/>
    </row>
    <row r="538" spans="1:9">
      <c r="A538" s="53">
        <v>90701</v>
      </c>
      <c r="B538" s="54" t="s">
        <v>136</v>
      </c>
      <c r="C538" s="54" t="s">
        <v>247</v>
      </c>
      <c r="D538" s="54" t="s">
        <v>664</v>
      </c>
      <c r="E538" s="21">
        <f t="shared" si="8"/>
        <v>1</v>
      </c>
      <c r="F538" s="25">
        <v>1</v>
      </c>
      <c r="G538" s="25">
        <v>1</v>
      </c>
      <c r="H538" s="25">
        <v>1</v>
      </c>
      <c r="I538" s="25"/>
    </row>
    <row r="539" spans="1:9">
      <c r="A539" s="53">
        <v>20607</v>
      </c>
      <c r="B539" s="54" t="s">
        <v>107</v>
      </c>
      <c r="C539" s="54" t="s">
        <v>233</v>
      </c>
      <c r="D539" s="54" t="s">
        <v>665</v>
      </c>
      <c r="E539" s="21">
        <f t="shared" si="8"/>
        <v>0</v>
      </c>
      <c r="F539" s="25"/>
      <c r="G539" s="25"/>
      <c r="H539" s="25"/>
      <c r="I539" s="25"/>
    </row>
    <row r="540" spans="1:9">
      <c r="A540" s="53">
        <v>91109</v>
      </c>
      <c r="B540" s="54" t="s">
        <v>136</v>
      </c>
      <c r="C540" s="54" t="s">
        <v>155</v>
      </c>
      <c r="D540" s="54" t="s">
        <v>665</v>
      </c>
      <c r="E540" s="21">
        <f t="shared" si="8"/>
        <v>0</v>
      </c>
      <c r="F540" s="25">
        <v>0</v>
      </c>
      <c r="G540" s="25">
        <v>0</v>
      </c>
      <c r="H540" s="25">
        <v>0</v>
      </c>
      <c r="I540" s="25"/>
    </row>
    <row r="541" spans="1:9">
      <c r="A541" s="53">
        <v>20207</v>
      </c>
      <c r="B541" s="54" t="s">
        <v>107</v>
      </c>
      <c r="C541" s="54" t="s">
        <v>134</v>
      </c>
      <c r="D541" s="54" t="s">
        <v>666</v>
      </c>
      <c r="E541" s="21">
        <f t="shared" si="8"/>
        <v>15</v>
      </c>
      <c r="F541" s="25">
        <v>15</v>
      </c>
      <c r="G541" s="25">
        <v>15</v>
      </c>
      <c r="H541" s="25">
        <v>15</v>
      </c>
      <c r="I541" s="25"/>
    </row>
    <row r="542" spans="1:9">
      <c r="A542" s="53">
        <v>70218</v>
      </c>
      <c r="B542" s="54" t="s">
        <v>99</v>
      </c>
      <c r="C542" s="54" t="s">
        <v>158</v>
      </c>
      <c r="D542" s="54" t="s">
        <v>667</v>
      </c>
      <c r="E542" s="21">
        <f t="shared" si="8"/>
        <v>0</v>
      </c>
      <c r="F542" s="25"/>
      <c r="G542" s="25"/>
      <c r="H542" s="25"/>
      <c r="I542" s="25"/>
    </row>
    <row r="543" spans="1:9">
      <c r="A543" s="53">
        <v>50308</v>
      </c>
      <c r="B543" s="54" t="s">
        <v>104</v>
      </c>
      <c r="C543" s="54" t="s">
        <v>105</v>
      </c>
      <c r="D543" s="54" t="s">
        <v>668</v>
      </c>
      <c r="E543" s="21">
        <f t="shared" si="8"/>
        <v>0</v>
      </c>
      <c r="F543" s="25"/>
      <c r="G543" s="25"/>
      <c r="H543" s="25"/>
      <c r="I543" s="25"/>
    </row>
    <row r="544" spans="1:9">
      <c r="A544" s="53">
        <v>20608</v>
      </c>
      <c r="B544" s="54" t="s">
        <v>107</v>
      </c>
      <c r="C544" s="54" t="s">
        <v>233</v>
      </c>
      <c r="D544" s="54" t="s">
        <v>669</v>
      </c>
      <c r="E544" s="21">
        <f t="shared" si="8"/>
        <v>0</v>
      </c>
      <c r="F544" s="25"/>
      <c r="G544" s="25"/>
      <c r="H544" s="25"/>
      <c r="I544" s="25"/>
    </row>
    <row r="545" spans="1:9">
      <c r="A545" s="53">
        <v>30305</v>
      </c>
      <c r="B545" s="54" t="s">
        <v>96</v>
      </c>
      <c r="C545" s="54" t="s">
        <v>293</v>
      </c>
      <c r="D545" s="54" t="s">
        <v>669</v>
      </c>
      <c r="E545" s="21">
        <f t="shared" si="8"/>
        <v>0</v>
      </c>
      <c r="F545" s="25">
        <v>0</v>
      </c>
      <c r="G545" s="25">
        <v>0</v>
      </c>
      <c r="H545" s="25">
        <v>0</v>
      </c>
      <c r="I545" s="25"/>
    </row>
    <row r="546" spans="1:9">
      <c r="A546" s="53">
        <v>90907</v>
      </c>
      <c r="B546" s="54" t="s">
        <v>136</v>
      </c>
      <c r="C546" s="54" t="s">
        <v>105</v>
      </c>
      <c r="D546" s="54" t="s">
        <v>670</v>
      </c>
      <c r="E546" s="21">
        <f t="shared" si="8"/>
        <v>0</v>
      </c>
      <c r="F546" s="25"/>
      <c r="G546" s="25"/>
      <c r="H546" s="25"/>
      <c r="I546" s="25"/>
    </row>
    <row r="547" spans="1:9" ht="24">
      <c r="A547" s="53">
        <v>110201</v>
      </c>
      <c r="B547" s="54" t="s">
        <v>288</v>
      </c>
      <c r="C547" s="54" t="s">
        <v>443</v>
      </c>
      <c r="D547" s="54" t="s">
        <v>671</v>
      </c>
      <c r="E547" s="21">
        <f t="shared" si="8"/>
        <v>0</v>
      </c>
      <c r="F547" s="25">
        <v>0</v>
      </c>
      <c r="G547" s="25">
        <v>0</v>
      </c>
      <c r="H547" s="25">
        <v>0</v>
      </c>
      <c r="I547" s="25"/>
    </row>
    <row r="548" spans="1:9">
      <c r="A548" s="53">
        <v>41001</v>
      </c>
      <c r="B548" s="54" t="s">
        <v>112</v>
      </c>
      <c r="C548" s="54" t="s">
        <v>199</v>
      </c>
      <c r="D548" s="54" t="s">
        <v>672</v>
      </c>
      <c r="E548" s="21">
        <f t="shared" si="8"/>
        <v>0</v>
      </c>
      <c r="F548" s="25">
        <v>0</v>
      </c>
      <c r="G548" s="25">
        <v>0</v>
      </c>
      <c r="H548" s="25">
        <v>0</v>
      </c>
      <c r="I548" s="25"/>
    </row>
    <row r="549" spans="1:9">
      <c r="A549" s="53">
        <v>91110</v>
      </c>
      <c r="B549" s="54" t="s">
        <v>136</v>
      </c>
      <c r="C549" s="54" t="s">
        <v>155</v>
      </c>
      <c r="D549" s="54" t="s">
        <v>673</v>
      </c>
      <c r="E549" s="21">
        <f t="shared" si="8"/>
        <v>0</v>
      </c>
      <c r="F549" s="25">
        <v>0</v>
      </c>
      <c r="G549" s="25">
        <v>0</v>
      </c>
      <c r="H549" s="25">
        <v>0</v>
      </c>
      <c r="I549" s="25"/>
    </row>
    <row r="550" spans="1:9">
      <c r="A550" s="53">
        <v>40205</v>
      </c>
      <c r="B550" s="54" t="s">
        <v>112</v>
      </c>
      <c r="C550" s="54" t="s">
        <v>147</v>
      </c>
      <c r="D550" s="54" t="s">
        <v>674</v>
      </c>
      <c r="E550" s="21">
        <f t="shared" si="8"/>
        <v>1</v>
      </c>
      <c r="F550" s="25">
        <v>1</v>
      </c>
      <c r="G550" s="25">
        <v>1</v>
      </c>
      <c r="H550" s="25">
        <v>1</v>
      </c>
      <c r="I550" s="25"/>
    </row>
    <row r="551" spans="1:9">
      <c r="A551" s="53">
        <v>91013</v>
      </c>
      <c r="B551" s="54" t="s">
        <v>136</v>
      </c>
      <c r="C551" s="54" t="s">
        <v>229</v>
      </c>
      <c r="D551" s="54" t="s">
        <v>675</v>
      </c>
      <c r="E551" s="21">
        <f t="shared" si="8"/>
        <v>55</v>
      </c>
      <c r="F551" s="25">
        <v>50</v>
      </c>
      <c r="G551" s="25">
        <v>50</v>
      </c>
      <c r="H551" s="25">
        <v>55</v>
      </c>
      <c r="I551" s="25"/>
    </row>
    <row r="552" spans="1:9" ht="24">
      <c r="A552" s="53">
        <v>120310</v>
      </c>
      <c r="B552" s="54" t="s">
        <v>101</v>
      </c>
      <c r="C552" s="54" t="s">
        <v>123</v>
      </c>
      <c r="D552" s="54" t="s">
        <v>676</v>
      </c>
      <c r="E552" s="21">
        <f t="shared" si="8"/>
        <v>0</v>
      </c>
      <c r="F552" s="25"/>
      <c r="G552" s="25"/>
      <c r="H552" s="25"/>
      <c r="I552" s="25"/>
    </row>
    <row r="553" spans="1:9">
      <c r="A553" s="53">
        <v>40706</v>
      </c>
      <c r="B553" s="54" t="s">
        <v>112</v>
      </c>
      <c r="C553" s="54" t="s">
        <v>315</v>
      </c>
      <c r="D553" s="54" t="s">
        <v>677</v>
      </c>
      <c r="E553" s="21">
        <f t="shared" si="8"/>
        <v>0</v>
      </c>
      <c r="F553" s="25"/>
      <c r="G553" s="25"/>
      <c r="H553" s="25"/>
      <c r="I553" s="25"/>
    </row>
    <row r="554" spans="1:9">
      <c r="A554" s="53">
        <v>90908</v>
      </c>
      <c r="B554" s="54" t="s">
        <v>136</v>
      </c>
      <c r="C554" s="54" t="s">
        <v>105</v>
      </c>
      <c r="D554" s="54" t="s">
        <v>678</v>
      </c>
      <c r="E554" s="21">
        <f t="shared" si="8"/>
        <v>0</v>
      </c>
      <c r="F554" s="25"/>
      <c r="G554" s="25"/>
      <c r="H554" s="25"/>
      <c r="I554" s="25"/>
    </row>
    <row r="555" spans="1:9">
      <c r="A555" s="53">
        <v>81009</v>
      </c>
      <c r="B555" s="54" t="s">
        <v>94</v>
      </c>
      <c r="C555" s="54" t="s">
        <v>131</v>
      </c>
      <c r="D555" s="54" t="s">
        <v>679</v>
      </c>
      <c r="E555" s="21">
        <f t="shared" si="8"/>
        <v>93</v>
      </c>
      <c r="F555" s="25">
        <v>92</v>
      </c>
      <c r="G555" s="25">
        <v>92</v>
      </c>
      <c r="H555" s="25">
        <v>93</v>
      </c>
      <c r="I555" s="25"/>
    </row>
    <row r="556" spans="1:9">
      <c r="A556" s="53">
        <v>60607</v>
      </c>
      <c r="B556" s="54" t="s">
        <v>211</v>
      </c>
      <c r="C556" s="54" t="s">
        <v>325</v>
      </c>
      <c r="D556" s="54" t="s">
        <v>680</v>
      </c>
      <c r="E556" s="21">
        <f t="shared" si="8"/>
        <v>0</v>
      </c>
      <c r="F556" s="25"/>
      <c r="G556" s="25"/>
      <c r="H556" s="25"/>
      <c r="I556" s="25"/>
    </row>
    <row r="557" spans="1:9">
      <c r="A557" s="53">
        <v>70310</v>
      </c>
      <c r="B557" s="54" t="s">
        <v>99</v>
      </c>
      <c r="C557" s="54" t="s">
        <v>99</v>
      </c>
      <c r="D557" s="54" t="s">
        <v>680</v>
      </c>
      <c r="E557" s="21">
        <f t="shared" si="8"/>
        <v>2</v>
      </c>
      <c r="F557" s="25">
        <v>2</v>
      </c>
      <c r="G557" s="25">
        <v>2</v>
      </c>
      <c r="H557" s="25">
        <v>2</v>
      </c>
      <c r="I557" s="25"/>
    </row>
    <row r="558" spans="1:9">
      <c r="A558" s="53">
        <v>30111</v>
      </c>
      <c r="B558" s="54" t="s">
        <v>96</v>
      </c>
      <c r="C558" s="54" t="s">
        <v>96</v>
      </c>
      <c r="D558" s="54" t="s">
        <v>681</v>
      </c>
      <c r="E558" s="21">
        <f t="shared" si="8"/>
        <v>13</v>
      </c>
      <c r="F558" s="25">
        <v>13</v>
      </c>
      <c r="G558" s="25">
        <v>13</v>
      </c>
      <c r="H558" s="25">
        <v>13</v>
      </c>
      <c r="I558" s="25"/>
    </row>
    <row r="559" spans="1:9">
      <c r="A559" s="53">
        <v>80206</v>
      </c>
      <c r="B559" s="54" t="s">
        <v>94</v>
      </c>
      <c r="C559" s="54" t="s">
        <v>458</v>
      </c>
      <c r="D559" s="54" t="s">
        <v>682</v>
      </c>
      <c r="E559" s="21">
        <f t="shared" si="8"/>
        <v>0</v>
      </c>
      <c r="F559" s="25"/>
      <c r="G559" s="25"/>
      <c r="H559" s="25"/>
      <c r="I559" s="25"/>
    </row>
    <row r="560" spans="1:9">
      <c r="A560" s="53">
        <v>130410</v>
      </c>
      <c r="B560" s="54" t="s">
        <v>128</v>
      </c>
      <c r="C560" s="54" t="s">
        <v>175</v>
      </c>
      <c r="D560" s="54" t="s">
        <v>683</v>
      </c>
      <c r="E560" s="21">
        <f t="shared" si="8"/>
        <v>0</v>
      </c>
      <c r="F560" s="25">
        <v>0</v>
      </c>
      <c r="G560" s="25">
        <v>0</v>
      </c>
      <c r="H560" s="25">
        <v>0</v>
      </c>
      <c r="I560" s="25"/>
    </row>
    <row r="561" spans="1:9">
      <c r="A561" s="53">
        <v>30112</v>
      </c>
      <c r="B561" s="54" t="s">
        <v>96</v>
      </c>
      <c r="C561" s="54" t="s">
        <v>96</v>
      </c>
      <c r="D561" s="54" t="s">
        <v>684</v>
      </c>
      <c r="E561" s="21">
        <f t="shared" si="8"/>
        <v>3</v>
      </c>
      <c r="F561" s="25">
        <v>3</v>
      </c>
      <c r="G561" s="25">
        <v>3</v>
      </c>
      <c r="H561" s="25">
        <v>3</v>
      </c>
      <c r="I561" s="25"/>
    </row>
    <row r="562" spans="1:9" ht="24">
      <c r="A562" s="53">
        <v>120208</v>
      </c>
      <c r="B562" s="54" t="s">
        <v>101</v>
      </c>
      <c r="C562" s="54" t="s">
        <v>243</v>
      </c>
      <c r="D562" s="54" t="s">
        <v>685</v>
      </c>
      <c r="E562" s="21">
        <f t="shared" si="8"/>
        <v>0</v>
      </c>
      <c r="F562" s="25"/>
      <c r="G562" s="25"/>
      <c r="H562" s="25"/>
      <c r="I562" s="25"/>
    </row>
    <row r="563" spans="1:9">
      <c r="A563" s="53">
        <v>30207</v>
      </c>
      <c r="B563" s="54" t="s">
        <v>96</v>
      </c>
      <c r="C563" s="54" t="s">
        <v>97</v>
      </c>
      <c r="D563" s="54" t="s">
        <v>686</v>
      </c>
      <c r="E563" s="21">
        <f t="shared" si="8"/>
        <v>0</v>
      </c>
      <c r="F563" s="25"/>
      <c r="G563" s="25"/>
      <c r="H563" s="25"/>
      <c r="I563" s="25"/>
    </row>
    <row r="564" spans="1:9" ht="24">
      <c r="A564" s="53">
        <v>120801</v>
      </c>
      <c r="B564" s="54" t="s">
        <v>101</v>
      </c>
      <c r="C564" s="54" t="s">
        <v>206</v>
      </c>
      <c r="D564" s="54" t="s">
        <v>687</v>
      </c>
      <c r="E564" s="21">
        <f t="shared" si="8"/>
        <v>0</v>
      </c>
      <c r="F564" s="25"/>
      <c r="G564" s="25"/>
      <c r="H564" s="25"/>
      <c r="I564" s="25"/>
    </row>
    <row r="565" spans="1:9">
      <c r="A565" s="53">
        <v>50109</v>
      </c>
      <c r="B565" s="54" t="s">
        <v>104</v>
      </c>
      <c r="C565" s="54" t="s">
        <v>225</v>
      </c>
      <c r="D565" s="54" t="s">
        <v>443</v>
      </c>
      <c r="E565" s="21">
        <f t="shared" si="8"/>
        <v>0</v>
      </c>
      <c r="F565" s="25"/>
      <c r="G565" s="25"/>
      <c r="H565" s="25"/>
      <c r="I565" s="25"/>
    </row>
    <row r="566" spans="1:9">
      <c r="A566" s="53">
        <v>40507</v>
      </c>
      <c r="B566" s="54" t="s">
        <v>112</v>
      </c>
      <c r="C566" s="54" t="s">
        <v>143</v>
      </c>
      <c r="D566" s="54" t="s">
        <v>688</v>
      </c>
      <c r="E566" s="21">
        <f t="shared" si="8"/>
        <v>0</v>
      </c>
      <c r="F566" s="25"/>
      <c r="G566" s="25"/>
      <c r="H566" s="25"/>
      <c r="I566" s="25"/>
    </row>
    <row r="567" spans="1:9">
      <c r="A567" s="53">
        <v>90105</v>
      </c>
      <c r="B567" s="54" t="s">
        <v>136</v>
      </c>
      <c r="C567" s="54" t="s">
        <v>145</v>
      </c>
      <c r="D567" s="54" t="s">
        <v>689</v>
      </c>
      <c r="E567" s="21">
        <f t="shared" si="8"/>
        <v>16</v>
      </c>
      <c r="F567" s="25">
        <v>16</v>
      </c>
      <c r="G567" s="25">
        <v>16</v>
      </c>
      <c r="H567" s="25">
        <v>16</v>
      </c>
      <c r="I567" s="25"/>
    </row>
    <row r="568" spans="1:9">
      <c r="A568" s="53">
        <v>90405</v>
      </c>
      <c r="B568" s="54" t="s">
        <v>136</v>
      </c>
      <c r="C568" s="54" t="s">
        <v>186</v>
      </c>
      <c r="D568" s="54" t="s">
        <v>690</v>
      </c>
      <c r="E568" s="21">
        <f t="shared" si="8"/>
        <v>0</v>
      </c>
      <c r="F568" s="25"/>
      <c r="G568" s="25"/>
      <c r="H568" s="25"/>
      <c r="I568" s="25"/>
    </row>
    <row r="569" spans="1:9">
      <c r="A569" s="53">
        <v>40608</v>
      </c>
      <c r="B569" s="54" t="s">
        <v>112</v>
      </c>
      <c r="C569" s="54" t="s">
        <v>182</v>
      </c>
      <c r="D569" s="54" t="s">
        <v>354</v>
      </c>
      <c r="E569" s="21">
        <f t="shared" si="8"/>
        <v>1</v>
      </c>
      <c r="F569" s="25">
        <v>1</v>
      </c>
      <c r="G569" s="25">
        <v>1</v>
      </c>
      <c r="H569" s="25">
        <v>1</v>
      </c>
      <c r="I569" s="25"/>
    </row>
    <row r="570" spans="1:9">
      <c r="A570" s="53">
        <v>130901</v>
      </c>
      <c r="B570" s="54" t="s">
        <v>128</v>
      </c>
      <c r="C570" s="54" t="s">
        <v>354</v>
      </c>
      <c r="D570" s="54" t="s">
        <v>691</v>
      </c>
      <c r="E570" s="21">
        <f t="shared" si="8"/>
        <v>0</v>
      </c>
      <c r="F570" s="25"/>
      <c r="G570" s="25"/>
      <c r="H570" s="25"/>
      <c r="I570" s="25"/>
    </row>
    <row r="571" spans="1:9">
      <c r="A571" s="53">
        <v>80801</v>
      </c>
      <c r="B571" s="54" t="s">
        <v>94</v>
      </c>
      <c r="C571" s="54" t="s">
        <v>94</v>
      </c>
      <c r="D571" s="54" t="s">
        <v>692</v>
      </c>
      <c r="E571" s="21">
        <f t="shared" si="8"/>
        <v>12</v>
      </c>
      <c r="F571" s="25">
        <v>12</v>
      </c>
      <c r="G571" s="25">
        <v>12</v>
      </c>
      <c r="H571" s="25">
        <v>12</v>
      </c>
      <c r="I571" s="25"/>
    </row>
    <row r="572" spans="1:9">
      <c r="A572" s="53">
        <v>41104</v>
      </c>
      <c r="B572" s="54" t="s">
        <v>112</v>
      </c>
      <c r="C572" s="54" t="s">
        <v>448</v>
      </c>
      <c r="D572" s="54" t="s">
        <v>448</v>
      </c>
      <c r="E572" s="21">
        <f t="shared" si="8"/>
        <v>2</v>
      </c>
      <c r="F572" s="25">
        <v>2</v>
      </c>
      <c r="G572" s="25">
        <v>2</v>
      </c>
      <c r="H572" s="25">
        <v>2</v>
      </c>
      <c r="I572" s="25"/>
    </row>
    <row r="573" spans="1:9">
      <c r="A573" s="53">
        <v>80809</v>
      </c>
      <c r="B573" s="54" t="s">
        <v>94</v>
      </c>
      <c r="C573" s="54" t="s">
        <v>94</v>
      </c>
      <c r="D573" s="54" t="s">
        <v>299</v>
      </c>
      <c r="E573" s="21">
        <f t="shared" si="8"/>
        <v>247</v>
      </c>
      <c r="F573" s="25">
        <v>246</v>
      </c>
      <c r="G573" s="25">
        <v>246</v>
      </c>
      <c r="H573" s="25">
        <v>247</v>
      </c>
      <c r="I573" s="25"/>
    </row>
    <row r="574" spans="1:9">
      <c r="A574" s="53">
        <v>90801</v>
      </c>
      <c r="B574" s="54" t="s">
        <v>136</v>
      </c>
      <c r="C574" s="54" t="s">
        <v>299</v>
      </c>
      <c r="D574" s="54" t="s">
        <v>693</v>
      </c>
      <c r="E574" s="21">
        <f t="shared" si="8"/>
        <v>4</v>
      </c>
      <c r="F574" s="25">
        <v>4</v>
      </c>
      <c r="G574" s="25">
        <v>4</v>
      </c>
      <c r="H574" s="25">
        <v>4</v>
      </c>
      <c r="I574" s="25"/>
    </row>
    <row r="575" spans="1:9">
      <c r="A575" s="53">
        <v>40515</v>
      </c>
      <c r="B575" s="54" t="s">
        <v>112</v>
      </c>
      <c r="C575" s="54" t="s">
        <v>143</v>
      </c>
      <c r="D575" s="54" t="s">
        <v>694</v>
      </c>
      <c r="E575" s="21">
        <f t="shared" si="8"/>
        <v>1</v>
      </c>
      <c r="F575" s="25">
        <v>1</v>
      </c>
      <c r="G575" s="25">
        <v>1</v>
      </c>
      <c r="H575" s="25">
        <v>1</v>
      </c>
      <c r="I575" s="25"/>
    </row>
    <row r="576" spans="1:9">
      <c r="A576" s="53">
        <v>70219</v>
      </c>
      <c r="B576" s="54" t="s">
        <v>99</v>
      </c>
      <c r="C576" s="54" t="s">
        <v>158</v>
      </c>
      <c r="D576" s="54" t="s">
        <v>695</v>
      </c>
      <c r="E576" s="21">
        <f t="shared" si="8"/>
        <v>0</v>
      </c>
      <c r="F576" s="25"/>
      <c r="G576" s="25"/>
      <c r="H576" s="25"/>
      <c r="I576" s="25"/>
    </row>
    <row r="577" spans="1:9">
      <c r="A577" s="53">
        <v>90212</v>
      </c>
      <c r="B577" s="54" t="s">
        <v>136</v>
      </c>
      <c r="C577" s="54" t="s">
        <v>162</v>
      </c>
      <c r="D577" s="54" t="s">
        <v>695</v>
      </c>
      <c r="E577" s="21">
        <f t="shared" si="8"/>
        <v>0</v>
      </c>
      <c r="F577" s="25"/>
      <c r="G577" s="25"/>
      <c r="H577" s="25"/>
      <c r="I577" s="25"/>
    </row>
    <row r="578" spans="1:9">
      <c r="A578" s="53">
        <v>90305</v>
      </c>
      <c r="B578" s="54" t="s">
        <v>136</v>
      </c>
      <c r="C578" s="54" t="s">
        <v>235</v>
      </c>
      <c r="D578" s="54" t="s">
        <v>695</v>
      </c>
      <c r="E578" s="21">
        <f t="shared" si="8"/>
        <v>0</v>
      </c>
      <c r="F578" s="25"/>
      <c r="G578" s="25"/>
      <c r="H578" s="25"/>
      <c r="I578" s="25"/>
    </row>
    <row r="579" spans="1:9">
      <c r="A579" s="53">
        <v>90806</v>
      </c>
      <c r="B579" s="54" t="s">
        <v>136</v>
      </c>
      <c r="C579" s="54" t="s">
        <v>299</v>
      </c>
      <c r="D579" s="54" t="s">
        <v>695</v>
      </c>
      <c r="E579" s="21">
        <f t="shared" si="8"/>
        <v>0</v>
      </c>
      <c r="F579" s="25"/>
      <c r="G579" s="25"/>
      <c r="H579" s="25"/>
      <c r="I579" s="25"/>
    </row>
    <row r="580" spans="1:9">
      <c r="A580" s="53">
        <v>130909</v>
      </c>
      <c r="B580" s="54" t="s">
        <v>128</v>
      </c>
      <c r="C580" s="54" t="s">
        <v>354</v>
      </c>
      <c r="D580" s="54" t="s">
        <v>695</v>
      </c>
      <c r="E580" s="21">
        <f t="shared" si="8"/>
        <v>0</v>
      </c>
      <c r="F580" s="25"/>
      <c r="G580" s="25"/>
      <c r="H580" s="25"/>
      <c r="I580" s="25"/>
    </row>
    <row r="581" spans="1:9" ht="24">
      <c r="A581" s="53">
        <v>30601</v>
      </c>
      <c r="B581" s="54" t="s">
        <v>96</v>
      </c>
      <c r="C581" s="54" t="s">
        <v>577</v>
      </c>
      <c r="D581" s="54" t="s">
        <v>696</v>
      </c>
      <c r="E581" s="21">
        <f t="shared" ref="E581:E644" si="9">+MAX(F581:FM581)</f>
        <v>3</v>
      </c>
      <c r="F581" s="25">
        <v>3</v>
      </c>
      <c r="G581" s="25">
        <v>3</v>
      </c>
      <c r="H581" s="25">
        <v>3</v>
      </c>
      <c r="I581" s="25"/>
    </row>
    <row r="582" spans="1:9">
      <c r="A582" s="53">
        <v>30113</v>
      </c>
      <c r="B582" s="54" t="s">
        <v>96</v>
      </c>
      <c r="C582" s="54" t="s">
        <v>96</v>
      </c>
      <c r="D582" s="54" t="s">
        <v>697</v>
      </c>
      <c r="E582" s="21">
        <f t="shared" si="9"/>
        <v>30</v>
      </c>
      <c r="F582" s="25">
        <v>30</v>
      </c>
      <c r="G582" s="25">
        <v>30</v>
      </c>
      <c r="H582" s="25">
        <v>30</v>
      </c>
      <c r="I582" s="25"/>
    </row>
    <row r="583" spans="1:9">
      <c r="A583" s="53">
        <v>41204</v>
      </c>
      <c r="B583" s="54" t="s">
        <v>112</v>
      </c>
      <c r="C583" s="54" t="s">
        <v>188</v>
      </c>
      <c r="D583" s="54" t="s">
        <v>697</v>
      </c>
      <c r="E583" s="21">
        <f t="shared" si="9"/>
        <v>0</v>
      </c>
      <c r="F583" s="25">
        <v>0</v>
      </c>
      <c r="G583" s="25">
        <v>0</v>
      </c>
      <c r="H583" s="25">
        <v>0</v>
      </c>
      <c r="I583" s="25"/>
    </row>
    <row r="584" spans="1:9">
      <c r="A584" s="53">
        <v>90805</v>
      </c>
      <c r="B584" s="54" t="s">
        <v>136</v>
      </c>
      <c r="C584" s="54" t="s">
        <v>299</v>
      </c>
      <c r="D584" s="54" t="s">
        <v>697</v>
      </c>
      <c r="E584" s="21">
        <f t="shared" si="9"/>
        <v>0</v>
      </c>
      <c r="F584" s="25"/>
      <c r="G584" s="25"/>
      <c r="H584" s="25"/>
      <c r="I584" s="25"/>
    </row>
    <row r="585" spans="1:9">
      <c r="A585" s="53">
        <v>60105</v>
      </c>
      <c r="B585" s="54" t="s">
        <v>211</v>
      </c>
      <c r="C585" s="54" t="s">
        <v>279</v>
      </c>
      <c r="D585" s="54" t="s">
        <v>698</v>
      </c>
      <c r="E585" s="21">
        <f t="shared" si="9"/>
        <v>1</v>
      </c>
      <c r="F585" s="25">
        <v>1</v>
      </c>
      <c r="G585" s="25">
        <v>1</v>
      </c>
      <c r="H585" s="25">
        <v>1</v>
      </c>
      <c r="I585" s="25"/>
    </row>
    <row r="586" spans="1:9">
      <c r="A586" s="53">
        <v>20208</v>
      </c>
      <c r="B586" s="54" t="s">
        <v>107</v>
      </c>
      <c r="C586" s="54" t="s">
        <v>134</v>
      </c>
      <c r="D586" s="54" t="s">
        <v>699</v>
      </c>
      <c r="E586" s="21">
        <f t="shared" si="9"/>
        <v>0</v>
      </c>
      <c r="F586" s="25"/>
      <c r="G586" s="25"/>
      <c r="H586" s="25"/>
      <c r="I586" s="25"/>
    </row>
    <row r="587" spans="1:9">
      <c r="A587" s="53">
        <v>30603</v>
      </c>
      <c r="B587" s="54" t="s">
        <v>96</v>
      </c>
      <c r="C587" s="54" t="s">
        <v>577</v>
      </c>
      <c r="D587" s="54" t="s">
        <v>700</v>
      </c>
      <c r="E587" s="21">
        <f t="shared" si="9"/>
        <v>0</v>
      </c>
      <c r="F587" s="25"/>
      <c r="G587" s="25"/>
      <c r="H587" s="25"/>
      <c r="I587" s="25"/>
    </row>
    <row r="588" spans="1:9">
      <c r="A588" s="53">
        <v>41205</v>
      </c>
      <c r="B588" s="54" t="s">
        <v>112</v>
      </c>
      <c r="C588" s="54" t="s">
        <v>188</v>
      </c>
      <c r="D588" s="54" t="s">
        <v>188</v>
      </c>
      <c r="E588" s="21">
        <f t="shared" si="9"/>
        <v>0</v>
      </c>
      <c r="F588" s="25"/>
      <c r="G588" s="25"/>
      <c r="H588" s="25"/>
      <c r="I588" s="25"/>
    </row>
    <row r="589" spans="1:9">
      <c r="A589" s="53">
        <v>90306</v>
      </c>
      <c r="B589" s="54" t="s">
        <v>136</v>
      </c>
      <c r="C589" s="54" t="s">
        <v>235</v>
      </c>
      <c r="D589" s="54" t="s">
        <v>701</v>
      </c>
      <c r="E589" s="21">
        <f t="shared" si="9"/>
        <v>0</v>
      </c>
      <c r="F589" s="25"/>
      <c r="G589" s="25"/>
      <c r="H589" s="25"/>
      <c r="I589" s="25"/>
    </row>
    <row r="590" spans="1:9">
      <c r="A590" s="53">
        <v>80818</v>
      </c>
      <c r="B590" s="54" t="s">
        <v>94</v>
      </c>
      <c r="C590" s="54" t="s">
        <v>94</v>
      </c>
      <c r="D590" s="54" t="s">
        <v>702</v>
      </c>
      <c r="E590" s="21">
        <f t="shared" si="9"/>
        <v>73</v>
      </c>
      <c r="F590" s="25">
        <v>73</v>
      </c>
      <c r="G590" s="25">
        <v>73</v>
      </c>
      <c r="H590" s="25">
        <v>73</v>
      </c>
      <c r="I590" s="25"/>
    </row>
    <row r="591" spans="1:9">
      <c r="A591" s="53">
        <v>90510</v>
      </c>
      <c r="B591" s="54" t="s">
        <v>136</v>
      </c>
      <c r="C591" s="54" t="s">
        <v>255</v>
      </c>
      <c r="D591" s="54" t="s">
        <v>703</v>
      </c>
      <c r="E591" s="21">
        <f t="shared" si="9"/>
        <v>0</v>
      </c>
      <c r="F591" s="25"/>
      <c r="G591" s="25"/>
      <c r="H591" s="25"/>
      <c r="I591" s="25"/>
    </row>
    <row r="592" spans="1:9">
      <c r="A592" s="53">
        <v>91011</v>
      </c>
      <c r="B592" s="54" t="s">
        <v>136</v>
      </c>
      <c r="C592" s="54" t="s">
        <v>229</v>
      </c>
      <c r="D592" s="54" t="s">
        <v>703</v>
      </c>
      <c r="E592" s="21">
        <f t="shared" si="9"/>
        <v>42</v>
      </c>
      <c r="F592" s="25">
        <v>42</v>
      </c>
      <c r="G592" s="25">
        <v>42</v>
      </c>
      <c r="H592" s="25">
        <v>42</v>
      </c>
      <c r="I592" s="25"/>
    </row>
    <row r="593" spans="1:9">
      <c r="A593" s="53">
        <v>70220</v>
      </c>
      <c r="B593" s="54" t="s">
        <v>99</v>
      </c>
      <c r="C593" s="54" t="s">
        <v>158</v>
      </c>
      <c r="D593" s="54" t="s">
        <v>704</v>
      </c>
      <c r="E593" s="21">
        <f t="shared" si="9"/>
        <v>0</v>
      </c>
      <c r="F593" s="25"/>
      <c r="G593" s="25"/>
      <c r="H593" s="25"/>
      <c r="I593" s="25"/>
    </row>
    <row r="594" spans="1:9">
      <c r="A594" s="53">
        <v>80201</v>
      </c>
      <c r="B594" s="54" t="s">
        <v>94</v>
      </c>
      <c r="C594" s="54" t="s">
        <v>458</v>
      </c>
      <c r="D594" s="54" t="s">
        <v>705</v>
      </c>
      <c r="E594" s="21">
        <f t="shared" si="9"/>
        <v>0</v>
      </c>
      <c r="F594" s="25"/>
      <c r="G594" s="25"/>
      <c r="H594" s="25"/>
      <c r="I594" s="25"/>
    </row>
    <row r="595" spans="1:9">
      <c r="A595" s="53">
        <v>40609</v>
      </c>
      <c r="B595" s="54" t="s">
        <v>112</v>
      </c>
      <c r="C595" s="54" t="s">
        <v>182</v>
      </c>
      <c r="D595" s="54" t="s">
        <v>706</v>
      </c>
      <c r="E595" s="21">
        <f t="shared" si="9"/>
        <v>0</v>
      </c>
      <c r="F595" s="25"/>
      <c r="G595" s="25"/>
      <c r="H595" s="25"/>
      <c r="I595" s="25"/>
    </row>
    <row r="596" spans="1:9">
      <c r="A596" s="53">
        <v>40610</v>
      </c>
      <c r="B596" s="54" t="s">
        <v>112</v>
      </c>
      <c r="C596" s="54" t="s">
        <v>182</v>
      </c>
      <c r="D596" s="54" t="s">
        <v>707</v>
      </c>
      <c r="E596" s="21">
        <f t="shared" si="9"/>
        <v>9</v>
      </c>
      <c r="F596" s="25">
        <v>9</v>
      </c>
      <c r="G596" s="25">
        <v>9</v>
      </c>
      <c r="H596" s="25">
        <v>9</v>
      </c>
      <c r="I596" s="25"/>
    </row>
    <row r="597" spans="1:9" ht="24">
      <c r="A597" s="53">
        <v>120904</v>
      </c>
      <c r="B597" s="54" t="s">
        <v>101</v>
      </c>
      <c r="C597" s="54" t="s">
        <v>119</v>
      </c>
      <c r="D597" s="54" t="s">
        <v>708</v>
      </c>
      <c r="E597" s="21">
        <f t="shared" si="9"/>
        <v>0</v>
      </c>
      <c r="F597" s="25"/>
      <c r="G597" s="25"/>
      <c r="H597" s="25"/>
      <c r="I597" s="25"/>
    </row>
    <row r="598" spans="1:9">
      <c r="A598" s="53">
        <v>91006</v>
      </c>
      <c r="B598" s="54" t="s">
        <v>136</v>
      </c>
      <c r="C598" s="54" t="s">
        <v>229</v>
      </c>
      <c r="D598" s="54" t="s">
        <v>709</v>
      </c>
      <c r="E598" s="21">
        <f t="shared" si="9"/>
        <v>3</v>
      </c>
      <c r="F598" s="25">
        <v>3</v>
      </c>
      <c r="G598" s="25">
        <v>3</v>
      </c>
      <c r="H598" s="25">
        <v>3</v>
      </c>
      <c r="I598" s="25"/>
    </row>
    <row r="599" spans="1:9">
      <c r="A599" s="53">
        <v>70311</v>
      </c>
      <c r="B599" s="54" t="s">
        <v>99</v>
      </c>
      <c r="C599" s="54" t="s">
        <v>99</v>
      </c>
      <c r="D599" s="54" t="s">
        <v>710</v>
      </c>
      <c r="E599" s="21">
        <f t="shared" si="9"/>
        <v>0</v>
      </c>
      <c r="F599" s="25"/>
      <c r="G599" s="25"/>
      <c r="H599" s="25"/>
      <c r="I599" s="25"/>
    </row>
    <row r="600" spans="1:9">
      <c r="A600" s="53">
        <v>80803</v>
      </c>
      <c r="B600" s="54" t="s">
        <v>94</v>
      </c>
      <c r="C600" s="54" t="s">
        <v>94</v>
      </c>
      <c r="D600" s="54" t="s">
        <v>710</v>
      </c>
      <c r="E600" s="21">
        <f t="shared" si="9"/>
        <v>158</v>
      </c>
      <c r="F600" s="25">
        <v>156</v>
      </c>
      <c r="G600" s="25">
        <v>157</v>
      </c>
      <c r="H600" s="25">
        <v>158</v>
      </c>
      <c r="I600" s="25"/>
    </row>
    <row r="601" spans="1:9" ht="24">
      <c r="A601" s="53">
        <v>120901</v>
      </c>
      <c r="B601" s="54" t="s">
        <v>101</v>
      </c>
      <c r="C601" s="54" t="s">
        <v>119</v>
      </c>
      <c r="D601" s="54" t="s">
        <v>711</v>
      </c>
      <c r="E601" s="21">
        <f t="shared" si="9"/>
        <v>0</v>
      </c>
      <c r="F601" s="25"/>
      <c r="G601" s="25"/>
      <c r="H601" s="25"/>
      <c r="I601" s="25"/>
    </row>
    <row r="602" spans="1:9">
      <c r="A602" s="53">
        <v>41008</v>
      </c>
      <c r="B602" s="54" t="s">
        <v>112</v>
      </c>
      <c r="C602" s="54" t="s">
        <v>199</v>
      </c>
      <c r="D602" s="54" t="s">
        <v>712</v>
      </c>
      <c r="E602" s="21">
        <f t="shared" si="9"/>
        <v>0</v>
      </c>
      <c r="F602" s="25"/>
      <c r="G602" s="25"/>
      <c r="H602" s="25"/>
      <c r="I602" s="25"/>
    </row>
    <row r="603" spans="1:9">
      <c r="A603" s="53">
        <v>130104</v>
      </c>
      <c r="B603" s="54" t="s">
        <v>128</v>
      </c>
      <c r="C603" s="54" t="s">
        <v>141</v>
      </c>
      <c r="D603" s="54" t="s">
        <v>712</v>
      </c>
      <c r="E603" s="21">
        <f t="shared" si="9"/>
        <v>6</v>
      </c>
      <c r="F603" s="25">
        <v>5</v>
      </c>
      <c r="G603" s="25">
        <v>6</v>
      </c>
      <c r="H603" s="25">
        <v>6</v>
      </c>
      <c r="I603" s="25"/>
    </row>
    <row r="604" spans="1:9">
      <c r="A604" s="53">
        <v>41006</v>
      </c>
      <c r="B604" s="54" t="s">
        <v>112</v>
      </c>
      <c r="C604" s="54" t="s">
        <v>199</v>
      </c>
      <c r="D604" s="54" t="s">
        <v>713</v>
      </c>
      <c r="E604" s="21">
        <f t="shared" si="9"/>
        <v>0</v>
      </c>
      <c r="F604" s="25"/>
      <c r="G604" s="25"/>
      <c r="H604" s="25"/>
      <c r="I604" s="25"/>
    </row>
    <row r="605" spans="1:9">
      <c r="A605" s="53">
        <v>41105</v>
      </c>
      <c r="B605" s="54" t="s">
        <v>112</v>
      </c>
      <c r="C605" s="54" t="s">
        <v>448</v>
      </c>
      <c r="D605" s="54" t="s">
        <v>713</v>
      </c>
      <c r="E605" s="21">
        <f t="shared" si="9"/>
        <v>0</v>
      </c>
      <c r="F605" s="25"/>
      <c r="G605" s="25"/>
      <c r="H605" s="25"/>
      <c r="I605" s="25"/>
    </row>
    <row r="606" spans="1:9">
      <c r="A606" s="53">
        <v>80506</v>
      </c>
      <c r="B606" s="54" t="s">
        <v>94</v>
      </c>
      <c r="C606" s="54" t="s">
        <v>237</v>
      </c>
      <c r="D606" s="54" t="s">
        <v>714</v>
      </c>
      <c r="E606" s="21">
        <f t="shared" si="9"/>
        <v>0</v>
      </c>
      <c r="F606" s="25"/>
      <c r="G606" s="25"/>
      <c r="H606" s="25"/>
      <c r="I606" s="25"/>
    </row>
    <row r="607" spans="1:9">
      <c r="A607" s="53">
        <v>50316</v>
      </c>
      <c r="B607" s="54" t="s">
        <v>104</v>
      </c>
      <c r="C607" s="54" t="s">
        <v>105</v>
      </c>
      <c r="D607" s="54" t="s">
        <v>715</v>
      </c>
      <c r="E607" s="21">
        <f t="shared" si="9"/>
        <v>14</v>
      </c>
      <c r="F607" s="25">
        <v>14</v>
      </c>
      <c r="G607" s="25">
        <v>14</v>
      </c>
      <c r="H607" s="25">
        <v>14</v>
      </c>
      <c r="I607" s="25"/>
    </row>
    <row r="608" spans="1:9">
      <c r="A608" s="53">
        <v>90901</v>
      </c>
      <c r="B608" s="54" t="s">
        <v>136</v>
      </c>
      <c r="C608" s="54" t="s">
        <v>105</v>
      </c>
      <c r="D608" s="54" t="s">
        <v>715</v>
      </c>
      <c r="E608" s="21">
        <f t="shared" si="9"/>
        <v>1</v>
      </c>
      <c r="F608" s="55">
        <v>1</v>
      </c>
      <c r="G608" s="55">
        <v>1</v>
      </c>
      <c r="H608" s="55">
        <v>1</v>
      </c>
      <c r="I608" s="55"/>
    </row>
    <row r="609" spans="1:9">
      <c r="A609" s="53">
        <v>30507</v>
      </c>
      <c r="B609" s="54" t="s">
        <v>96</v>
      </c>
      <c r="C609" s="54" t="s">
        <v>304</v>
      </c>
      <c r="D609" s="54" t="s">
        <v>304</v>
      </c>
      <c r="E609" s="21">
        <f t="shared" si="9"/>
        <v>0</v>
      </c>
      <c r="F609" s="55"/>
      <c r="G609" s="55"/>
      <c r="H609" s="55"/>
      <c r="I609" s="55"/>
    </row>
    <row r="610" spans="1:9">
      <c r="A610" s="53">
        <v>40905</v>
      </c>
      <c r="B610" s="54" t="s">
        <v>112</v>
      </c>
      <c r="C610" s="54" t="s">
        <v>371</v>
      </c>
      <c r="D610" s="54" t="s">
        <v>716</v>
      </c>
      <c r="E610" s="21">
        <f t="shared" si="9"/>
        <v>0</v>
      </c>
      <c r="F610" s="55"/>
      <c r="G610" s="55"/>
      <c r="H610" s="55"/>
      <c r="I610" s="55"/>
    </row>
    <row r="611" spans="1:9">
      <c r="A611" s="53">
        <v>60701</v>
      </c>
      <c r="B611" s="54" t="s">
        <v>211</v>
      </c>
      <c r="C611" s="54" t="s">
        <v>283</v>
      </c>
      <c r="D611" s="54" t="s">
        <v>717</v>
      </c>
      <c r="E611" s="21">
        <f t="shared" si="9"/>
        <v>1</v>
      </c>
      <c r="F611" s="55">
        <v>1</v>
      </c>
      <c r="G611" s="55">
        <v>1</v>
      </c>
      <c r="H611" s="55">
        <v>1</v>
      </c>
      <c r="I611" s="55"/>
    </row>
    <row r="612" spans="1:9">
      <c r="A612" s="53">
        <v>40508</v>
      </c>
      <c r="B612" s="54" t="s">
        <v>112</v>
      </c>
      <c r="C612" s="54" t="s">
        <v>143</v>
      </c>
      <c r="D612" s="54" t="s">
        <v>718</v>
      </c>
      <c r="E612" s="21">
        <f t="shared" si="9"/>
        <v>0</v>
      </c>
      <c r="F612" s="55">
        <v>0</v>
      </c>
      <c r="G612" s="55">
        <v>0</v>
      </c>
      <c r="H612" s="55">
        <v>0</v>
      </c>
      <c r="I612" s="55"/>
    </row>
    <row r="613" spans="1:9">
      <c r="A613" s="53">
        <v>20209</v>
      </c>
      <c r="B613" s="54" t="s">
        <v>107</v>
      </c>
      <c r="C613" s="54" t="s">
        <v>134</v>
      </c>
      <c r="D613" s="54" t="s">
        <v>719</v>
      </c>
      <c r="E613" s="21">
        <f t="shared" si="9"/>
        <v>0</v>
      </c>
      <c r="F613" s="55"/>
      <c r="G613" s="55"/>
      <c r="H613" s="55"/>
      <c r="I613" s="55"/>
    </row>
    <row r="614" spans="1:9">
      <c r="A614" s="53">
        <v>130718</v>
      </c>
      <c r="B614" s="54" t="s">
        <v>128</v>
      </c>
      <c r="C614" s="54" t="s">
        <v>129</v>
      </c>
      <c r="D614" s="54" t="s">
        <v>719</v>
      </c>
      <c r="E614" s="21">
        <f t="shared" si="9"/>
        <v>4</v>
      </c>
      <c r="F614" s="55">
        <v>3</v>
      </c>
      <c r="G614" s="55">
        <v>4</v>
      </c>
      <c r="H614" s="55">
        <v>4</v>
      </c>
      <c r="I614" s="55"/>
    </row>
    <row r="615" spans="1:9">
      <c r="A615" s="53">
        <v>30114</v>
      </c>
      <c r="B615" s="54" t="s">
        <v>96</v>
      </c>
      <c r="C615" s="54" t="s">
        <v>96</v>
      </c>
      <c r="D615" s="54" t="s">
        <v>720</v>
      </c>
      <c r="E615" s="21">
        <f t="shared" si="9"/>
        <v>0</v>
      </c>
      <c r="F615" s="55"/>
      <c r="G615" s="55"/>
      <c r="H615" s="55"/>
      <c r="I615" s="55"/>
    </row>
    <row r="616" spans="1:9">
      <c r="A616" s="53">
        <v>40509</v>
      </c>
      <c r="B616" s="54" t="s">
        <v>112</v>
      </c>
      <c r="C616" s="54" t="s">
        <v>143</v>
      </c>
      <c r="D616" s="54" t="s">
        <v>720</v>
      </c>
      <c r="E616" s="21">
        <f t="shared" si="9"/>
        <v>0</v>
      </c>
      <c r="F616" s="55"/>
      <c r="G616" s="55"/>
      <c r="H616" s="55"/>
      <c r="I616" s="55"/>
    </row>
    <row r="617" spans="1:9">
      <c r="A617" s="53">
        <v>130313</v>
      </c>
      <c r="B617" s="54" t="s">
        <v>128</v>
      </c>
      <c r="C617" s="54" t="s">
        <v>216</v>
      </c>
      <c r="D617" s="54" t="s">
        <v>720</v>
      </c>
      <c r="E617" s="21">
        <f t="shared" si="9"/>
        <v>0</v>
      </c>
      <c r="F617" s="55"/>
      <c r="G617" s="55"/>
      <c r="H617" s="55"/>
      <c r="I617" s="55"/>
    </row>
    <row r="618" spans="1:9">
      <c r="A618" s="53">
        <v>91001</v>
      </c>
      <c r="B618" s="54" t="s">
        <v>136</v>
      </c>
      <c r="C618" s="54" t="s">
        <v>229</v>
      </c>
      <c r="D618" s="54" t="s">
        <v>721</v>
      </c>
      <c r="E618" s="21">
        <f t="shared" si="9"/>
        <v>105</v>
      </c>
      <c r="F618" s="25">
        <v>105</v>
      </c>
      <c r="G618" s="25">
        <v>105</v>
      </c>
      <c r="H618" s="25">
        <v>105</v>
      </c>
      <c r="I618" s="25"/>
    </row>
    <row r="619" spans="1:9">
      <c r="A619" s="53">
        <v>91015</v>
      </c>
      <c r="B619" s="54" t="s">
        <v>136</v>
      </c>
      <c r="C619" s="54" t="s">
        <v>229</v>
      </c>
      <c r="D619" s="54" t="s">
        <v>722</v>
      </c>
      <c r="E619" s="21">
        <f t="shared" si="9"/>
        <v>0</v>
      </c>
      <c r="F619" s="25"/>
      <c r="G619" s="25"/>
      <c r="H619" s="25"/>
      <c r="I619" s="25"/>
    </row>
    <row r="620" spans="1:9">
      <c r="A620" s="53">
        <v>91016</v>
      </c>
      <c r="B620" s="54" t="s">
        <v>136</v>
      </c>
      <c r="C620" s="54" t="s">
        <v>229</v>
      </c>
      <c r="D620" s="54" t="s">
        <v>723</v>
      </c>
      <c r="E620" s="21">
        <f t="shared" si="9"/>
        <v>0</v>
      </c>
      <c r="F620" s="25"/>
      <c r="G620" s="25"/>
      <c r="H620" s="25"/>
      <c r="I620" s="25"/>
    </row>
    <row r="621" spans="1:9">
      <c r="A621" s="53">
        <v>40510</v>
      </c>
      <c r="B621" s="54" t="s">
        <v>112</v>
      </c>
      <c r="C621" s="54" t="s">
        <v>143</v>
      </c>
      <c r="D621" s="54" t="s">
        <v>724</v>
      </c>
      <c r="E621" s="21">
        <f t="shared" si="9"/>
        <v>1</v>
      </c>
      <c r="F621" s="25">
        <v>1</v>
      </c>
      <c r="G621" s="25">
        <v>1</v>
      </c>
      <c r="H621" s="25">
        <v>1</v>
      </c>
      <c r="I621" s="25"/>
    </row>
    <row r="622" spans="1:9">
      <c r="A622" s="53">
        <v>70221</v>
      </c>
      <c r="B622" s="54" t="s">
        <v>99</v>
      </c>
      <c r="C622" s="54" t="s">
        <v>158</v>
      </c>
      <c r="D622" s="54" t="s">
        <v>724</v>
      </c>
      <c r="E622" s="21">
        <f t="shared" si="9"/>
        <v>0</v>
      </c>
      <c r="F622" s="25"/>
      <c r="G622" s="25"/>
      <c r="H622" s="25"/>
      <c r="I622" s="25"/>
    </row>
    <row r="623" spans="1:9">
      <c r="A623" s="53">
        <v>40107</v>
      </c>
      <c r="B623" s="54" t="s">
        <v>112</v>
      </c>
      <c r="C623" s="54" t="s">
        <v>113</v>
      </c>
      <c r="D623" s="54" t="s">
        <v>725</v>
      </c>
      <c r="E623" s="21">
        <f t="shared" si="9"/>
        <v>1</v>
      </c>
      <c r="F623" s="25">
        <v>1</v>
      </c>
      <c r="G623" s="25">
        <v>1</v>
      </c>
      <c r="H623" s="25">
        <v>1</v>
      </c>
      <c r="I623" s="25"/>
    </row>
    <row r="624" spans="1:9">
      <c r="A624" s="53">
        <v>70222</v>
      </c>
      <c r="B624" s="54" t="s">
        <v>99</v>
      </c>
      <c r="C624" s="54" t="s">
        <v>158</v>
      </c>
      <c r="D624" s="54" t="s">
        <v>726</v>
      </c>
      <c r="E624" s="21">
        <f t="shared" si="9"/>
        <v>0</v>
      </c>
      <c r="F624" s="25"/>
      <c r="G624" s="25"/>
      <c r="H624" s="25"/>
      <c r="I624" s="25"/>
    </row>
    <row r="625" spans="1:9">
      <c r="A625" s="53">
        <v>50110</v>
      </c>
      <c r="B625" s="54" t="s">
        <v>104</v>
      </c>
      <c r="C625" s="54" t="s">
        <v>225</v>
      </c>
      <c r="D625" s="54" t="s">
        <v>727</v>
      </c>
      <c r="E625" s="21">
        <f t="shared" si="9"/>
        <v>0</v>
      </c>
      <c r="F625" s="25"/>
      <c r="G625" s="25"/>
      <c r="H625" s="25"/>
      <c r="I625" s="25"/>
    </row>
    <row r="626" spans="1:9" ht="24">
      <c r="A626" s="53">
        <v>120311</v>
      </c>
      <c r="B626" s="54" t="s">
        <v>101</v>
      </c>
      <c r="C626" s="54" t="s">
        <v>123</v>
      </c>
      <c r="D626" s="54" t="s">
        <v>728</v>
      </c>
      <c r="E626" s="21">
        <f t="shared" si="9"/>
        <v>0</v>
      </c>
      <c r="F626" s="25"/>
      <c r="G626" s="25"/>
      <c r="H626" s="25"/>
      <c r="I626" s="25"/>
    </row>
    <row r="627" spans="1:9">
      <c r="A627" s="53">
        <v>40514</v>
      </c>
      <c r="B627" s="54" t="s">
        <v>112</v>
      </c>
      <c r="C627" s="54" t="s">
        <v>143</v>
      </c>
      <c r="D627" s="54" t="s">
        <v>729</v>
      </c>
      <c r="E627" s="21">
        <f t="shared" si="9"/>
        <v>0</v>
      </c>
      <c r="F627" s="25"/>
      <c r="G627" s="25"/>
      <c r="H627" s="25"/>
      <c r="I627" s="25"/>
    </row>
    <row r="628" spans="1:9" ht="24">
      <c r="A628" s="53">
        <v>120101</v>
      </c>
      <c r="B628" s="54" t="s">
        <v>101</v>
      </c>
      <c r="C628" s="54" t="s">
        <v>190</v>
      </c>
      <c r="D628" s="54" t="s">
        <v>730</v>
      </c>
      <c r="E628" s="21">
        <f t="shared" si="9"/>
        <v>1</v>
      </c>
      <c r="F628" s="25">
        <v>1</v>
      </c>
      <c r="G628" s="25">
        <v>1</v>
      </c>
      <c r="H628" s="25">
        <v>1</v>
      </c>
      <c r="I628" s="25"/>
    </row>
    <row r="629" spans="1:9">
      <c r="A629" s="53">
        <v>91101</v>
      </c>
      <c r="B629" s="54" t="s">
        <v>136</v>
      </c>
      <c r="C629" s="54" t="s">
        <v>155</v>
      </c>
      <c r="D629" s="54" t="s">
        <v>731</v>
      </c>
      <c r="E629" s="21">
        <f t="shared" si="9"/>
        <v>25</v>
      </c>
      <c r="F629" s="25">
        <v>24</v>
      </c>
      <c r="G629" s="25">
        <v>24</v>
      </c>
      <c r="H629" s="25">
        <v>25</v>
      </c>
      <c r="I629" s="25"/>
    </row>
    <row r="630" spans="1:9">
      <c r="A630" s="53">
        <v>130411</v>
      </c>
      <c r="B630" s="54" t="s">
        <v>128</v>
      </c>
      <c r="C630" s="54" t="s">
        <v>175</v>
      </c>
      <c r="D630" s="54" t="s">
        <v>732</v>
      </c>
      <c r="E630" s="21">
        <f t="shared" si="9"/>
        <v>0</v>
      </c>
      <c r="F630" s="25"/>
      <c r="G630" s="25"/>
      <c r="H630" s="25"/>
      <c r="I630" s="25"/>
    </row>
    <row r="631" spans="1:9">
      <c r="A631" s="53">
        <v>40511</v>
      </c>
      <c r="B631" s="54" t="s">
        <v>112</v>
      </c>
      <c r="C631" s="54" t="s">
        <v>143</v>
      </c>
      <c r="D631" s="54" t="s">
        <v>733</v>
      </c>
      <c r="E631" s="21">
        <f t="shared" si="9"/>
        <v>0</v>
      </c>
      <c r="F631" s="25"/>
      <c r="G631" s="25"/>
      <c r="H631" s="25"/>
      <c r="I631" s="25"/>
    </row>
    <row r="632" spans="1:9" ht="24">
      <c r="A632" s="53">
        <v>120405</v>
      </c>
      <c r="B632" s="54" t="s">
        <v>101</v>
      </c>
      <c r="C632" s="54" t="s">
        <v>258</v>
      </c>
      <c r="D632" s="54" t="s">
        <v>734</v>
      </c>
      <c r="E632" s="21">
        <f t="shared" si="9"/>
        <v>0</v>
      </c>
      <c r="F632" s="25"/>
      <c r="G632" s="25"/>
      <c r="H632" s="25"/>
      <c r="I632" s="25"/>
    </row>
    <row r="633" spans="1:9">
      <c r="A633" s="53">
        <v>81101</v>
      </c>
      <c r="B633" s="54" t="s">
        <v>94</v>
      </c>
      <c r="C633" s="54" t="s">
        <v>590</v>
      </c>
      <c r="D633" s="54" t="s">
        <v>735</v>
      </c>
      <c r="E633" s="21">
        <f t="shared" si="9"/>
        <v>0</v>
      </c>
      <c r="F633" s="25"/>
      <c r="G633" s="25"/>
      <c r="H633" s="25"/>
      <c r="I633" s="25"/>
    </row>
    <row r="634" spans="1:9">
      <c r="A634" s="53">
        <v>50111</v>
      </c>
      <c r="B634" s="54" t="s">
        <v>104</v>
      </c>
      <c r="C634" s="54" t="s">
        <v>225</v>
      </c>
      <c r="D634" s="54" t="s">
        <v>736</v>
      </c>
      <c r="E634" s="21">
        <f t="shared" si="9"/>
        <v>0</v>
      </c>
      <c r="F634" s="25"/>
      <c r="G634" s="25"/>
      <c r="H634" s="25"/>
      <c r="I634" s="25"/>
    </row>
    <row r="635" spans="1:9">
      <c r="A635" s="53">
        <v>91205</v>
      </c>
      <c r="B635" s="54" t="s">
        <v>136</v>
      </c>
      <c r="C635" s="54" t="s">
        <v>137</v>
      </c>
      <c r="D635" s="54" t="s">
        <v>737</v>
      </c>
      <c r="E635" s="21">
        <f t="shared" si="9"/>
        <v>1</v>
      </c>
      <c r="F635" s="25">
        <v>0</v>
      </c>
      <c r="G635" s="25">
        <v>0</v>
      </c>
      <c r="H635" s="25">
        <v>1</v>
      </c>
      <c r="I635" s="25"/>
    </row>
    <row r="636" spans="1:9">
      <c r="A636" s="53">
        <v>10105</v>
      </c>
      <c r="B636" s="54" t="s">
        <v>116</v>
      </c>
      <c r="C636" s="54" t="s">
        <v>116</v>
      </c>
      <c r="D636" s="54" t="s">
        <v>738</v>
      </c>
      <c r="E636" s="21">
        <f t="shared" si="9"/>
        <v>0</v>
      </c>
      <c r="F636" s="25"/>
      <c r="G636" s="25"/>
      <c r="H636" s="25"/>
      <c r="I636" s="25"/>
    </row>
    <row r="637" spans="1:9">
      <c r="A637" s="53">
        <v>40308</v>
      </c>
      <c r="B637" s="54" t="s">
        <v>112</v>
      </c>
      <c r="C637" s="54" t="s">
        <v>149</v>
      </c>
      <c r="D637" s="54" t="s">
        <v>739</v>
      </c>
      <c r="E637" s="21">
        <f t="shared" si="9"/>
        <v>1</v>
      </c>
      <c r="F637" s="25">
        <v>1</v>
      </c>
      <c r="G637" s="25">
        <v>1</v>
      </c>
      <c r="H637" s="25">
        <v>1</v>
      </c>
      <c r="I637" s="25"/>
    </row>
    <row r="638" spans="1:9">
      <c r="A638" s="53">
        <v>40707</v>
      </c>
      <c r="B638" s="54" t="s">
        <v>112</v>
      </c>
      <c r="C638" s="54" t="s">
        <v>315</v>
      </c>
      <c r="D638" s="54" t="s">
        <v>740</v>
      </c>
      <c r="E638" s="21">
        <f t="shared" si="9"/>
        <v>0</v>
      </c>
      <c r="F638" s="25"/>
      <c r="G638" s="25"/>
      <c r="H638" s="25"/>
      <c r="I638" s="25"/>
    </row>
    <row r="639" spans="1:9">
      <c r="A639" s="53">
        <v>20609</v>
      </c>
      <c r="B639" s="54" t="s">
        <v>107</v>
      </c>
      <c r="C639" s="54" t="s">
        <v>233</v>
      </c>
      <c r="D639" s="54" t="s">
        <v>741</v>
      </c>
      <c r="E639" s="21">
        <f t="shared" si="9"/>
        <v>0</v>
      </c>
      <c r="F639" s="25">
        <v>0</v>
      </c>
      <c r="G639" s="25">
        <v>0</v>
      </c>
      <c r="H639" s="25">
        <v>0</v>
      </c>
      <c r="I639" s="25"/>
    </row>
    <row r="640" spans="1:9" ht="24">
      <c r="A640" s="53">
        <v>120706</v>
      </c>
      <c r="B640" s="54" t="s">
        <v>101</v>
      </c>
      <c r="C640" s="54" t="s">
        <v>151</v>
      </c>
      <c r="D640" s="54" t="s">
        <v>742</v>
      </c>
      <c r="E640" s="21">
        <f t="shared" si="9"/>
        <v>0</v>
      </c>
      <c r="F640" s="25"/>
      <c r="G640" s="25"/>
      <c r="H640" s="25"/>
      <c r="I640" s="25"/>
    </row>
    <row r="641" spans="1:9">
      <c r="A641" s="53">
        <v>80819</v>
      </c>
      <c r="B641" s="54" t="s">
        <v>94</v>
      </c>
      <c r="C641" s="54" t="s">
        <v>94</v>
      </c>
      <c r="D641" s="54" t="s">
        <v>743</v>
      </c>
      <c r="E641" s="21">
        <f t="shared" si="9"/>
        <v>536</v>
      </c>
      <c r="F641" s="25">
        <v>513</v>
      </c>
      <c r="G641" s="25">
        <v>527</v>
      </c>
      <c r="H641" s="25">
        <v>536</v>
      </c>
      <c r="I641" s="25"/>
    </row>
    <row r="642" spans="1:9">
      <c r="A642" s="53">
        <v>41301</v>
      </c>
      <c r="B642" s="54" t="s">
        <v>112</v>
      </c>
      <c r="C642" s="54" t="s">
        <v>179</v>
      </c>
      <c r="D642" s="54" t="s">
        <v>744</v>
      </c>
      <c r="E642" s="21">
        <f t="shared" si="9"/>
        <v>0</v>
      </c>
      <c r="F642" s="25"/>
      <c r="G642" s="25"/>
      <c r="H642" s="25"/>
      <c r="I642" s="25"/>
    </row>
    <row r="643" spans="1:9" ht="24">
      <c r="A643" s="53">
        <v>120611</v>
      </c>
      <c r="B643" s="54" t="s">
        <v>101</v>
      </c>
      <c r="C643" s="54" t="s">
        <v>184</v>
      </c>
      <c r="D643" s="54" t="s">
        <v>745</v>
      </c>
      <c r="E643" s="21">
        <f t="shared" si="9"/>
        <v>0</v>
      </c>
      <c r="F643" s="25"/>
      <c r="G643" s="25"/>
      <c r="H643" s="25"/>
      <c r="I643" s="25"/>
    </row>
    <row r="644" spans="1:9">
      <c r="A644" s="53">
        <v>70701</v>
      </c>
      <c r="B644" s="54" t="s">
        <v>99</v>
      </c>
      <c r="C644" s="54" t="s">
        <v>126</v>
      </c>
      <c r="D644" s="54" t="s">
        <v>746</v>
      </c>
      <c r="E644" s="21">
        <f t="shared" si="9"/>
        <v>0</v>
      </c>
      <c r="F644" s="25"/>
      <c r="G644" s="25"/>
      <c r="H644" s="25"/>
      <c r="I644" s="25"/>
    </row>
    <row r="645" spans="1:9">
      <c r="A645" s="53">
        <v>80508</v>
      </c>
      <c r="B645" s="54" t="s">
        <v>94</v>
      </c>
      <c r="C645" s="54" t="s">
        <v>237</v>
      </c>
      <c r="D645" s="54" t="s">
        <v>747</v>
      </c>
      <c r="E645" s="21">
        <f t="shared" ref="E645:E677" si="10">+MAX(F645:FM645)</f>
        <v>16</v>
      </c>
      <c r="F645" s="25">
        <v>16</v>
      </c>
      <c r="G645" s="25">
        <v>16</v>
      </c>
      <c r="H645" s="25">
        <v>16</v>
      </c>
      <c r="I645" s="25"/>
    </row>
    <row r="646" spans="1:9">
      <c r="A646" s="53">
        <v>20406</v>
      </c>
      <c r="B646" s="54" t="s">
        <v>107</v>
      </c>
      <c r="C646" s="54" t="s">
        <v>239</v>
      </c>
      <c r="D646" s="54" t="s">
        <v>748</v>
      </c>
      <c r="E646" s="21">
        <f t="shared" si="10"/>
        <v>0</v>
      </c>
      <c r="F646" s="25"/>
      <c r="G646" s="25"/>
      <c r="H646" s="25">
        <v>0</v>
      </c>
      <c r="I646" s="25"/>
    </row>
    <row r="647" spans="1:9">
      <c r="A647" s="53">
        <v>70312</v>
      </c>
      <c r="B647" s="54" t="s">
        <v>99</v>
      </c>
      <c r="C647" s="54" t="s">
        <v>99</v>
      </c>
      <c r="D647" s="54" t="s">
        <v>749</v>
      </c>
      <c r="E647" s="21">
        <f t="shared" si="10"/>
        <v>0</v>
      </c>
      <c r="F647" s="25"/>
      <c r="G647" s="25"/>
      <c r="H647" s="25"/>
      <c r="I647" s="25"/>
    </row>
    <row r="648" spans="1:9" ht="24">
      <c r="A648" s="53">
        <v>120805</v>
      </c>
      <c r="B648" s="54" t="s">
        <v>101</v>
      </c>
      <c r="C648" s="54" t="s">
        <v>206</v>
      </c>
      <c r="D648" s="54" t="s">
        <v>750</v>
      </c>
      <c r="E648" s="21">
        <f t="shared" si="10"/>
        <v>13</v>
      </c>
      <c r="F648" s="25">
        <v>13</v>
      </c>
      <c r="G648" s="25">
        <v>13</v>
      </c>
      <c r="H648" s="25">
        <v>13</v>
      </c>
      <c r="I648" s="25"/>
    </row>
    <row r="649" spans="1:9">
      <c r="A649" s="53">
        <v>100104</v>
      </c>
      <c r="B649" s="54" t="s">
        <v>110</v>
      </c>
      <c r="C649" s="54" t="s">
        <v>110</v>
      </c>
      <c r="D649" s="54" t="s">
        <v>751</v>
      </c>
      <c r="E649" s="21">
        <f t="shared" si="10"/>
        <v>1</v>
      </c>
      <c r="F649" s="25">
        <v>1</v>
      </c>
      <c r="G649" s="25">
        <v>1</v>
      </c>
      <c r="H649" s="25">
        <v>1</v>
      </c>
      <c r="I649" s="25"/>
    </row>
    <row r="650" spans="1:9">
      <c r="A650" s="53">
        <v>50112</v>
      </c>
      <c r="B650" s="54" t="s">
        <v>104</v>
      </c>
      <c r="C650" s="54" t="s">
        <v>225</v>
      </c>
      <c r="D650" s="54" t="s">
        <v>752</v>
      </c>
      <c r="E650" s="21">
        <f t="shared" si="10"/>
        <v>0</v>
      </c>
      <c r="F650" s="25"/>
      <c r="G650" s="25"/>
      <c r="H650" s="25"/>
      <c r="I650" s="25"/>
    </row>
    <row r="651" spans="1:9">
      <c r="A651" s="53">
        <v>20610</v>
      </c>
      <c r="B651" s="54" t="s">
        <v>107</v>
      </c>
      <c r="C651" s="54" t="s">
        <v>233</v>
      </c>
      <c r="D651" s="54" t="s">
        <v>753</v>
      </c>
      <c r="E651" s="21">
        <f t="shared" si="10"/>
        <v>0</v>
      </c>
      <c r="F651" s="25"/>
      <c r="G651" s="25"/>
      <c r="H651" s="25"/>
      <c r="I651" s="25"/>
    </row>
    <row r="652" spans="1:9" ht="24">
      <c r="A652" s="53">
        <v>120312</v>
      </c>
      <c r="B652" s="54" t="s">
        <v>101</v>
      </c>
      <c r="C652" s="54" t="s">
        <v>123</v>
      </c>
      <c r="D652" s="54" t="s">
        <v>754</v>
      </c>
      <c r="E652" s="21">
        <f t="shared" si="10"/>
        <v>0</v>
      </c>
      <c r="F652" s="25"/>
      <c r="G652" s="25"/>
      <c r="H652" s="25"/>
      <c r="I652" s="25"/>
    </row>
    <row r="653" spans="1:9">
      <c r="A653" s="53">
        <v>90608</v>
      </c>
      <c r="B653" s="54" t="s">
        <v>136</v>
      </c>
      <c r="C653" s="54" t="s">
        <v>250</v>
      </c>
      <c r="D653" s="54" t="s">
        <v>755</v>
      </c>
      <c r="E653" s="21">
        <f t="shared" si="10"/>
        <v>0</v>
      </c>
      <c r="F653" s="25"/>
      <c r="G653" s="25"/>
      <c r="H653" s="25"/>
      <c r="I653" s="25"/>
    </row>
    <row r="654" spans="1:9">
      <c r="A654" s="53">
        <v>80605</v>
      </c>
      <c r="B654" s="54" t="s">
        <v>94</v>
      </c>
      <c r="C654" s="54" t="s">
        <v>201</v>
      </c>
      <c r="D654" s="54" t="s">
        <v>756</v>
      </c>
      <c r="E654" s="21">
        <f t="shared" si="10"/>
        <v>0</v>
      </c>
      <c r="F654" s="25"/>
      <c r="G654" s="25"/>
      <c r="H654" s="25"/>
      <c r="I654" s="25"/>
    </row>
    <row r="655" spans="1:9">
      <c r="A655" s="53">
        <v>91012</v>
      </c>
      <c r="B655" s="54" t="s">
        <v>136</v>
      </c>
      <c r="C655" s="54" t="s">
        <v>229</v>
      </c>
      <c r="D655" s="54" t="s">
        <v>757</v>
      </c>
      <c r="E655" s="21">
        <f t="shared" si="10"/>
        <v>0</v>
      </c>
      <c r="F655" s="25"/>
      <c r="G655" s="25"/>
      <c r="H655" s="25"/>
      <c r="I655" s="25"/>
    </row>
    <row r="656" spans="1:9">
      <c r="A656" s="53">
        <v>90704</v>
      </c>
      <c r="B656" s="54" t="s">
        <v>136</v>
      </c>
      <c r="C656" s="54" t="s">
        <v>247</v>
      </c>
      <c r="D656" s="54" t="s">
        <v>758</v>
      </c>
      <c r="E656" s="21">
        <f t="shared" si="10"/>
        <v>0</v>
      </c>
      <c r="F656" s="25"/>
      <c r="G656" s="25"/>
      <c r="H656" s="25"/>
      <c r="I656" s="25"/>
    </row>
    <row r="657" spans="1:9" ht="24">
      <c r="A657" s="53">
        <v>120905</v>
      </c>
      <c r="B657" s="54" t="s">
        <v>101</v>
      </c>
      <c r="C657" s="54" t="s">
        <v>119</v>
      </c>
      <c r="D657" s="54" t="s">
        <v>759</v>
      </c>
      <c r="E657" s="21">
        <f t="shared" si="10"/>
        <v>0</v>
      </c>
      <c r="F657" s="25"/>
      <c r="G657" s="25"/>
      <c r="H657" s="25"/>
      <c r="I657" s="25"/>
    </row>
    <row r="658" spans="1:9">
      <c r="A658" s="53">
        <v>10405</v>
      </c>
      <c r="B658" s="54" t="s">
        <v>116</v>
      </c>
      <c r="C658" s="54" t="s">
        <v>117</v>
      </c>
      <c r="D658" s="54" t="s">
        <v>760</v>
      </c>
      <c r="E658" s="21">
        <f t="shared" si="10"/>
        <v>0</v>
      </c>
      <c r="F658" s="25"/>
      <c r="G658" s="25"/>
      <c r="H658" s="25"/>
      <c r="I658" s="25"/>
    </row>
    <row r="659" spans="1:9">
      <c r="A659" s="53">
        <v>10406</v>
      </c>
      <c r="B659" s="54" t="s">
        <v>116</v>
      </c>
      <c r="C659" s="54" t="s">
        <v>117</v>
      </c>
      <c r="D659" s="54" t="s">
        <v>761</v>
      </c>
      <c r="E659" s="21">
        <f t="shared" si="10"/>
        <v>0</v>
      </c>
      <c r="F659" s="25"/>
      <c r="G659" s="25"/>
      <c r="H659" s="25"/>
      <c r="I659" s="25"/>
    </row>
    <row r="660" spans="1:9">
      <c r="A660" s="53">
        <v>70223</v>
      </c>
      <c r="B660" s="54" t="s">
        <v>99</v>
      </c>
      <c r="C660" s="54" t="s">
        <v>158</v>
      </c>
      <c r="D660" s="54" t="s">
        <v>762</v>
      </c>
      <c r="E660" s="21">
        <f t="shared" si="10"/>
        <v>0</v>
      </c>
      <c r="F660" s="25"/>
      <c r="G660" s="25"/>
      <c r="H660" s="25"/>
      <c r="I660" s="25"/>
    </row>
    <row r="661" spans="1:9">
      <c r="A661" s="53">
        <v>70224</v>
      </c>
      <c r="B661" s="54" t="s">
        <v>99</v>
      </c>
      <c r="C661" s="54" t="s">
        <v>158</v>
      </c>
      <c r="D661" s="54" t="s">
        <v>763</v>
      </c>
      <c r="E661" s="21">
        <f t="shared" si="10"/>
        <v>0</v>
      </c>
      <c r="F661" s="25"/>
      <c r="G661" s="25"/>
      <c r="H661" s="25"/>
      <c r="I661" s="25"/>
    </row>
    <row r="662" spans="1:9">
      <c r="A662" s="53">
        <v>41309</v>
      </c>
      <c r="B662" s="54" t="s">
        <v>112</v>
      </c>
      <c r="C662" s="54" t="s">
        <v>179</v>
      </c>
      <c r="D662" s="54" t="s">
        <v>764</v>
      </c>
      <c r="E662" s="21">
        <f t="shared" si="10"/>
        <v>0</v>
      </c>
      <c r="F662" s="25"/>
      <c r="G662" s="25"/>
      <c r="H662" s="25"/>
      <c r="I662" s="25"/>
    </row>
    <row r="663" spans="1:9">
      <c r="A663" s="53">
        <v>130105</v>
      </c>
      <c r="B663" s="54" t="s">
        <v>128</v>
      </c>
      <c r="C663" s="54" t="s">
        <v>141</v>
      </c>
      <c r="D663" s="54" t="s">
        <v>765</v>
      </c>
      <c r="E663" s="21">
        <f t="shared" si="10"/>
        <v>236</v>
      </c>
      <c r="F663" s="25">
        <v>233</v>
      </c>
      <c r="G663" s="25">
        <v>235</v>
      </c>
      <c r="H663" s="25">
        <v>236</v>
      </c>
      <c r="I663" s="25"/>
    </row>
    <row r="664" spans="1:9">
      <c r="A664" s="53">
        <v>81005</v>
      </c>
      <c r="B664" s="54" t="s">
        <v>94</v>
      </c>
      <c r="C664" s="54" t="s">
        <v>131</v>
      </c>
      <c r="D664" s="54" t="s">
        <v>766</v>
      </c>
      <c r="E664" s="21">
        <f t="shared" si="10"/>
        <v>57</v>
      </c>
      <c r="F664" s="25">
        <v>52</v>
      </c>
      <c r="G664" s="25">
        <v>53</v>
      </c>
      <c r="H664" s="25">
        <v>57</v>
      </c>
      <c r="I664" s="25"/>
    </row>
    <row r="665" spans="1:9">
      <c r="A665" s="53">
        <v>30508</v>
      </c>
      <c r="B665" s="54" t="s">
        <v>96</v>
      </c>
      <c r="C665" s="54" t="s">
        <v>304</v>
      </c>
      <c r="D665" s="54" t="s">
        <v>767</v>
      </c>
      <c r="E665" s="21">
        <f t="shared" si="10"/>
        <v>0</v>
      </c>
      <c r="F665" s="25"/>
      <c r="G665" s="25"/>
      <c r="H665" s="25"/>
      <c r="I665" s="25"/>
    </row>
    <row r="666" spans="1:9">
      <c r="A666" s="53">
        <v>90511</v>
      </c>
      <c r="B666" s="54" t="s">
        <v>136</v>
      </c>
      <c r="C666" s="54" t="s">
        <v>255</v>
      </c>
      <c r="D666" s="54" t="s">
        <v>768</v>
      </c>
      <c r="E666" s="21">
        <f t="shared" si="10"/>
        <v>0</v>
      </c>
      <c r="F666" s="25"/>
      <c r="G666" s="25"/>
      <c r="H666" s="25"/>
      <c r="I666" s="25"/>
    </row>
    <row r="667" spans="1:9">
      <c r="A667" s="53">
        <v>130311</v>
      </c>
      <c r="B667" s="54" t="s">
        <v>128</v>
      </c>
      <c r="C667" s="54" t="s">
        <v>216</v>
      </c>
      <c r="D667" s="54" t="s">
        <v>769</v>
      </c>
      <c r="E667" s="21">
        <f t="shared" si="10"/>
        <v>0</v>
      </c>
      <c r="F667" s="25"/>
      <c r="G667" s="25"/>
      <c r="H667" s="25"/>
      <c r="I667" s="25"/>
    </row>
    <row r="668" spans="1:9">
      <c r="A668" s="53">
        <v>70314</v>
      </c>
      <c r="B668" s="54" t="s">
        <v>99</v>
      </c>
      <c r="C668" s="54" t="s">
        <v>99</v>
      </c>
      <c r="D668" s="54" t="s">
        <v>770</v>
      </c>
      <c r="E668" s="21">
        <f t="shared" si="10"/>
        <v>0</v>
      </c>
      <c r="F668" s="25"/>
      <c r="G668" s="25"/>
      <c r="H668" s="25"/>
      <c r="I668" s="25"/>
    </row>
    <row r="669" spans="1:9">
      <c r="A669" s="53">
        <v>130312</v>
      </c>
      <c r="B669" s="54" t="s">
        <v>128</v>
      </c>
      <c r="C669" s="54" t="s">
        <v>216</v>
      </c>
      <c r="D669" s="54" t="s">
        <v>771</v>
      </c>
      <c r="E669" s="21">
        <f t="shared" si="10"/>
        <v>9</v>
      </c>
      <c r="F669" s="25">
        <v>9</v>
      </c>
      <c r="G669" s="25">
        <v>9</v>
      </c>
      <c r="H669" s="25">
        <v>9</v>
      </c>
      <c r="I669" s="25"/>
    </row>
    <row r="670" spans="1:9">
      <c r="A670" s="53">
        <v>20407</v>
      </c>
      <c r="B670" s="54" t="s">
        <v>107</v>
      </c>
      <c r="C670" s="54" t="s">
        <v>239</v>
      </c>
      <c r="D670" s="54" t="s">
        <v>772</v>
      </c>
      <c r="E670" s="21">
        <f t="shared" si="10"/>
        <v>3</v>
      </c>
      <c r="F670" s="25">
        <v>3</v>
      </c>
      <c r="G670" s="25">
        <v>3</v>
      </c>
      <c r="H670" s="25">
        <v>3</v>
      </c>
      <c r="I670" s="25"/>
    </row>
    <row r="671" spans="1:9">
      <c r="A671" s="53">
        <v>20107</v>
      </c>
      <c r="B671" s="54" t="s">
        <v>107</v>
      </c>
      <c r="C671" s="54" t="s">
        <v>108</v>
      </c>
      <c r="D671" s="54" t="s">
        <v>773</v>
      </c>
      <c r="E671" s="21">
        <f t="shared" si="10"/>
        <v>0</v>
      </c>
      <c r="F671" s="25"/>
      <c r="G671" s="25"/>
      <c r="H671" s="25"/>
      <c r="I671" s="25"/>
    </row>
    <row r="672" spans="1:9">
      <c r="A672" s="53">
        <v>130106</v>
      </c>
      <c r="B672" s="54" t="s">
        <v>128</v>
      </c>
      <c r="C672" s="54" t="s">
        <v>141</v>
      </c>
      <c r="D672" s="54" t="s">
        <v>774</v>
      </c>
      <c r="E672" s="21">
        <f t="shared" si="10"/>
        <v>279</v>
      </c>
      <c r="F672" s="25">
        <v>272</v>
      </c>
      <c r="G672" s="25">
        <v>272</v>
      </c>
      <c r="H672" s="25">
        <v>279</v>
      </c>
      <c r="I672" s="25"/>
    </row>
    <row r="673" spans="1:9">
      <c r="A673" s="53">
        <v>41401</v>
      </c>
      <c r="B673" s="54" t="s">
        <v>112</v>
      </c>
      <c r="C673" s="54" t="s">
        <v>265</v>
      </c>
      <c r="D673" s="54" t="s">
        <v>775</v>
      </c>
      <c r="E673" s="21">
        <f t="shared" si="10"/>
        <v>1</v>
      </c>
      <c r="F673" s="25">
        <v>1</v>
      </c>
      <c r="G673" s="25">
        <v>1</v>
      </c>
      <c r="H673" s="25">
        <v>1</v>
      </c>
      <c r="I673" s="25"/>
    </row>
    <row r="674" spans="1:9">
      <c r="A674" s="53">
        <v>50206</v>
      </c>
      <c r="B674" s="54" t="s">
        <v>104</v>
      </c>
      <c r="C674" s="54" t="s">
        <v>192</v>
      </c>
      <c r="D674" s="54" t="s">
        <v>776</v>
      </c>
      <c r="E674" s="21">
        <f t="shared" si="10"/>
        <v>0</v>
      </c>
      <c r="F674" s="25"/>
      <c r="G674" s="25"/>
      <c r="H674" s="25"/>
      <c r="I674" s="25"/>
    </row>
    <row r="675" spans="1:9">
      <c r="A675" s="53">
        <v>50207</v>
      </c>
      <c r="B675" s="54" t="s">
        <v>104</v>
      </c>
      <c r="C675" s="54" t="s">
        <v>192</v>
      </c>
      <c r="D675" s="54" t="s">
        <v>777</v>
      </c>
      <c r="E675" s="21">
        <f t="shared" si="10"/>
        <v>49</v>
      </c>
      <c r="F675" s="25">
        <v>49</v>
      </c>
      <c r="G675" s="25">
        <v>49</v>
      </c>
      <c r="H675" s="25">
        <v>49</v>
      </c>
      <c r="I675" s="25"/>
    </row>
    <row r="676" spans="1:9">
      <c r="A676" s="53">
        <v>50317</v>
      </c>
      <c r="B676" s="54" t="s">
        <v>104</v>
      </c>
      <c r="C676" s="54" t="s">
        <v>105</v>
      </c>
      <c r="D676" s="54" t="s">
        <v>778</v>
      </c>
      <c r="E676" s="21">
        <f t="shared" si="10"/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136</v>
      </c>
      <c r="C677" s="54" t="s">
        <v>255</v>
      </c>
      <c r="D677" s="54" t="s">
        <v>779</v>
      </c>
      <c r="E677" s="21">
        <f t="shared" si="10"/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607 F609:F677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116</v>
      </c>
      <c r="H2" s="12">
        <f>SUM(Recupera_PN_DIA[6/6/2020])</f>
        <v>-9285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788</v>
      </c>
      <c r="F3" s="8" t="s">
        <v>789</v>
      </c>
      <c r="G3" s="41" t="s">
        <v>786</v>
      </c>
      <c r="H3" s="41" t="s">
        <v>787</v>
      </c>
    </row>
    <row r="4" spans="1:8">
      <c r="A4">
        <v>80821</v>
      </c>
      <c r="B4" s="2" t="s">
        <v>94</v>
      </c>
      <c r="C4" s="2" t="s">
        <v>94</v>
      </c>
      <c r="D4" s="2" t="s">
        <v>95</v>
      </c>
      <c r="E4" s="24">
        <v>327</v>
      </c>
      <c r="F4" s="24">
        <f>+Recupera_PN_ACUM[[#This Row],[04-06-2020]]-Recupera_PN_ACUM[[#This Row],[03-06-2020]]</f>
        <v>5</v>
      </c>
      <c r="G4" s="24">
        <f>+Recupera_PN_ACUM[[#This Row],[5/6/2020]]-Recupera_PN_ACUM[[#This Row],[04-06-2020]]</f>
        <v>0</v>
      </c>
      <c r="H4" s="24">
        <f>+Recupera_PN_ACUM[[#This Row],[6/6/2020]]-Recupera_PN_ACUM[[#This Row],[5/6/2020]]</f>
        <v>-332</v>
      </c>
    </row>
    <row r="5" spans="1:8">
      <c r="A5">
        <v>30202</v>
      </c>
      <c r="B5" s="2" t="s">
        <v>96</v>
      </c>
      <c r="C5" s="2" t="s">
        <v>97</v>
      </c>
      <c r="D5" s="2" t="s">
        <v>98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0</v>
      </c>
      <c r="H5" s="24">
        <f>+Recupera_PN_ACUM[[#This Row],[6/6/2020]]-Recupera_PN_ACUM[[#This Row],[5/6/2020]]</f>
        <v>0</v>
      </c>
    </row>
    <row r="6" spans="1:8">
      <c r="A6">
        <v>70313</v>
      </c>
      <c r="B6" s="2" t="s">
        <v>99</v>
      </c>
      <c r="C6" s="2" t="s">
        <v>99</v>
      </c>
      <c r="D6" s="2" t="s">
        <v>100</v>
      </c>
      <c r="E6" s="24"/>
      <c r="F6" s="24">
        <f>+Recupera_PN_ACUM[[#This Row],[04-06-2020]]-Recupera_PN_ACUM[[#This Row],[03-06-2020]]</f>
        <v>0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0</v>
      </c>
    </row>
    <row r="7" spans="1:8" ht="24">
      <c r="A7">
        <v>120502</v>
      </c>
      <c r="B7" s="2" t="s">
        <v>101</v>
      </c>
      <c r="C7" s="2" t="s">
        <v>102</v>
      </c>
      <c r="D7" s="2" t="s">
        <v>103</v>
      </c>
      <c r="E7" s="24"/>
      <c r="F7" s="24">
        <f>+Recupera_PN_ACUM[[#This Row],[04-06-2020]]-Recupera_PN_ACUM[[#This Row],[03-06-2020]]</f>
        <v>0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0</v>
      </c>
    </row>
    <row r="8" spans="1:8">
      <c r="A8">
        <v>50313</v>
      </c>
      <c r="B8" s="2" t="s">
        <v>104</v>
      </c>
      <c r="C8" s="2" t="s">
        <v>105</v>
      </c>
      <c r="D8" s="2" t="s">
        <v>106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0</v>
      </c>
    </row>
    <row r="9" spans="1:8">
      <c r="A9">
        <v>20101</v>
      </c>
      <c r="B9" s="2" t="s">
        <v>107</v>
      </c>
      <c r="C9" s="2" t="s">
        <v>108</v>
      </c>
      <c r="D9" s="2" t="s">
        <v>109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0</v>
      </c>
      <c r="H9" s="24">
        <f>+Recupera_PN_ACUM[[#This Row],[6/6/2020]]-Recupera_PN_ACUM[[#This Row],[5/6/2020]]</f>
        <v>-8</v>
      </c>
    </row>
    <row r="10" spans="1:8">
      <c r="A10">
        <v>100102</v>
      </c>
      <c r="B10" s="2" t="s">
        <v>110</v>
      </c>
      <c r="C10" s="2" t="s">
        <v>110</v>
      </c>
      <c r="D10" s="2" t="s">
        <v>111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0</v>
      </c>
      <c r="H10" s="24">
        <f>+Recupera_PN_ACUM[[#This Row],[6/6/2020]]-Recupera_PN_ACUM[[#This Row],[5/6/2020]]</f>
        <v>-91</v>
      </c>
    </row>
    <row r="11" spans="1:8">
      <c r="A11">
        <v>40101</v>
      </c>
      <c r="B11" s="2" t="s">
        <v>112</v>
      </c>
      <c r="C11" s="2" t="s">
        <v>113</v>
      </c>
      <c r="D11" s="2" t="s">
        <v>114</v>
      </c>
      <c r="E11" s="24">
        <v>2</v>
      </c>
      <c r="F11" s="24">
        <f>+Recupera_PN_ACUM[[#This Row],[04-06-2020]]-Recupera_PN_ACUM[[#This Row],[03-06-2020]]</f>
        <v>0</v>
      </c>
      <c r="G11" s="24">
        <f>+Recupera_PN_ACUM[[#This Row],[5/6/2020]]-Recupera_PN_ACUM[[#This Row],[04-06-2020]]</f>
        <v>0</v>
      </c>
      <c r="H11" s="24">
        <f>+Recupera_PN_ACUM[[#This Row],[6/6/2020]]-Recupera_PN_ACUM[[#This Row],[5/6/2020]]</f>
        <v>-2</v>
      </c>
    </row>
    <row r="12" spans="1:8">
      <c r="A12">
        <v>80822</v>
      </c>
      <c r="B12" s="2" t="s">
        <v>94</v>
      </c>
      <c r="C12" s="2" t="s">
        <v>94</v>
      </c>
      <c r="D12" s="2" t="s">
        <v>115</v>
      </c>
      <c r="E12" s="24">
        <v>153</v>
      </c>
      <c r="F12" s="24">
        <f>+Recupera_PN_ACUM[[#This Row],[04-06-2020]]-Recupera_PN_ACUM[[#This Row],[03-06-2020]]</f>
        <v>1</v>
      </c>
      <c r="G12" s="24">
        <f>+Recupera_PN_ACUM[[#This Row],[5/6/2020]]-Recupera_PN_ACUM[[#This Row],[04-06-2020]]</f>
        <v>0</v>
      </c>
      <c r="H12" s="24">
        <f>+Recupera_PN_ACUM[[#This Row],[6/6/2020]]-Recupera_PN_ACUM[[#This Row],[5/6/2020]]</f>
        <v>-154</v>
      </c>
    </row>
    <row r="13" spans="1:8">
      <c r="A13">
        <v>10401</v>
      </c>
      <c r="B13" s="2" t="s">
        <v>116</v>
      </c>
      <c r="C13" s="2" t="s">
        <v>117</v>
      </c>
      <c r="D13" s="2" t="s">
        <v>118</v>
      </c>
      <c r="E13" s="24">
        <v>1</v>
      </c>
      <c r="F13" s="24">
        <f>+Recupera_PN_ACUM[[#This Row],[04-06-2020]]-Recupera_PN_ACUM[[#This Row],[03-06-2020]]</f>
        <v>1</v>
      </c>
      <c r="G13" s="24">
        <f>+Recupera_PN_ACUM[[#This Row],[5/6/2020]]-Recupera_PN_ACUM[[#This Row],[04-06-2020]]</f>
        <v>0</v>
      </c>
      <c r="H13" s="24">
        <f>+Recupera_PN_ACUM[[#This Row],[6/6/2020]]-Recupera_PN_ACUM[[#This Row],[5/6/2020]]</f>
        <v>-2</v>
      </c>
    </row>
    <row r="14" spans="1:8" ht="24">
      <c r="A14">
        <v>120902</v>
      </c>
      <c r="B14" s="2" t="s">
        <v>101</v>
      </c>
      <c r="C14" s="2" t="s">
        <v>119</v>
      </c>
      <c r="D14" s="2" t="s">
        <v>120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0</v>
      </c>
      <c r="H14" s="24">
        <f>+Recupera_PN_ACUM[[#This Row],[6/6/2020]]-Recupera_PN_ACUM[[#This Row],[5/6/2020]]</f>
        <v>0</v>
      </c>
    </row>
    <row r="15" spans="1:8">
      <c r="A15">
        <v>40404</v>
      </c>
      <c r="B15" s="2" t="s">
        <v>112</v>
      </c>
      <c r="C15" s="2" t="s">
        <v>121</v>
      </c>
      <c r="D15" s="2" t="s">
        <v>122</v>
      </c>
      <c r="E15" s="24">
        <v>14</v>
      </c>
      <c r="F15" s="24">
        <f>+Recupera_PN_ACUM[[#This Row],[04-06-2020]]-Recupera_PN_ACUM[[#This Row],[03-06-2020]]</f>
        <v>0</v>
      </c>
      <c r="G15" s="24">
        <f>+Recupera_PN_ACUM[[#This Row],[5/6/2020]]-Recupera_PN_ACUM[[#This Row],[04-06-2020]]</f>
        <v>0</v>
      </c>
      <c r="H15" s="24">
        <f>+Recupera_PN_ACUM[[#This Row],[6/6/2020]]-Recupera_PN_ACUM[[#This Row],[5/6/2020]]</f>
        <v>-14</v>
      </c>
    </row>
    <row r="16" spans="1:8" ht="24">
      <c r="A16">
        <v>120302</v>
      </c>
      <c r="B16" s="2" t="s">
        <v>101</v>
      </c>
      <c r="C16" s="2" t="s">
        <v>123</v>
      </c>
      <c r="D16" s="2" t="s">
        <v>124</v>
      </c>
      <c r="E16" s="24"/>
      <c r="F16" s="24">
        <f>+Recupera_PN_ACUM[[#This Row],[04-06-2020]]-Recupera_PN_ACUM[[#This Row],[03-06-2020]]</f>
        <v>0</v>
      </c>
      <c r="G16" s="24">
        <f>+Recupera_PN_ACUM[[#This Row],[5/6/2020]]-Recupera_PN_ACUM[[#This Row],[04-06-2020]]</f>
        <v>0</v>
      </c>
      <c r="H16" s="24">
        <f>+Recupera_PN_ACUM[[#This Row],[6/6/2020]]-Recupera_PN_ACUM[[#This Row],[5/6/2020]]</f>
        <v>0</v>
      </c>
    </row>
    <row r="17" spans="1:8" ht="24">
      <c r="A17">
        <v>120503</v>
      </c>
      <c r="B17" s="2" t="s">
        <v>101</v>
      </c>
      <c r="C17" s="2" t="s">
        <v>102</v>
      </c>
      <c r="D17" s="2" t="s">
        <v>125</v>
      </c>
      <c r="E17" s="24"/>
      <c r="F17" s="24">
        <f>+Recupera_PN_ACUM[[#This Row],[04-06-2020]]-Recupera_PN_ACUM[[#This Row],[03-06-2020]]</f>
        <v>0</v>
      </c>
      <c r="G17" s="24">
        <f>+Recupera_PN_ACUM[[#This Row],[5/6/2020]]-Recupera_PN_ACUM[[#This Row],[04-06-2020]]</f>
        <v>0</v>
      </c>
      <c r="H17" s="24">
        <f>+Recupera_PN_ACUM[[#This Row],[6/6/2020]]-Recupera_PN_ACUM[[#This Row],[5/6/2020]]</f>
        <v>0</v>
      </c>
    </row>
    <row r="18" spans="1:8">
      <c r="A18">
        <v>70702</v>
      </c>
      <c r="B18" s="2" t="s">
        <v>99</v>
      </c>
      <c r="C18" s="2" t="s">
        <v>126</v>
      </c>
      <c r="D18" s="2" t="s">
        <v>127</v>
      </c>
      <c r="E18" s="24"/>
      <c r="F18" s="24">
        <f>+Recupera_PN_ACUM[[#This Row],[04-06-2020]]-Recupera_PN_ACUM[[#This Row],[03-06-2020]]</f>
        <v>0</v>
      </c>
      <c r="G18" s="24">
        <f>+Recupera_PN_ACUM[[#This Row],[5/6/2020]]-Recupera_PN_ACUM[[#This Row],[04-06-2020]]</f>
        <v>0</v>
      </c>
      <c r="H18" s="24">
        <f>+Recupera_PN_ACUM[[#This Row],[6/6/2020]]-Recupera_PN_ACUM[[#This Row],[5/6/2020]]</f>
        <v>0</v>
      </c>
    </row>
    <row r="19" spans="1:8">
      <c r="A19">
        <v>130703</v>
      </c>
      <c r="B19" s="2" t="s">
        <v>128</v>
      </c>
      <c r="C19" s="2" t="s">
        <v>129</v>
      </c>
      <c r="D19" s="2" t="s">
        <v>130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0</v>
      </c>
      <c r="H19" s="24">
        <f>+Recupera_PN_ACUM[[#This Row],[6/6/2020]]-Recupera_PN_ACUM[[#This Row],[5/6/2020]]</f>
        <v>-1</v>
      </c>
    </row>
    <row r="20" spans="1:8">
      <c r="A20">
        <v>81001</v>
      </c>
      <c r="B20" s="2" t="s">
        <v>94</v>
      </c>
      <c r="C20" s="2" t="s">
        <v>131</v>
      </c>
      <c r="D20" s="2" t="s">
        <v>132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-138</v>
      </c>
    </row>
    <row r="21" spans="1:8">
      <c r="A21">
        <v>80814</v>
      </c>
      <c r="B21" s="2" t="s">
        <v>94</v>
      </c>
      <c r="C21" s="2" t="s">
        <v>94</v>
      </c>
      <c r="D21" s="2" t="s">
        <v>133</v>
      </c>
      <c r="E21" s="24">
        <v>135</v>
      </c>
      <c r="F21" s="24">
        <f>+Recupera_PN_ACUM[[#This Row],[04-06-2020]]-Recupera_PN_ACUM[[#This Row],[03-06-2020]]</f>
        <v>1</v>
      </c>
      <c r="G21" s="24">
        <f>+Recupera_PN_ACUM[[#This Row],[5/6/2020]]-Recupera_PN_ACUM[[#This Row],[04-06-2020]]</f>
        <v>2</v>
      </c>
      <c r="H21" s="24">
        <f>+Recupera_PN_ACUM[[#This Row],[6/6/2020]]-Recupera_PN_ACUM[[#This Row],[5/6/2020]]</f>
        <v>-211</v>
      </c>
    </row>
    <row r="22" spans="1:8">
      <c r="A22">
        <v>20201</v>
      </c>
      <c r="B22" s="2" t="s">
        <v>107</v>
      </c>
      <c r="C22" s="2" t="s">
        <v>134</v>
      </c>
      <c r="D22" s="2" t="s">
        <v>135</v>
      </c>
      <c r="E22" s="24">
        <v>208</v>
      </c>
      <c r="F22" s="24">
        <f>+Recupera_PN_ACUM[[#This Row],[04-06-2020]]-Recupera_PN_ACUM[[#This Row],[03-06-2020]]</f>
        <v>0</v>
      </c>
      <c r="G22" s="24">
        <f>+Recupera_PN_ACUM[[#This Row],[5/6/2020]]-Recupera_PN_ACUM[[#This Row],[04-06-2020]]</f>
        <v>0</v>
      </c>
      <c r="H22" s="24">
        <f>+Recupera_PN_ACUM[[#This Row],[6/6/2020]]-Recupera_PN_ACUM[[#This Row],[5/6/2020]]</f>
        <v>-9</v>
      </c>
    </row>
    <row r="23" spans="1:8">
      <c r="A23">
        <v>91202</v>
      </c>
      <c r="B23" s="2" t="s">
        <v>136</v>
      </c>
      <c r="C23" s="2" t="s">
        <v>137</v>
      </c>
      <c r="D23" s="2" t="s">
        <v>138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0</v>
      </c>
    </row>
    <row r="24" spans="1:8">
      <c r="A24">
        <v>81006</v>
      </c>
      <c r="B24" s="2" t="s">
        <v>94</v>
      </c>
      <c r="C24" s="2" t="s">
        <v>131</v>
      </c>
      <c r="D24" s="2" t="s">
        <v>139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3</v>
      </c>
      <c r="H24" s="24">
        <f>+Recupera_PN_ACUM[[#This Row],[6/6/2020]]-Recupera_PN_ACUM[[#This Row],[5/6/2020]]</f>
        <v>-136</v>
      </c>
    </row>
    <row r="25" spans="1:8">
      <c r="A25">
        <v>130704</v>
      </c>
      <c r="B25" s="2" t="s">
        <v>128</v>
      </c>
      <c r="C25" s="2" t="s">
        <v>129</v>
      </c>
      <c r="D25" s="2" t="s">
        <v>140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</v>
      </c>
    </row>
    <row r="26" spans="1:8">
      <c r="A26">
        <v>130101</v>
      </c>
      <c r="B26" s="2" t="s">
        <v>128</v>
      </c>
      <c r="C26" s="2" t="s">
        <v>141</v>
      </c>
      <c r="D26" s="2" t="s">
        <v>142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8</v>
      </c>
      <c r="H26" s="24">
        <f>+Recupera_PN_ACUM[[#This Row],[6/6/2020]]-Recupera_PN_ACUM[[#This Row],[5/6/2020]]</f>
        <v>-433</v>
      </c>
    </row>
    <row r="27" spans="1:8">
      <c r="A27">
        <v>40502</v>
      </c>
      <c r="B27" s="2" t="s">
        <v>112</v>
      </c>
      <c r="C27" s="2" t="s">
        <v>143</v>
      </c>
      <c r="D27" s="2" t="s">
        <v>144</v>
      </c>
      <c r="E27" s="24">
        <v>1</v>
      </c>
      <c r="F27" s="24">
        <f>+Recupera_PN_ACUM[[#This Row],[04-06-2020]]-Recupera_PN_ACUM[[#This Row],[03-06-2020]]</f>
        <v>4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-7</v>
      </c>
    </row>
    <row r="28" spans="1:8">
      <c r="A28">
        <v>90101</v>
      </c>
      <c r="B28" s="2" t="s">
        <v>136</v>
      </c>
      <c r="C28" s="2" t="s">
        <v>145</v>
      </c>
      <c r="D28" s="2" t="s">
        <v>146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0</v>
      </c>
      <c r="H28" s="24">
        <f>+Recupera_PN_ACUM[[#This Row],[6/6/2020]]-Recupera_PN_ACUM[[#This Row],[5/6/2020]]</f>
        <v>-20</v>
      </c>
    </row>
    <row r="29" spans="1:8">
      <c r="A29">
        <v>40204</v>
      </c>
      <c r="B29" s="2" t="s">
        <v>112</v>
      </c>
      <c r="C29" s="2" t="s">
        <v>147</v>
      </c>
      <c r="D29" s="2" t="s">
        <v>148</v>
      </c>
      <c r="E29" s="24">
        <v>425</v>
      </c>
      <c r="F29" s="24">
        <f>+Recupera_PN_ACUM[[#This Row],[04-06-2020]]-Recupera_PN_ACUM[[#This Row],[03-06-2020]]</f>
        <v>0</v>
      </c>
      <c r="G29" s="24">
        <f>+Recupera_PN_ACUM[[#This Row],[5/6/2020]]-Recupera_PN_ACUM[[#This Row],[04-06-2020]]</f>
        <v>0</v>
      </c>
      <c r="H29" s="24">
        <f>+Recupera_PN_ACUM[[#This Row],[6/6/2020]]-Recupera_PN_ACUM[[#This Row],[5/6/2020]]</f>
        <v>0</v>
      </c>
    </row>
    <row r="30" spans="1:8">
      <c r="A30">
        <v>40302</v>
      </c>
      <c r="B30" s="2" t="s">
        <v>112</v>
      </c>
      <c r="C30" s="2" t="s">
        <v>149</v>
      </c>
      <c r="D30" s="2" t="s">
        <v>150</v>
      </c>
      <c r="E30" s="24">
        <v>425</v>
      </c>
      <c r="F30" s="24">
        <f>+Recupera_PN_ACUM[[#This Row],[04-06-2020]]-Recupera_PN_ACUM[[#This Row],[03-06-2020]]</f>
        <v>0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</v>
      </c>
    </row>
    <row r="31" spans="1:8" ht="24">
      <c r="A31">
        <v>120702</v>
      </c>
      <c r="B31" s="2" t="s">
        <v>101</v>
      </c>
      <c r="C31" s="2" t="s">
        <v>151</v>
      </c>
      <c r="D31" s="2" t="s">
        <v>152</v>
      </c>
      <c r="E31" s="24">
        <v>3</v>
      </c>
      <c r="F31" s="24">
        <f>+Recupera_PN_ACUM[[#This Row],[04-06-2020]]-Recupera_PN_ACUM[[#This Row],[03-06-2020]]</f>
        <v>0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0</v>
      </c>
    </row>
    <row r="32" spans="1:8">
      <c r="A32">
        <v>70402</v>
      </c>
      <c r="B32" s="2" t="s">
        <v>99</v>
      </c>
      <c r="C32" s="2" t="s">
        <v>153</v>
      </c>
      <c r="D32" s="2" t="s">
        <v>154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0</v>
      </c>
    </row>
    <row r="33" spans="1:8">
      <c r="A33">
        <v>91102</v>
      </c>
      <c r="B33" s="2" t="s">
        <v>136</v>
      </c>
      <c r="C33" s="2" t="s">
        <v>155</v>
      </c>
      <c r="D33" s="2" t="s">
        <v>154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0</v>
      </c>
    </row>
    <row r="34" spans="1:8">
      <c r="A34">
        <v>10306</v>
      </c>
      <c r="B34" s="2" t="s">
        <v>116</v>
      </c>
      <c r="C34" s="2" t="s">
        <v>156</v>
      </c>
      <c r="D34" s="2" t="s">
        <v>157</v>
      </c>
      <c r="E34" s="24">
        <v>1</v>
      </c>
      <c r="F34" s="24">
        <f>+Recupera_PN_ACUM[[#This Row],[04-06-2020]]-Recupera_PN_ACUM[[#This Row],[03-06-2020]]</f>
        <v>0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0</v>
      </c>
    </row>
    <row r="35" spans="1:8">
      <c r="A35">
        <v>70202</v>
      </c>
      <c r="B35" s="2" t="s">
        <v>99</v>
      </c>
      <c r="C35" s="2" t="s">
        <v>158</v>
      </c>
      <c r="D35" s="2" t="s">
        <v>159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0</v>
      </c>
    </row>
    <row r="36" spans="1:8">
      <c r="A36">
        <v>70403</v>
      </c>
      <c r="B36" s="2" t="s">
        <v>99</v>
      </c>
      <c r="C36" s="2" t="s">
        <v>153</v>
      </c>
      <c r="D36" s="2" t="s">
        <v>160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0</v>
      </c>
    </row>
    <row r="37" spans="1:8" ht="24">
      <c r="A37">
        <v>120303</v>
      </c>
      <c r="B37" s="2" t="s">
        <v>101</v>
      </c>
      <c r="C37" s="2" t="s">
        <v>123</v>
      </c>
      <c r="D37" s="2" t="s">
        <v>161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0</v>
      </c>
    </row>
    <row r="38" spans="1:8">
      <c r="A38">
        <v>90202</v>
      </c>
      <c r="B38" s="2" t="s">
        <v>136</v>
      </c>
      <c r="C38" s="2" t="s">
        <v>162</v>
      </c>
      <c r="D38" s="2" t="s">
        <v>163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0</v>
      </c>
    </row>
    <row r="39" spans="1:8">
      <c r="A39">
        <v>10213</v>
      </c>
      <c r="B39" s="2" t="s">
        <v>116</v>
      </c>
      <c r="C39" s="2" t="s">
        <v>164</v>
      </c>
      <c r="D39" s="2" t="s">
        <v>165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0</v>
      </c>
    </row>
    <row r="40" spans="1:8">
      <c r="A40">
        <v>10403</v>
      </c>
      <c r="B40" s="2" t="s">
        <v>116</v>
      </c>
      <c r="C40" s="2" t="s">
        <v>117</v>
      </c>
      <c r="D40" s="2" t="s">
        <v>166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0</v>
      </c>
    </row>
    <row r="41" spans="1:8">
      <c r="A41">
        <v>130701</v>
      </c>
      <c r="B41" s="2" t="s">
        <v>128</v>
      </c>
      <c r="C41" s="2" t="s">
        <v>129</v>
      </c>
      <c r="D41" s="2" t="s">
        <v>167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-50</v>
      </c>
    </row>
    <row r="42" spans="1:8">
      <c r="A42">
        <v>130702</v>
      </c>
      <c r="B42" s="2" t="s">
        <v>128</v>
      </c>
      <c r="C42" s="2" t="s">
        <v>129</v>
      </c>
      <c r="D42" s="2" t="s">
        <v>168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-87</v>
      </c>
    </row>
    <row r="43" spans="1:8">
      <c r="A43">
        <v>10402</v>
      </c>
      <c r="B43" s="2" t="s">
        <v>116</v>
      </c>
      <c r="C43" s="2" t="s">
        <v>117</v>
      </c>
      <c r="D43" s="2" t="s">
        <v>169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-3</v>
      </c>
    </row>
    <row r="44" spans="1:8">
      <c r="A44">
        <v>30101</v>
      </c>
      <c r="B44" s="2" t="s">
        <v>96</v>
      </c>
      <c r="C44" s="2" t="s">
        <v>96</v>
      </c>
      <c r="D44" s="2" t="s">
        <v>170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-7</v>
      </c>
    </row>
    <row r="45" spans="1:8">
      <c r="A45">
        <v>30102</v>
      </c>
      <c r="B45" s="2" t="s">
        <v>96</v>
      </c>
      <c r="C45" s="2" t="s">
        <v>96</v>
      </c>
      <c r="D45" s="2" t="s">
        <v>171</v>
      </c>
      <c r="E45" s="24">
        <v>50</v>
      </c>
      <c r="F45" s="24">
        <f>+Recupera_PN_ACUM[[#This Row],[04-06-2020]]-Recupera_PN_ACUM[[#This Row],[03-06-2020]]</f>
        <v>1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-3</v>
      </c>
    </row>
    <row r="46" spans="1:8">
      <c r="A46">
        <v>20105</v>
      </c>
      <c r="B46" s="2" t="s">
        <v>107</v>
      </c>
      <c r="C46" s="2" t="s">
        <v>108</v>
      </c>
      <c r="D46" s="2" t="s">
        <v>172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-4</v>
      </c>
    </row>
    <row r="47" spans="1:8">
      <c r="A47">
        <v>10102</v>
      </c>
      <c r="B47" s="2" t="s">
        <v>116</v>
      </c>
      <c r="C47" s="2" t="s">
        <v>116</v>
      </c>
      <c r="D47" s="2" t="s">
        <v>173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0</v>
      </c>
    </row>
    <row r="48" spans="1:8">
      <c r="A48">
        <v>70203</v>
      </c>
      <c r="B48" s="2" t="s">
        <v>99</v>
      </c>
      <c r="C48" s="2" t="s">
        <v>158</v>
      </c>
      <c r="D48" s="2" t="s">
        <v>174</v>
      </c>
      <c r="E48" s="24">
        <v>7</v>
      </c>
      <c r="F48" s="24">
        <f>+Recupera_PN_ACUM[[#This Row],[04-06-2020]]-Recupera_PN_ACUM[[#This Row],[03-06-2020]]</f>
        <v>0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0</v>
      </c>
    </row>
    <row r="49" spans="1:8">
      <c r="A49">
        <v>130402</v>
      </c>
      <c r="B49" s="2" t="s">
        <v>128</v>
      </c>
      <c r="C49" s="2" t="s">
        <v>175</v>
      </c>
      <c r="D49" s="2" t="s">
        <v>176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-1</v>
      </c>
    </row>
    <row r="50" spans="1:8">
      <c r="A50">
        <v>81007</v>
      </c>
      <c r="B50" s="2" t="s">
        <v>94</v>
      </c>
      <c r="C50" s="2" t="s">
        <v>131</v>
      </c>
      <c r="D50" s="2" t="s">
        <v>177</v>
      </c>
      <c r="E50" s="24">
        <v>4</v>
      </c>
      <c r="F50" s="24">
        <f>+Recupera_PN_ACUM[[#This Row],[04-06-2020]]-Recupera_PN_ACUM[[#This Row],[03-06-2020]]</f>
        <v>2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-161</v>
      </c>
    </row>
    <row r="51" spans="1:8">
      <c r="A51">
        <v>81002</v>
      </c>
      <c r="B51" s="2" t="s">
        <v>94</v>
      </c>
      <c r="C51" s="2" t="s">
        <v>131</v>
      </c>
      <c r="D51" s="2" t="s">
        <v>178</v>
      </c>
      <c r="E51" s="24"/>
      <c r="F51" s="24">
        <f>+Recupera_PN_ACUM[[#This Row],[04-06-2020]]-Recupera_PN_ACUM[[#This Row],[03-06-2020]]</f>
        <v>2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-248</v>
      </c>
    </row>
    <row r="52" spans="1:8">
      <c r="A52">
        <v>41302</v>
      </c>
      <c r="B52" s="2" t="s">
        <v>112</v>
      </c>
      <c r="C52" s="2" t="s">
        <v>179</v>
      </c>
      <c r="D52" s="2" t="s">
        <v>180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0</v>
      </c>
    </row>
    <row r="53" spans="1:8">
      <c r="A53">
        <v>80807</v>
      </c>
      <c r="B53" s="2" t="s">
        <v>94</v>
      </c>
      <c r="C53" s="2" t="s">
        <v>94</v>
      </c>
      <c r="D53" s="2" t="s">
        <v>180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-114</v>
      </c>
    </row>
    <row r="54" spans="1:8">
      <c r="A54">
        <v>80806</v>
      </c>
      <c r="B54" s="2" t="s">
        <v>94</v>
      </c>
      <c r="C54" s="2" t="s">
        <v>94</v>
      </c>
      <c r="D54" s="2" t="s">
        <v>181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1</v>
      </c>
      <c r="H54" s="24">
        <f>+Recupera_PN_ACUM[[#This Row],[6/6/2020]]-Recupera_PN_ACUM[[#This Row],[5/6/2020]]</f>
        <v>-139</v>
      </c>
    </row>
    <row r="55" spans="1:8">
      <c r="A55">
        <v>40602</v>
      </c>
      <c r="B55" s="2" t="s">
        <v>112</v>
      </c>
      <c r="C55" s="2" t="s">
        <v>182</v>
      </c>
      <c r="D55" s="2" t="s">
        <v>183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0</v>
      </c>
    </row>
    <row r="56" spans="1:8" ht="24">
      <c r="A56">
        <v>120601</v>
      </c>
      <c r="B56" s="2" t="s">
        <v>101</v>
      </c>
      <c r="C56" s="2" t="s">
        <v>184</v>
      </c>
      <c r="D56" s="2" t="s">
        <v>185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0</v>
      </c>
    </row>
    <row r="57" spans="1:8">
      <c r="A57">
        <v>90402</v>
      </c>
      <c r="B57" s="2" t="s">
        <v>136</v>
      </c>
      <c r="C57" s="2" t="s">
        <v>186</v>
      </c>
      <c r="D57" s="2" t="s">
        <v>187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0</v>
      </c>
    </row>
    <row r="58" spans="1:8">
      <c r="A58">
        <v>41202</v>
      </c>
      <c r="B58" s="2" t="s">
        <v>112</v>
      </c>
      <c r="C58" s="2" t="s">
        <v>188</v>
      </c>
      <c r="D58" s="2" t="s">
        <v>189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0</v>
      </c>
    </row>
    <row r="59" spans="1:8" ht="24">
      <c r="A59">
        <v>120102</v>
      </c>
      <c r="B59" s="2" t="s">
        <v>101</v>
      </c>
      <c r="C59" s="2" t="s">
        <v>190</v>
      </c>
      <c r="D59" s="2" t="s">
        <v>191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0</v>
      </c>
    </row>
    <row r="60" spans="1:8">
      <c r="A60">
        <v>50202</v>
      </c>
      <c r="B60" s="2" t="s">
        <v>104</v>
      </c>
      <c r="C60" s="2" t="s">
        <v>192</v>
      </c>
      <c r="D60" s="2" t="s">
        <v>193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0</v>
      </c>
      <c r="H60" s="24">
        <f>+Recupera_PN_ACUM[[#This Row],[6/6/2020]]-Recupera_PN_ACUM[[#This Row],[5/6/2020]]</f>
        <v>0</v>
      </c>
    </row>
    <row r="61" spans="1:8">
      <c r="A61">
        <v>41203</v>
      </c>
      <c r="B61" s="2" t="s">
        <v>112</v>
      </c>
      <c r="C61" s="2" t="s">
        <v>188</v>
      </c>
      <c r="D61" s="2" t="s">
        <v>194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0</v>
      </c>
    </row>
    <row r="62" spans="1:8">
      <c r="A62">
        <v>10101</v>
      </c>
      <c r="B62" s="2" t="s">
        <v>116</v>
      </c>
      <c r="C62" s="2" t="s">
        <v>116</v>
      </c>
      <c r="D62" s="2" t="s">
        <v>195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0</v>
      </c>
    </row>
    <row r="63" spans="1:8">
      <c r="A63">
        <v>40301</v>
      </c>
      <c r="B63" s="2" t="s">
        <v>112</v>
      </c>
      <c r="C63" s="2" t="s">
        <v>149</v>
      </c>
      <c r="D63" s="2" t="s">
        <v>196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-4</v>
      </c>
    </row>
    <row r="64" spans="1:8">
      <c r="A64">
        <v>40401</v>
      </c>
      <c r="B64" s="2" t="s">
        <v>112</v>
      </c>
      <c r="C64" s="2" t="s">
        <v>121</v>
      </c>
      <c r="D64" s="2" t="s">
        <v>197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</v>
      </c>
    </row>
    <row r="65" spans="1:8">
      <c r="A65">
        <v>90403</v>
      </c>
      <c r="B65" s="2" t="s">
        <v>136</v>
      </c>
      <c r="C65" s="2" t="s">
        <v>186</v>
      </c>
      <c r="D65" s="2" t="s">
        <v>198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0</v>
      </c>
    </row>
    <row r="66" spans="1:8">
      <c r="A66">
        <v>41002</v>
      </c>
      <c r="B66" s="2" t="s">
        <v>112</v>
      </c>
      <c r="C66" s="2" t="s">
        <v>199</v>
      </c>
      <c r="D66" s="2" t="s">
        <v>200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0</v>
      </c>
    </row>
    <row r="67" spans="1:8">
      <c r="A67">
        <v>80602</v>
      </c>
      <c r="B67" s="2" t="s">
        <v>94</v>
      </c>
      <c r="C67" s="2" t="s">
        <v>201</v>
      </c>
      <c r="D67" s="2" t="s">
        <v>202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0</v>
      </c>
      <c r="H67" s="24">
        <f>+Recupera_PN_ACUM[[#This Row],[6/6/2020]]-Recupera_PN_ACUM[[#This Row],[5/6/2020]]</f>
        <v>0</v>
      </c>
    </row>
    <row r="68" spans="1:8">
      <c r="A68">
        <v>30103</v>
      </c>
      <c r="B68" s="2" t="s">
        <v>96</v>
      </c>
      <c r="C68" s="2" t="s">
        <v>96</v>
      </c>
      <c r="D68" s="2" t="s">
        <v>203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-4</v>
      </c>
    </row>
    <row r="69" spans="1:8">
      <c r="A69">
        <v>130403</v>
      </c>
      <c r="B69" s="2" t="s">
        <v>128</v>
      </c>
      <c r="C69" s="2" t="s">
        <v>175</v>
      </c>
      <c r="D69" s="2" t="s">
        <v>204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0</v>
      </c>
    </row>
    <row r="70" spans="1:8" ht="24">
      <c r="A70">
        <v>120501</v>
      </c>
      <c r="B70" s="2" t="s">
        <v>101</v>
      </c>
      <c r="C70" s="2" t="s">
        <v>102</v>
      </c>
      <c r="D70" s="2" t="s">
        <v>205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0</v>
      </c>
      <c r="H70" s="24">
        <f>+Recupera_PN_ACUM[[#This Row],[6/6/2020]]-Recupera_PN_ACUM[[#This Row],[5/6/2020]]</f>
        <v>0</v>
      </c>
    </row>
    <row r="71" spans="1:8">
      <c r="A71">
        <v>40503</v>
      </c>
      <c r="B71" s="2" t="s">
        <v>112</v>
      </c>
      <c r="C71" s="2" t="s">
        <v>143</v>
      </c>
      <c r="D71" s="2" t="s">
        <v>143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-8</v>
      </c>
    </row>
    <row r="72" spans="1:8" ht="24">
      <c r="A72">
        <v>120802</v>
      </c>
      <c r="B72" s="2" t="s">
        <v>101</v>
      </c>
      <c r="C72" s="2" t="s">
        <v>206</v>
      </c>
      <c r="D72" s="2" t="s">
        <v>207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-11</v>
      </c>
    </row>
    <row r="73" spans="1:8">
      <c r="A73">
        <v>130107</v>
      </c>
      <c r="B73" s="2" t="s">
        <v>128</v>
      </c>
      <c r="C73" s="2" t="s">
        <v>141</v>
      </c>
      <c r="D73" s="2" t="s">
        <v>208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1</v>
      </c>
      <c r="H73" s="24">
        <f>+Recupera_PN_ACUM[[#This Row],[6/6/2020]]-Recupera_PN_ACUM[[#This Row],[5/6/2020]]</f>
        <v>-174</v>
      </c>
    </row>
    <row r="74" spans="1:8">
      <c r="A74">
        <v>20210</v>
      </c>
      <c r="B74" s="2" t="s">
        <v>107</v>
      </c>
      <c r="C74" s="2" t="s">
        <v>134</v>
      </c>
      <c r="D74" s="2" t="s">
        <v>209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</v>
      </c>
    </row>
    <row r="75" spans="1:8">
      <c r="A75">
        <v>20202</v>
      </c>
      <c r="B75" s="2" t="s">
        <v>107</v>
      </c>
      <c r="C75" s="2" t="s">
        <v>134</v>
      </c>
      <c r="D75" s="2" t="s">
        <v>210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0</v>
      </c>
    </row>
    <row r="76" spans="1:8">
      <c r="A76">
        <v>60502</v>
      </c>
      <c r="B76" s="2" t="s">
        <v>211</v>
      </c>
      <c r="C76" s="2" t="s">
        <v>212</v>
      </c>
      <c r="D76" s="2" t="s">
        <v>210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0</v>
      </c>
    </row>
    <row r="77" spans="1:8">
      <c r="A77">
        <v>130404</v>
      </c>
      <c r="B77" s="2" t="s">
        <v>128</v>
      </c>
      <c r="C77" s="2" t="s">
        <v>175</v>
      </c>
      <c r="D77" s="2" t="s">
        <v>210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0</v>
      </c>
    </row>
    <row r="78" spans="1:8">
      <c r="A78">
        <v>30402</v>
      </c>
      <c r="B78" s="2" t="s">
        <v>96</v>
      </c>
      <c r="C78" s="2" t="s">
        <v>213</v>
      </c>
      <c r="D78" s="2" t="s">
        <v>214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0</v>
      </c>
    </row>
    <row r="79" spans="1:8">
      <c r="A79">
        <v>80815</v>
      </c>
      <c r="B79" s="2" t="s">
        <v>94</v>
      </c>
      <c r="C79" s="2" t="s">
        <v>94</v>
      </c>
      <c r="D79" s="2" t="s">
        <v>215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1</v>
      </c>
      <c r="H79" s="24">
        <f>+Recupera_PN_ACUM[[#This Row],[6/6/2020]]-Recupera_PN_ACUM[[#This Row],[5/6/2020]]</f>
        <v>-36</v>
      </c>
    </row>
    <row r="80" spans="1:8">
      <c r="A80">
        <v>130302</v>
      </c>
      <c r="B80" s="2" t="s">
        <v>128</v>
      </c>
      <c r="C80" s="2" t="s">
        <v>216</v>
      </c>
      <c r="D80" s="2" t="s">
        <v>217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</v>
      </c>
    </row>
    <row r="81" spans="1:8" ht="24">
      <c r="A81">
        <v>120610</v>
      </c>
      <c r="B81" s="2" t="s">
        <v>101</v>
      </c>
      <c r="C81" s="2" t="s">
        <v>184</v>
      </c>
      <c r="D81" s="2" t="s">
        <v>218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0</v>
      </c>
    </row>
    <row r="82" spans="1:8">
      <c r="A82">
        <v>40402</v>
      </c>
      <c r="B82" s="2" t="s">
        <v>112</v>
      </c>
      <c r="C82" s="2" t="s">
        <v>121</v>
      </c>
      <c r="D82" s="2" t="s">
        <v>219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0</v>
      </c>
    </row>
    <row r="83" spans="1:8">
      <c r="A83">
        <v>91103</v>
      </c>
      <c r="B83" s="2" t="s">
        <v>136</v>
      </c>
      <c r="C83" s="2" t="s">
        <v>155</v>
      </c>
      <c r="D83" s="2" t="s">
        <v>220</v>
      </c>
      <c r="E83" s="24"/>
      <c r="F83" s="24">
        <f>+Recupera_PN_ACUM[[#This Row],[04-06-2020]]-Recupera_PN_ACUM[[#This Row],[03-06-2020]]</f>
        <v>2</v>
      </c>
      <c r="G83" s="24">
        <f>+Recupera_PN_ACUM[[#This Row],[5/6/2020]]-Recupera_PN_ACUM[[#This Row],[04-06-2020]]</f>
        <v>12</v>
      </c>
      <c r="H83" s="24">
        <f>+Recupera_PN_ACUM[[#This Row],[6/6/2020]]-Recupera_PN_ACUM[[#This Row],[5/6/2020]]</f>
        <v>-160</v>
      </c>
    </row>
    <row r="84" spans="1:8">
      <c r="A84">
        <v>90201</v>
      </c>
      <c r="B84" s="2" t="s">
        <v>136</v>
      </c>
      <c r="C84" s="2" t="s">
        <v>162</v>
      </c>
      <c r="D84" s="2" t="s">
        <v>221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0</v>
      </c>
    </row>
    <row r="85" spans="1:8">
      <c r="A85">
        <v>90902</v>
      </c>
      <c r="B85" s="2" t="s">
        <v>136</v>
      </c>
      <c r="C85" s="2" t="s">
        <v>105</v>
      </c>
      <c r="D85" s="2" t="s">
        <v>222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0</v>
      </c>
    </row>
    <row r="86" spans="1:8" ht="24">
      <c r="A86">
        <v>120103</v>
      </c>
      <c r="B86" s="2" t="s">
        <v>101</v>
      </c>
      <c r="C86" s="2" t="s">
        <v>190</v>
      </c>
      <c r="D86" s="2" t="s">
        <v>223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0</v>
      </c>
      <c r="H86" s="24">
        <f>+Recupera_PN_ACUM[[#This Row],[6/6/2020]]-Recupera_PN_ACUM[[#This Row],[5/6/2020]]</f>
        <v>0</v>
      </c>
    </row>
    <row r="87" spans="1:8">
      <c r="A87">
        <v>70710</v>
      </c>
      <c r="B87" s="2" t="s">
        <v>99</v>
      </c>
      <c r="C87" s="2" t="s">
        <v>126</v>
      </c>
      <c r="D87" s="2" t="s">
        <v>224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0</v>
      </c>
    </row>
    <row r="88" spans="1:8">
      <c r="A88">
        <v>50102</v>
      </c>
      <c r="B88" s="2" t="s">
        <v>104</v>
      </c>
      <c r="C88" s="2" t="s">
        <v>225</v>
      </c>
      <c r="D88" s="2" t="s">
        <v>226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0</v>
      </c>
    </row>
    <row r="89" spans="1:8">
      <c r="A89">
        <v>130303</v>
      </c>
      <c r="B89" s="2" t="s">
        <v>128</v>
      </c>
      <c r="C89" s="2" t="s">
        <v>216</v>
      </c>
      <c r="D89" s="2" t="s">
        <v>227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-1</v>
      </c>
    </row>
    <row r="90" spans="1:8">
      <c r="A90">
        <v>40108</v>
      </c>
      <c r="B90" s="2" t="s">
        <v>112</v>
      </c>
      <c r="C90" s="2" t="s">
        <v>113</v>
      </c>
      <c r="D90" s="2" t="s">
        <v>228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0</v>
      </c>
    </row>
    <row r="91" spans="1:8">
      <c r="A91">
        <v>91007</v>
      </c>
      <c r="B91" s="2" t="s">
        <v>136</v>
      </c>
      <c r="C91" s="2" t="s">
        <v>229</v>
      </c>
      <c r="D91" s="2" t="s">
        <v>230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-26</v>
      </c>
    </row>
    <row r="92" spans="1:8">
      <c r="A92">
        <v>70703</v>
      </c>
      <c r="B92" s="2" t="s">
        <v>99</v>
      </c>
      <c r="C92" s="2" t="s">
        <v>126</v>
      </c>
      <c r="D92" s="2" t="s">
        <v>231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0</v>
      </c>
    </row>
    <row r="93" spans="1:8">
      <c r="A93">
        <v>41003</v>
      </c>
      <c r="B93" s="2" t="s">
        <v>112</v>
      </c>
      <c r="C93" s="2" t="s">
        <v>199</v>
      </c>
      <c r="D93" s="2" t="s">
        <v>232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-1</v>
      </c>
    </row>
    <row r="94" spans="1:8">
      <c r="A94">
        <v>20602</v>
      </c>
      <c r="B94" s="2" t="s">
        <v>107</v>
      </c>
      <c r="C94" s="2" t="s">
        <v>233</v>
      </c>
      <c r="D94" s="2" t="s">
        <v>234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-3</v>
      </c>
    </row>
    <row r="95" spans="1:8" ht="24">
      <c r="A95">
        <v>120708</v>
      </c>
      <c r="B95" s="2" t="s">
        <v>101</v>
      </c>
      <c r="C95" s="2" t="s">
        <v>151</v>
      </c>
      <c r="D95" s="2" t="s">
        <v>234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0</v>
      </c>
    </row>
    <row r="96" spans="1:8">
      <c r="A96">
        <v>90301</v>
      </c>
      <c r="B96" s="2" t="s">
        <v>136</v>
      </c>
      <c r="C96" s="2" t="s">
        <v>235</v>
      </c>
      <c r="D96" s="2" t="s">
        <v>236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-4</v>
      </c>
    </row>
    <row r="97" spans="1:8">
      <c r="A97">
        <v>80502</v>
      </c>
      <c r="B97" s="2" t="s">
        <v>94</v>
      </c>
      <c r="C97" s="2" t="s">
        <v>237</v>
      </c>
      <c r="D97" s="2" t="s">
        <v>238</v>
      </c>
      <c r="E97" s="24">
        <v>1</v>
      </c>
      <c r="F97" s="24">
        <f>+Recupera_PN_ACUM[[#This Row],[04-06-2020]]-Recupera_PN_ACUM[[#This Row],[03-06-2020]]</f>
        <v>0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-3</v>
      </c>
    </row>
    <row r="98" spans="1:8">
      <c r="A98">
        <v>20402</v>
      </c>
      <c r="B98" s="2" t="s">
        <v>107</v>
      </c>
      <c r="C98" s="2" t="s">
        <v>239</v>
      </c>
      <c r="D98" s="2" t="s">
        <v>240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0</v>
      </c>
    </row>
    <row r="99" spans="1:8">
      <c r="A99">
        <v>130301</v>
      </c>
      <c r="B99" s="2" t="s">
        <v>128</v>
      </c>
      <c r="C99" s="2" t="s">
        <v>216</v>
      </c>
      <c r="D99" s="2" t="s">
        <v>241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-9</v>
      </c>
    </row>
    <row r="100" spans="1:8">
      <c r="A100">
        <v>91009</v>
      </c>
      <c r="B100" s="2" t="s">
        <v>136</v>
      </c>
      <c r="C100" s="2" t="s">
        <v>229</v>
      </c>
      <c r="D100" s="2" t="s">
        <v>242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0</v>
      </c>
    </row>
    <row r="101" spans="1:8" ht="24">
      <c r="A101">
        <v>120202</v>
      </c>
      <c r="B101" s="2" t="s">
        <v>101</v>
      </c>
      <c r="C101" s="2" t="s">
        <v>243</v>
      </c>
      <c r="D101" s="2" t="s">
        <v>244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0</v>
      </c>
    </row>
    <row r="102" spans="1:8">
      <c r="A102">
        <v>30104</v>
      </c>
      <c r="B102" s="2" t="s">
        <v>96</v>
      </c>
      <c r="C102" s="2" t="s">
        <v>96</v>
      </c>
      <c r="D102" s="2" t="s">
        <v>245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-34</v>
      </c>
    </row>
    <row r="103" spans="1:8">
      <c r="A103">
        <v>91104</v>
      </c>
      <c r="B103" s="2" t="s">
        <v>136</v>
      </c>
      <c r="C103" s="2" t="s">
        <v>155</v>
      </c>
      <c r="D103" s="2" t="s">
        <v>246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0</v>
      </c>
    </row>
    <row r="104" spans="1:8">
      <c r="A104">
        <v>90705</v>
      </c>
      <c r="B104" s="2" t="s">
        <v>136</v>
      </c>
      <c r="C104" s="2" t="s">
        <v>247</v>
      </c>
      <c r="D104" s="2" t="s">
        <v>248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0</v>
      </c>
    </row>
    <row r="105" spans="1:8">
      <c r="A105">
        <v>10103</v>
      </c>
      <c r="B105" s="2" t="s">
        <v>116</v>
      </c>
      <c r="C105" s="2" t="s">
        <v>116</v>
      </c>
      <c r="D105" s="2" t="s">
        <v>249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0</v>
      </c>
    </row>
    <row r="106" spans="1:8">
      <c r="A106">
        <v>90606</v>
      </c>
      <c r="B106" s="2" t="s">
        <v>136</v>
      </c>
      <c r="C106" s="2" t="s">
        <v>250</v>
      </c>
      <c r="D106" s="2" t="s">
        <v>251</v>
      </c>
      <c r="E106" s="24"/>
      <c r="F106" s="24">
        <f>+Recupera_PN_ACUM[[#This Row],[04-06-2020]]-Recupera_PN_ACUM[[#This Row],[03-06-2020]]</f>
        <v>0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0</v>
      </c>
    </row>
    <row r="107" spans="1:8">
      <c r="A107">
        <v>130304</v>
      </c>
      <c r="B107" s="2" t="s">
        <v>128</v>
      </c>
      <c r="C107" s="2" t="s">
        <v>216</v>
      </c>
      <c r="D107" s="2" t="s">
        <v>252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-1</v>
      </c>
    </row>
    <row r="108" spans="1:8" ht="24">
      <c r="A108">
        <v>120104</v>
      </c>
      <c r="B108" s="2" t="s">
        <v>101</v>
      </c>
      <c r="C108" s="2" t="s">
        <v>190</v>
      </c>
      <c r="D108" s="2" t="s">
        <v>253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0</v>
      </c>
    </row>
    <row r="109" spans="1:8" ht="24">
      <c r="A109">
        <v>120304</v>
      </c>
      <c r="B109" s="2" t="s">
        <v>101</v>
      </c>
      <c r="C109" s="2" t="s">
        <v>123</v>
      </c>
      <c r="D109" s="2" t="s">
        <v>254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-1</v>
      </c>
    </row>
    <row r="110" spans="1:8">
      <c r="A110">
        <v>90502</v>
      </c>
      <c r="B110" s="2" t="s">
        <v>136</v>
      </c>
      <c r="C110" s="2" t="s">
        <v>255</v>
      </c>
      <c r="D110" s="2" t="s">
        <v>256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0</v>
      </c>
    </row>
    <row r="111" spans="1:8" ht="24">
      <c r="A111">
        <v>120105</v>
      </c>
      <c r="B111" s="2" t="s">
        <v>101</v>
      </c>
      <c r="C111" s="2" t="s">
        <v>190</v>
      </c>
      <c r="D111" s="2" t="s">
        <v>257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0</v>
      </c>
    </row>
    <row r="112" spans="1:8" ht="24">
      <c r="A112">
        <v>120401</v>
      </c>
      <c r="B112" s="2" t="s">
        <v>101</v>
      </c>
      <c r="C112" s="2" t="s">
        <v>258</v>
      </c>
      <c r="D112" s="2" t="s">
        <v>259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0</v>
      </c>
    </row>
    <row r="113" spans="1:8">
      <c r="A113">
        <v>60402</v>
      </c>
      <c r="B113" s="2" t="s">
        <v>211</v>
      </c>
      <c r="C113" s="2" t="s">
        <v>260</v>
      </c>
      <c r="D113" s="2" t="s">
        <v>261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0</v>
      </c>
    </row>
    <row r="114" spans="1:8" ht="24">
      <c r="A114">
        <v>120504</v>
      </c>
      <c r="B114" s="2" t="s">
        <v>101</v>
      </c>
      <c r="C114" s="2" t="s">
        <v>102</v>
      </c>
      <c r="D114" s="2" t="s">
        <v>262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0</v>
      </c>
    </row>
    <row r="115" spans="1:8">
      <c r="A115">
        <v>90302</v>
      </c>
      <c r="B115" s="2" t="s">
        <v>136</v>
      </c>
      <c r="C115" s="2" t="s">
        <v>235</v>
      </c>
      <c r="D115" s="2" t="s">
        <v>263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0</v>
      </c>
    </row>
    <row r="116" spans="1:8" ht="24">
      <c r="A116">
        <v>120305</v>
      </c>
      <c r="B116" s="2" t="s">
        <v>101</v>
      </c>
      <c r="C116" s="2" t="s">
        <v>123</v>
      </c>
      <c r="D116" s="2" t="s">
        <v>264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0</v>
      </c>
    </row>
    <row r="117" spans="1:8">
      <c r="A117">
        <v>41402</v>
      </c>
      <c r="B117" s="2" t="s">
        <v>112</v>
      </c>
      <c r="C117" s="2" t="s">
        <v>265</v>
      </c>
      <c r="D117" s="2" t="s">
        <v>266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0</v>
      </c>
    </row>
    <row r="118" spans="1:8">
      <c r="A118">
        <v>130108</v>
      </c>
      <c r="B118" s="2" t="s">
        <v>128</v>
      </c>
      <c r="C118" s="2" t="s">
        <v>141</v>
      </c>
      <c r="D118" s="2" t="s">
        <v>267</v>
      </c>
      <c r="E118" s="24"/>
      <c r="F118" s="24">
        <f>+Recupera_PN_ACUM[[#This Row],[04-06-2020]]-Recupera_PN_ACUM[[#This Row],[03-06-2020]]</f>
        <v>1</v>
      </c>
      <c r="G118" s="24">
        <f>+Recupera_PN_ACUM[[#This Row],[5/6/2020]]-Recupera_PN_ACUM[[#This Row],[04-06-2020]]</f>
        <v>2</v>
      </c>
      <c r="H118" s="24">
        <f>+Recupera_PN_ACUM[[#This Row],[6/6/2020]]-Recupera_PN_ACUM[[#This Row],[5/6/2020]]</f>
        <v>-79</v>
      </c>
    </row>
    <row r="119" spans="1:8">
      <c r="A119">
        <v>41303</v>
      </c>
      <c r="B119" s="2" t="s">
        <v>112</v>
      </c>
      <c r="C119" s="2" t="s">
        <v>179</v>
      </c>
      <c r="D119" s="2" t="s">
        <v>268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0</v>
      </c>
    </row>
    <row r="120" spans="1:8">
      <c r="A120">
        <v>130401</v>
      </c>
      <c r="B120" s="2" t="s">
        <v>128</v>
      </c>
      <c r="C120" s="2" t="s">
        <v>175</v>
      </c>
      <c r="D120" s="2" t="s">
        <v>269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1</v>
      </c>
      <c r="H120" s="24">
        <f>+Recupera_PN_ACUM[[#This Row],[6/6/2020]]-Recupera_PN_ACUM[[#This Row],[5/6/2020]]</f>
        <v>-3</v>
      </c>
    </row>
    <row r="121" spans="1:8">
      <c r="A121">
        <v>10201</v>
      </c>
      <c r="B121" s="2" t="s">
        <v>116</v>
      </c>
      <c r="C121" s="2" t="s">
        <v>164</v>
      </c>
      <c r="D121" s="2" t="s">
        <v>270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4</v>
      </c>
      <c r="H121" s="24">
        <f>+Recupera_PN_ACUM[[#This Row],[6/6/2020]]-Recupera_PN_ACUM[[#This Row],[5/6/2020]]</f>
        <v>-16</v>
      </c>
    </row>
    <row r="122" spans="1:8">
      <c r="A122">
        <v>50103</v>
      </c>
      <c r="B122" s="2" t="s">
        <v>104</v>
      </c>
      <c r="C122" s="2" t="s">
        <v>225</v>
      </c>
      <c r="D122" s="2" t="s">
        <v>225</v>
      </c>
      <c r="E122" s="24"/>
      <c r="F122" s="24">
        <f>+Recupera_PN_ACUM[[#This Row],[04-06-2020]]-Recupera_PN_ACUM[[#This Row],[03-06-2020]]</f>
        <v>0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0</v>
      </c>
    </row>
    <row r="123" spans="1:8">
      <c r="A123">
        <v>60202</v>
      </c>
      <c r="B123" s="2" t="s">
        <v>211</v>
      </c>
      <c r="C123" s="2" t="s">
        <v>271</v>
      </c>
      <c r="D123" s="2" t="s">
        <v>237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0</v>
      </c>
    </row>
    <row r="124" spans="1:8">
      <c r="A124">
        <v>80501</v>
      </c>
      <c r="B124" s="2" t="s">
        <v>94</v>
      </c>
      <c r="C124" s="2" t="s">
        <v>237</v>
      </c>
      <c r="D124" s="2" t="s">
        <v>272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-94</v>
      </c>
    </row>
    <row r="125" spans="1:8">
      <c r="A125">
        <v>130405</v>
      </c>
      <c r="B125" s="2" t="s">
        <v>128</v>
      </c>
      <c r="C125" s="2" t="s">
        <v>175</v>
      </c>
      <c r="D125" s="2" t="s">
        <v>273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0</v>
      </c>
    </row>
    <row r="126" spans="1:8" ht="24">
      <c r="A126">
        <v>120301</v>
      </c>
      <c r="B126" s="2" t="s">
        <v>101</v>
      </c>
      <c r="C126" s="2" t="s">
        <v>123</v>
      </c>
      <c r="D126" s="2" t="s">
        <v>274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0</v>
      </c>
    </row>
    <row r="127" spans="1:8">
      <c r="A127">
        <v>20604</v>
      </c>
      <c r="B127" s="2" t="s">
        <v>107</v>
      </c>
      <c r="C127" s="2" t="s">
        <v>233</v>
      </c>
      <c r="D127" s="2" t="s">
        <v>275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0</v>
      </c>
    </row>
    <row r="128" spans="1:8">
      <c r="A128">
        <v>80601</v>
      </c>
      <c r="B128" s="2" t="s">
        <v>94</v>
      </c>
      <c r="C128" s="2" t="s">
        <v>201</v>
      </c>
      <c r="D128" s="2" t="s">
        <v>276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0</v>
      </c>
    </row>
    <row r="129" spans="1:8">
      <c r="A129">
        <v>40604</v>
      </c>
      <c r="B129" s="2" t="s">
        <v>112</v>
      </c>
      <c r="C129" s="2" t="s">
        <v>182</v>
      </c>
      <c r="D129" s="2" t="s">
        <v>112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0</v>
      </c>
      <c r="H129" s="24">
        <f>+Recupera_PN_ACUM[[#This Row],[6/6/2020]]-Recupera_PN_ACUM[[#This Row],[5/6/2020]]</f>
        <v>0</v>
      </c>
    </row>
    <row r="130" spans="1:8">
      <c r="A130">
        <v>10301</v>
      </c>
      <c r="B130" s="2" t="s">
        <v>116</v>
      </c>
      <c r="C130" s="2" t="s">
        <v>156</v>
      </c>
      <c r="D130" s="2" t="s">
        <v>277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5</v>
      </c>
      <c r="H130" s="24">
        <f>+Recupera_PN_ACUM[[#This Row],[6/6/2020]]-Recupera_PN_ACUM[[#This Row],[5/6/2020]]</f>
        <v>-40</v>
      </c>
    </row>
    <row r="131" spans="1:8">
      <c r="A131">
        <v>90203</v>
      </c>
      <c r="B131" s="2" t="s">
        <v>136</v>
      </c>
      <c r="C131" s="2" t="s">
        <v>162</v>
      </c>
      <c r="D131" s="2" t="s">
        <v>278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0</v>
      </c>
    </row>
    <row r="132" spans="1:8">
      <c r="A132">
        <v>60101</v>
      </c>
      <c r="B132" s="2" t="s">
        <v>211</v>
      </c>
      <c r="C132" s="2" t="s">
        <v>279</v>
      </c>
      <c r="D132" s="2" t="s">
        <v>280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-2</v>
      </c>
    </row>
    <row r="133" spans="1:8">
      <c r="A133">
        <v>60203</v>
      </c>
      <c r="B133" s="2" t="s">
        <v>211</v>
      </c>
      <c r="C133" s="2" t="s">
        <v>271</v>
      </c>
      <c r="D133" s="2" t="s">
        <v>281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0</v>
      </c>
    </row>
    <row r="134" spans="1:8">
      <c r="A134">
        <v>70405</v>
      </c>
      <c r="B134" s="2" t="s">
        <v>99</v>
      </c>
      <c r="C134" s="2" t="s">
        <v>153</v>
      </c>
      <c r="D134" s="2" t="s">
        <v>282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0</v>
      </c>
    </row>
    <row r="135" spans="1:8">
      <c r="A135">
        <v>60702</v>
      </c>
      <c r="B135" s="2" t="s">
        <v>211</v>
      </c>
      <c r="C135" s="2" t="s">
        <v>283</v>
      </c>
      <c r="D135" s="2" t="s">
        <v>284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0</v>
      </c>
    </row>
    <row r="136" spans="1:8">
      <c r="A136">
        <v>130305</v>
      </c>
      <c r="B136" s="2" t="s">
        <v>128</v>
      </c>
      <c r="C136" s="2" t="s">
        <v>216</v>
      </c>
      <c r="D136" s="2" t="s">
        <v>285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0</v>
      </c>
    </row>
    <row r="137" spans="1:8">
      <c r="A137">
        <v>130306</v>
      </c>
      <c r="B137" s="2" t="s">
        <v>128</v>
      </c>
      <c r="C137" s="2" t="s">
        <v>216</v>
      </c>
      <c r="D137" s="2" t="s">
        <v>286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0</v>
      </c>
    </row>
    <row r="138" spans="1:8">
      <c r="A138">
        <v>30105</v>
      </c>
      <c r="B138" s="2" t="s">
        <v>96</v>
      </c>
      <c r="C138" s="2" t="s">
        <v>96</v>
      </c>
      <c r="D138" s="2" t="s">
        <v>287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0</v>
      </c>
    </row>
    <row r="139" spans="1:8" ht="24">
      <c r="A139">
        <v>110101</v>
      </c>
      <c r="B139" s="2" t="s">
        <v>288</v>
      </c>
      <c r="C139" s="2" t="s">
        <v>289</v>
      </c>
      <c r="D139" s="2" t="s">
        <v>290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0</v>
      </c>
    </row>
    <row r="140" spans="1:8">
      <c r="A140">
        <v>40603</v>
      </c>
      <c r="B140" s="2" t="s">
        <v>112</v>
      </c>
      <c r="C140" s="2" t="s">
        <v>182</v>
      </c>
      <c r="D140" s="2" t="s">
        <v>291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0</v>
      </c>
    </row>
    <row r="141" spans="1:8">
      <c r="A141">
        <v>10208</v>
      </c>
      <c r="B141" s="2" t="s">
        <v>116</v>
      </c>
      <c r="C141" s="2" t="s">
        <v>164</v>
      </c>
      <c r="D141" s="2" t="s">
        <v>292</v>
      </c>
      <c r="E141" s="24">
        <v>35</v>
      </c>
      <c r="F141" s="24">
        <f>+Recupera_PN_ACUM[[#This Row],[04-06-2020]]-Recupera_PN_ACUM[[#This Row],[03-06-2020]]</f>
        <v>0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0</v>
      </c>
    </row>
    <row r="142" spans="1:8">
      <c r="A142">
        <v>20603</v>
      </c>
      <c r="B142" s="2" t="s">
        <v>107</v>
      </c>
      <c r="C142" s="2" t="s">
        <v>233</v>
      </c>
      <c r="D142" s="2" t="s">
        <v>107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0</v>
      </c>
    </row>
    <row r="143" spans="1:8">
      <c r="A143">
        <v>30302</v>
      </c>
      <c r="B143" s="2" t="s">
        <v>96</v>
      </c>
      <c r="C143" s="2" t="s">
        <v>293</v>
      </c>
      <c r="D143" s="2" t="s">
        <v>294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0</v>
      </c>
    </row>
    <row r="144" spans="1:8">
      <c r="A144">
        <v>80507</v>
      </c>
      <c r="B144" s="2" t="s">
        <v>94</v>
      </c>
      <c r="C144" s="2" t="s">
        <v>237</v>
      </c>
      <c r="D144" s="2" t="s">
        <v>295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0</v>
      </c>
    </row>
    <row r="145" spans="1:8">
      <c r="A145">
        <v>50209</v>
      </c>
      <c r="B145" s="2" t="s">
        <v>104</v>
      </c>
      <c r="C145" s="2" t="s">
        <v>192</v>
      </c>
      <c r="D145" s="2" t="s">
        <v>296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-7</v>
      </c>
    </row>
    <row r="146" spans="1:8">
      <c r="A146">
        <v>40303</v>
      </c>
      <c r="B146" s="2" t="s">
        <v>112</v>
      </c>
      <c r="C146" s="2" t="s">
        <v>149</v>
      </c>
      <c r="D146" s="2" t="s">
        <v>297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0</v>
      </c>
    </row>
    <row r="147" spans="1:8">
      <c r="A147">
        <v>70404</v>
      </c>
      <c r="B147" s="2" t="s">
        <v>99</v>
      </c>
      <c r="C147" s="2" t="s">
        <v>153</v>
      </c>
      <c r="D147" s="2" t="s">
        <v>298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0</v>
      </c>
    </row>
    <row r="148" spans="1:8">
      <c r="A148">
        <v>90503</v>
      </c>
      <c r="B148" s="2" t="s">
        <v>136</v>
      </c>
      <c r="C148" s="2" t="s">
        <v>255</v>
      </c>
      <c r="D148" s="2" t="s">
        <v>298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0</v>
      </c>
    </row>
    <row r="149" spans="1:8">
      <c r="A149">
        <v>90802</v>
      </c>
      <c r="B149" s="2" t="s">
        <v>136</v>
      </c>
      <c r="C149" s="2" t="s">
        <v>299</v>
      </c>
      <c r="D149" s="2" t="s">
        <v>300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0</v>
      </c>
    </row>
    <row r="150" spans="1:8">
      <c r="A150">
        <v>90607</v>
      </c>
      <c r="B150" s="2" t="s">
        <v>136</v>
      </c>
      <c r="C150" s="2" t="s">
        <v>250</v>
      </c>
      <c r="D150" s="2" t="s">
        <v>301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3</v>
      </c>
      <c r="H150" s="24">
        <f>+Recupera_PN_ACUM[[#This Row],[6/6/2020]]-Recupera_PN_ACUM[[#This Row],[5/6/2020]]</f>
        <v>-3</v>
      </c>
    </row>
    <row r="151" spans="1:8">
      <c r="A151">
        <v>30107</v>
      </c>
      <c r="B151" s="2" t="s">
        <v>96</v>
      </c>
      <c r="C151" s="2" t="s">
        <v>96</v>
      </c>
      <c r="D151" s="2" t="s">
        <v>302</v>
      </c>
      <c r="E151" s="24"/>
      <c r="F151" s="24">
        <f>+Recupera_PN_ACUM[[#This Row],[04-06-2020]]-Recupera_PN_ACUM[[#This Row],[03-06-2020]]</f>
        <v>2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-78</v>
      </c>
    </row>
    <row r="152" spans="1:8">
      <c r="A152">
        <v>30115</v>
      </c>
      <c r="B152" s="2" t="s">
        <v>96</v>
      </c>
      <c r="C152" s="2" t="s">
        <v>96</v>
      </c>
      <c r="D152" s="2" t="s">
        <v>303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0</v>
      </c>
    </row>
    <row r="153" spans="1:8">
      <c r="A153">
        <v>30502</v>
      </c>
      <c r="B153" s="2" t="s">
        <v>96</v>
      </c>
      <c r="C153" s="2" t="s">
        <v>304</v>
      </c>
      <c r="D153" s="2" t="s">
        <v>305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0</v>
      </c>
    </row>
    <row r="154" spans="1:8">
      <c r="A154">
        <v>50314</v>
      </c>
      <c r="B154" s="2" t="s">
        <v>104</v>
      </c>
      <c r="C154" s="2" t="s">
        <v>105</v>
      </c>
      <c r="D154" s="2" t="s">
        <v>306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0</v>
      </c>
    </row>
    <row r="155" spans="1:8">
      <c r="A155">
        <v>41403</v>
      </c>
      <c r="B155" s="2" t="s">
        <v>112</v>
      </c>
      <c r="C155" s="2" t="s">
        <v>265</v>
      </c>
      <c r="D155" s="2" t="s">
        <v>307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0</v>
      </c>
    </row>
    <row r="156" spans="1:8">
      <c r="A156">
        <v>80805</v>
      </c>
      <c r="B156" s="2" t="s">
        <v>94</v>
      </c>
      <c r="C156" s="2" t="s">
        <v>94</v>
      </c>
      <c r="D156" s="2" t="s">
        <v>308</v>
      </c>
      <c r="E156" s="24">
        <v>0</v>
      </c>
      <c r="F156" s="24">
        <f>+Recupera_PN_ACUM[[#This Row],[04-06-2020]]-Recupera_PN_ACUM[[#This Row],[03-06-2020]]</f>
        <v>3</v>
      </c>
      <c r="G156" s="24">
        <f>+Recupera_PN_ACUM[[#This Row],[5/6/2020]]-Recupera_PN_ACUM[[#This Row],[04-06-2020]]</f>
        <v>2</v>
      </c>
      <c r="H156" s="24">
        <f>+Recupera_PN_ACUM[[#This Row],[6/6/2020]]-Recupera_PN_ACUM[[#This Row],[5/6/2020]]</f>
        <v>-269</v>
      </c>
    </row>
    <row r="157" spans="1:8">
      <c r="A157">
        <v>40601</v>
      </c>
      <c r="B157" s="2" t="s">
        <v>112</v>
      </c>
      <c r="C157" s="2" t="s">
        <v>182</v>
      </c>
      <c r="D157" s="2" t="s">
        <v>309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-25</v>
      </c>
    </row>
    <row r="158" spans="1:8">
      <c r="A158">
        <v>40611</v>
      </c>
      <c r="B158" s="2" t="s">
        <v>112</v>
      </c>
      <c r="C158" s="2" t="s">
        <v>182</v>
      </c>
      <c r="D158" s="2" t="s">
        <v>310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0</v>
      </c>
    </row>
    <row r="159" spans="1:8">
      <c r="A159">
        <v>40612</v>
      </c>
      <c r="B159" s="2" t="s">
        <v>112</v>
      </c>
      <c r="C159" s="2" t="s">
        <v>182</v>
      </c>
      <c r="D159" s="2" t="s">
        <v>311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0</v>
      </c>
    </row>
    <row r="160" spans="1:8" ht="24">
      <c r="A160">
        <v>120313</v>
      </c>
      <c r="B160" s="2" t="s">
        <v>101</v>
      </c>
      <c r="C160" s="2" t="s">
        <v>123</v>
      </c>
      <c r="D160" s="2" t="s">
        <v>312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0</v>
      </c>
    </row>
    <row r="161" spans="1:8" ht="24">
      <c r="A161">
        <v>120315</v>
      </c>
      <c r="B161" s="2" t="s">
        <v>101</v>
      </c>
      <c r="C161" s="2" t="s">
        <v>123</v>
      </c>
      <c r="D161" s="2" t="s">
        <v>313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0</v>
      </c>
    </row>
    <row r="162" spans="1:8">
      <c r="A162">
        <v>40102</v>
      </c>
      <c r="B162" s="2" t="s">
        <v>112</v>
      </c>
      <c r="C162" s="2" t="s">
        <v>113</v>
      </c>
      <c r="D162" s="2" t="s">
        <v>314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-82</v>
      </c>
    </row>
    <row r="163" spans="1:8">
      <c r="A163">
        <v>40701</v>
      </c>
      <c r="B163" s="2" t="s">
        <v>112</v>
      </c>
      <c r="C163" s="2" t="s">
        <v>315</v>
      </c>
      <c r="D163" s="2" t="s">
        <v>316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0</v>
      </c>
    </row>
    <row r="164" spans="1:8">
      <c r="A164">
        <v>41007</v>
      </c>
      <c r="B164" s="2" t="s">
        <v>112</v>
      </c>
      <c r="C164" s="2" t="s">
        <v>199</v>
      </c>
      <c r="D164" s="2" t="s">
        <v>317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0</v>
      </c>
    </row>
    <row r="165" spans="1:8">
      <c r="A165">
        <v>80826</v>
      </c>
      <c r="B165" s="2" t="s">
        <v>94</v>
      </c>
      <c r="C165" s="2" t="s">
        <v>94</v>
      </c>
      <c r="D165" s="2" t="s">
        <v>318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-121</v>
      </c>
    </row>
    <row r="166" spans="1:8">
      <c r="A166">
        <v>40702</v>
      </c>
      <c r="B166" s="2" t="s">
        <v>112</v>
      </c>
      <c r="C166" s="2" t="s">
        <v>315</v>
      </c>
      <c r="D166" s="2" t="s">
        <v>319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0</v>
      </c>
    </row>
    <row r="167" spans="1:8">
      <c r="A167">
        <v>91010</v>
      </c>
      <c r="B167" s="2" t="s">
        <v>136</v>
      </c>
      <c r="C167" s="2" t="s">
        <v>229</v>
      </c>
      <c r="D167" s="2" t="s">
        <v>320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-4</v>
      </c>
    </row>
    <row r="168" spans="1:8">
      <c r="A168">
        <v>90903</v>
      </c>
      <c r="B168" s="2" t="s">
        <v>136</v>
      </c>
      <c r="C168" s="2" t="s">
        <v>105</v>
      </c>
      <c r="D168" s="2" t="s">
        <v>321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0</v>
      </c>
    </row>
    <row r="169" spans="1:8">
      <c r="A169">
        <v>130705</v>
      </c>
      <c r="B169" s="2" t="s">
        <v>128</v>
      </c>
      <c r="C169" s="2" t="s">
        <v>129</v>
      </c>
      <c r="D169" s="2" t="s">
        <v>322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-15</v>
      </c>
    </row>
    <row r="170" spans="1:8">
      <c r="A170">
        <v>90307</v>
      </c>
      <c r="B170" s="2" t="s">
        <v>136</v>
      </c>
      <c r="C170" s="2" t="s">
        <v>235</v>
      </c>
      <c r="D170" s="2" t="s">
        <v>323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0</v>
      </c>
    </row>
    <row r="171" spans="1:8" ht="24">
      <c r="A171">
        <v>120505</v>
      </c>
      <c r="B171" s="2" t="s">
        <v>101</v>
      </c>
      <c r="C171" s="2" t="s">
        <v>102</v>
      </c>
      <c r="D171" s="2" t="s">
        <v>324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0</v>
      </c>
    </row>
    <row r="172" spans="1:8">
      <c r="A172">
        <v>60604</v>
      </c>
      <c r="B172" s="2" t="s">
        <v>211</v>
      </c>
      <c r="C172" s="2" t="s">
        <v>325</v>
      </c>
      <c r="D172" s="2" t="s">
        <v>326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0</v>
      </c>
    </row>
    <row r="173" spans="1:8">
      <c r="A173">
        <v>90102</v>
      </c>
      <c r="B173" s="2" t="s">
        <v>136</v>
      </c>
      <c r="C173" s="2" t="s">
        <v>145</v>
      </c>
      <c r="D173" s="2" t="s">
        <v>327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0</v>
      </c>
    </row>
    <row r="174" spans="1:8">
      <c r="A174">
        <v>70704</v>
      </c>
      <c r="B174" s="2" t="s">
        <v>99</v>
      </c>
      <c r="C174" s="2" t="s">
        <v>126</v>
      </c>
      <c r="D174" s="2" t="s">
        <v>328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0</v>
      </c>
    </row>
    <row r="175" spans="1:8">
      <c r="A175">
        <v>40513</v>
      </c>
      <c r="B175" s="2" t="s">
        <v>112</v>
      </c>
      <c r="C175" s="2" t="s">
        <v>143</v>
      </c>
      <c r="D175" s="2" t="s">
        <v>329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0</v>
      </c>
    </row>
    <row r="176" spans="1:8">
      <c r="A176">
        <v>70705</v>
      </c>
      <c r="B176" s="2" t="s">
        <v>99</v>
      </c>
      <c r="C176" s="2" t="s">
        <v>126</v>
      </c>
      <c r="D176" s="2" t="s">
        <v>330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0</v>
      </c>
    </row>
    <row r="177" spans="1:8">
      <c r="A177">
        <v>91203</v>
      </c>
      <c r="B177" s="2" t="s">
        <v>136</v>
      </c>
      <c r="C177" s="2" t="s">
        <v>137</v>
      </c>
      <c r="D177" s="2" t="s">
        <v>330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0</v>
      </c>
    </row>
    <row r="178" spans="1:8">
      <c r="A178">
        <v>130307</v>
      </c>
      <c r="B178" s="2" t="s">
        <v>128</v>
      </c>
      <c r="C178" s="2" t="s">
        <v>216</v>
      </c>
      <c r="D178" s="2" t="s">
        <v>330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0</v>
      </c>
    </row>
    <row r="179" spans="1:8">
      <c r="A179">
        <v>60303</v>
      </c>
      <c r="B179" s="2" t="s">
        <v>211</v>
      </c>
      <c r="C179" s="2" t="s">
        <v>331</v>
      </c>
      <c r="D179" s="2" t="s">
        <v>332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0</v>
      </c>
    </row>
    <row r="180" spans="1:8">
      <c r="A180">
        <v>70602</v>
      </c>
      <c r="B180" s="2" t="s">
        <v>99</v>
      </c>
      <c r="C180" s="2" t="s">
        <v>333</v>
      </c>
      <c r="D180" s="2" t="s">
        <v>334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0</v>
      </c>
    </row>
    <row r="181" spans="1:8">
      <c r="A181">
        <v>20403</v>
      </c>
      <c r="B181" s="2" t="s">
        <v>107</v>
      </c>
      <c r="C181" s="2" t="s">
        <v>239</v>
      </c>
      <c r="D181" s="2" t="s">
        <v>335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0</v>
      </c>
    </row>
    <row r="182" spans="1:8">
      <c r="A182">
        <v>60302</v>
      </c>
      <c r="B182" s="2" t="s">
        <v>211</v>
      </c>
      <c r="C182" s="2" t="s">
        <v>331</v>
      </c>
      <c r="D182" s="2" t="s">
        <v>336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0</v>
      </c>
    </row>
    <row r="183" spans="1:8">
      <c r="A183">
        <v>70204</v>
      </c>
      <c r="B183" s="2" t="s">
        <v>99</v>
      </c>
      <c r="C183" s="2" t="s">
        <v>158</v>
      </c>
      <c r="D183" s="2" t="s">
        <v>337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0</v>
      </c>
    </row>
    <row r="184" spans="1:8">
      <c r="A184">
        <v>60304</v>
      </c>
      <c r="B184" s="2" t="s">
        <v>211</v>
      </c>
      <c r="C184" s="2" t="s">
        <v>331</v>
      </c>
      <c r="D184" s="2" t="s">
        <v>338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0</v>
      </c>
    </row>
    <row r="185" spans="1:8">
      <c r="A185">
        <v>70406</v>
      </c>
      <c r="B185" s="2" t="s">
        <v>99</v>
      </c>
      <c r="C185" s="2" t="s">
        <v>153</v>
      </c>
      <c r="D185" s="2" t="s">
        <v>338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0</v>
      </c>
    </row>
    <row r="186" spans="1:8">
      <c r="A186">
        <v>20203</v>
      </c>
      <c r="B186" s="2" t="s">
        <v>107</v>
      </c>
      <c r="C186" s="2" t="s">
        <v>134</v>
      </c>
      <c r="D186" s="2" t="s">
        <v>339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0</v>
      </c>
    </row>
    <row r="187" spans="1:8">
      <c r="A187">
        <v>80802</v>
      </c>
      <c r="B187" s="2" t="s">
        <v>94</v>
      </c>
      <c r="C187" s="2" t="s">
        <v>94</v>
      </c>
      <c r="D187" s="2" t="s">
        <v>340</v>
      </c>
      <c r="E187" s="24">
        <v>0</v>
      </c>
      <c r="F187" s="24">
        <f>+Recupera_PN_ACUM[[#This Row],[04-06-2020]]-Recupera_PN_ACUM[[#This Row],[03-06-2020]]</f>
        <v>7</v>
      </c>
      <c r="G187" s="24">
        <f>+Recupera_PN_ACUM[[#This Row],[5/6/2020]]-Recupera_PN_ACUM[[#This Row],[04-06-2020]]</f>
        <v>3</v>
      </c>
      <c r="H187" s="24">
        <f>+Recupera_PN_ACUM[[#This Row],[6/6/2020]]-Recupera_PN_ACUM[[#This Row],[5/6/2020]]</f>
        <v>-195</v>
      </c>
    </row>
    <row r="188" spans="1:8">
      <c r="A188">
        <v>60606</v>
      </c>
      <c r="B188" s="2" t="s">
        <v>211</v>
      </c>
      <c r="C188" s="2" t="s">
        <v>325</v>
      </c>
      <c r="D188" s="2" t="s">
        <v>341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0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99</v>
      </c>
      <c r="C189" s="2" t="s">
        <v>158</v>
      </c>
      <c r="D189" s="2" t="s">
        <v>342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0</v>
      </c>
    </row>
    <row r="190" spans="1:8">
      <c r="A190">
        <v>90204</v>
      </c>
      <c r="B190" s="2" t="s">
        <v>136</v>
      </c>
      <c r="C190" s="2" t="s">
        <v>162</v>
      </c>
      <c r="D190" s="2" t="s">
        <v>343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0</v>
      </c>
    </row>
    <row r="191" spans="1:8">
      <c r="A191">
        <v>20605</v>
      </c>
      <c r="B191" s="2" t="s">
        <v>107</v>
      </c>
      <c r="C191" s="2" t="s">
        <v>233</v>
      </c>
      <c r="D191" s="2" t="s">
        <v>344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-8</v>
      </c>
    </row>
    <row r="192" spans="1:8">
      <c r="A192">
        <v>130706</v>
      </c>
      <c r="B192" s="2" t="s">
        <v>128</v>
      </c>
      <c r="C192" s="2" t="s">
        <v>129</v>
      </c>
      <c r="D192" s="2" t="s">
        <v>344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-35</v>
      </c>
    </row>
    <row r="193" spans="1:8">
      <c r="A193">
        <v>20502</v>
      </c>
      <c r="B193" s="2" t="s">
        <v>107</v>
      </c>
      <c r="C193" s="2" t="s">
        <v>345</v>
      </c>
      <c r="D193" s="2" t="s">
        <v>346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0</v>
      </c>
    </row>
    <row r="194" spans="1:8">
      <c r="A194">
        <v>70706</v>
      </c>
      <c r="B194" s="2" t="s">
        <v>99</v>
      </c>
      <c r="C194" s="2" t="s">
        <v>126</v>
      </c>
      <c r="D194" s="2" t="s">
        <v>347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0</v>
      </c>
    </row>
    <row r="195" spans="1:8">
      <c r="A195">
        <v>20102</v>
      </c>
      <c r="B195" s="2" t="s">
        <v>107</v>
      </c>
      <c r="C195" s="2" t="s">
        <v>108</v>
      </c>
      <c r="D195" s="2" t="s">
        <v>348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0</v>
      </c>
    </row>
    <row r="196" spans="1:8">
      <c r="A196">
        <v>41304</v>
      </c>
      <c r="B196" s="2" t="s">
        <v>112</v>
      </c>
      <c r="C196" s="2" t="s">
        <v>179</v>
      </c>
      <c r="D196" s="2" t="s">
        <v>348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0</v>
      </c>
    </row>
    <row r="197" spans="1:8">
      <c r="A197">
        <v>90904</v>
      </c>
      <c r="B197" s="2" t="s">
        <v>136</v>
      </c>
      <c r="C197" s="2" t="s">
        <v>105</v>
      </c>
      <c r="D197" s="2" t="s">
        <v>349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0</v>
      </c>
    </row>
    <row r="198" spans="1:8">
      <c r="A198">
        <v>70315</v>
      </c>
      <c r="B198" s="2" t="s">
        <v>99</v>
      </c>
      <c r="C198" s="2" t="s">
        <v>99</v>
      </c>
      <c r="D198" s="2" t="s">
        <v>350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116</v>
      </c>
      <c r="C199" s="2" t="s">
        <v>164</v>
      </c>
      <c r="D199" s="2" t="s">
        <v>351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-7</v>
      </c>
    </row>
    <row r="200" spans="1:8">
      <c r="A200">
        <v>70102</v>
      </c>
      <c r="B200" s="2" t="s">
        <v>99</v>
      </c>
      <c r="C200" s="2" t="s">
        <v>352</v>
      </c>
      <c r="D200" s="2" t="s">
        <v>353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0</v>
      </c>
    </row>
    <row r="201" spans="1:8">
      <c r="A201">
        <v>130902</v>
      </c>
      <c r="B201" s="2" t="s">
        <v>128</v>
      </c>
      <c r="C201" s="2" t="s">
        <v>354</v>
      </c>
      <c r="D201" s="2" t="s">
        <v>355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0</v>
      </c>
    </row>
    <row r="202" spans="1:8">
      <c r="A202">
        <v>30203</v>
      </c>
      <c r="B202" s="2" t="s">
        <v>96</v>
      </c>
      <c r="C202" s="2" t="s">
        <v>97</v>
      </c>
      <c r="D202" s="2" t="s">
        <v>356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0</v>
      </c>
    </row>
    <row r="203" spans="1:8">
      <c r="A203">
        <v>30303</v>
      </c>
      <c r="B203" s="2" t="s">
        <v>96</v>
      </c>
      <c r="C203" s="2" t="s">
        <v>293</v>
      </c>
      <c r="D203" s="2" t="s">
        <v>357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0</v>
      </c>
    </row>
    <row r="204" spans="1:8">
      <c r="A204">
        <v>70302</v>
      </c>
      <c r="B204" s="2" t="s">
        <v>99</v>
      </c>
      <c r="C204" s="2" t="s">
        <v>99</v>
      </c>
      <c r="D204" s="2" t="s">
        <v>357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107</v>
      </c>
      <c r="C205" s="2" t="s">
        <v>358</v>
      </c>
      <c r="D205" s="2" t="s">
        <v>359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99</v>
      </c>
      <c r="C206" s="2" t="s">
        <v>352</v>
      </c>
      <c r="D206" s="2" t="s">
        <v>360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107</v>
      </c>
      <c r="C207" s="2" t="s">
        <v>108</v>
      </c>
      <c r="D207" s="2" t="s">
        <v>361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136</v>
      </c>
      <c r="C208" s="2" t="s">
        <v>186</v>
      </c>
      <c r="D208" s="2" t="s">
        <v>362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128</v>
      </c>
      <c r="C209" s="2" t="s">
        <v>354</v>
      </c>
      <c r="D209" s="2" t="s">
        <v>362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-2</v>
      </c>
    </row>
    <row r="210" spans="1:8">
      <c r="A210">
        <v>130406</v>
      </c>
      <c r="B210" s="2" t="s">
        <v>128</v>
      </c>
      <c r="C210" s="2" t="s">
        <v>175</v>
      </c>
      <c r="D210" s="2" t="s">
        <v>363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211</v>
      </c>
      <c r="C211" s="2" t="s">
        <v>283</v>
      </c>
      <c r="D211" s="2" t="s">
        <v>364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94</v>
      </c>
      <c r="C212" s="2" t="s">
        <v>237</v>
      </c>
      <c r="D212" s="2" t="s">
        <v>365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-1</v>
      </c>
    </row>
    <row r="213" spans="1:8">
      <c r="A213">
        <v>70103</v>
      </c>
      <c r="B213" s="2" t="s">
        <v>99</v>
      </c>
      <c r="C213" s="2" t="s">
        <v>352</v>
      </c>
      <c r="D213" s="2" t="s">
        <v>366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99</v>
      </c>
      <c r="C214" s="2" t="s">
        <v>158</v>
      </c>
      <c r="D214" s="2" t="s">
        <v>367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136</v>
      </c>
      <c r="C215" s="2" t="s">
        <v>155</v>
      </c>
      <c r="D215" s="2" t="s">
        <v>368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136</v>
      </c>
      <c r="C216" s="2" t="s">
        <v>255</v>
      </c>
      <c r="D216" s="2" t="s">
        <v>369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99</v>
      </c>
      <c r="C217" s="2" t="s">
        <v>158</v>
      </c>
      <c r="D217" s="2" t="s">
        <v>370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112</v>
      </c>
      <c r="C218" s="2" t="s">
        <v>371</v>
      </c>
      <c r="D218" s="2" t="s">
        <v>372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211</v>
      </c>
      <c r="C219" s="2" t="s">
        <v>325</v>
      </c>
      <c r="D219" s="2" t="s">
        <v>373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107</v>
      </c>
      <c r="C220" s="2" t="s">
        <v>345</v>
      </c>
      <c r="D220" s="2" t="s">
        <v>374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136</v>
      </c>
      <c r="C221" s="2" t="s">
        <v>105</v>
      </c>
      <c r="D221" s="2" t="s">
        <v>375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101</v>
      </c>
      <c r="C222" s="2" t="s">
        <v>102</v>
      </c>
      <c r="D222" s="2" t="s">
        <v>376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211</v>
      </c>
      <c r="C223" s="2" t="s">
        <v>325</v>
      </c>
      <c r="D223" s="2" t="s">
        <v>377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99</v>
      </c>
      <c r="C224" s="2" t="s">
        <v>158</v>
      </c>
      <c r="D224" s="2" t="s">
        <v>377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101</v>
      </c>
      <c r="C225" s="2" t="s">
        <v>102</v>
      </c>
      <c r="D225" s="2" t="s">
        <v>378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107</v>
      </c>
      <c r="C226" s="2" t="s">
        <v>345</v>
      </c>
      <c r="D226" s="2" t="s">
        <v>379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136</v>
      </c>
      <c r="C227" s="2" t="s">
        <v>235</v>
      </c>
      <c r="D227" s="2" t="s">
        <v>380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101</v>
      </c>
      <c r="C228" s="2" t="s">
        <v>102</v>
      </c>
      <c r="D228" s="2" t="s">
        <v>381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101</v>
      </c>
      <c r="C229" s="2" t="s">
        <v>102</v>
      </c>
      <c r="D229" s="2" t="s">
        <v>382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112</v>
      </c>
      <c r="C230" s="2" t="s">
        <v>371</v>
      </c>
      <c r="D230" s="2" t="s">
        <v>383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107</v>
      </c>
      <c r="C231" s="2" t="s">
        <v>358</v>
      </c>
      <c r="D231" s="2" t="s">
        <v>384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136</v>
      </c>
      <c r="C232" s="2" t="s">
        <v>162</v>
      </c>
      <c r="D232" s="2" t="s">
        <v>384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136</v>
      </c>
      <c r="C233" s="2" t="s">
        <v>255</v>
      </c>
      <c r="D233" s="2" t="s">
        <v>385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112</v>
      </c>
      <c r="C234" s="2" t="s">
        <v>371</v>
      </c>
      <c r="D234" s="2" t="s">
        <v>386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104</v>
      </c>
      <c r="C235" s="2" t="s">
        <v>192</v>
      </c>
      <c r="D235" s="2" t="s">
        <v>387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107</v>
      </c>
      <c r="C236" s="2" t="s">
        <v>134</v>
      </c>
      <c r="D236" s="2" t="s">
        <v>388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211</v>
      </c>
      <c r="C237" s="2" t="s">
        <v>283</v>
      </c>
      <c r="D237" s="2" t="s">
        <v>389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136</v>
      </c>
      <c r="C238" s="2" t="s">
        <v>255</v>
      </c>
      <c r="D238" s="2" t="s">
        <v>389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107</v>
      </c>
      <c r="C239" s="2" t="s">
        <v>108</v>
      </c>
      <c r="D239" s="2" t="s">
        <v>390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116</v>
      </c>
      <c r="C240" s="2" t="s">
        <v>164</v>
      </c>
      <c r="D240" s="2" t="s">
        <v>391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112</v>
      </c>
      <c r="C241" s="2" t="s">
        <v>113</v>
      </c>
      <c r="D241" s="2" t="s">
        <v>392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10</v>
      </c>
      <c r="H241" s="24">
        <f>+Recupera_PN_ACUM[[#This Row],[6/6/2020]]-Recupera_PN_ACUM[[#This Row],[5/6/2020]]</f>
        <v>-10</v>
      </c>
    </row>
    <row r="242" spans="1:8">
      <c r="A242">
        <v>10204</v>
      </c>
      <c r="B242" s="2" t="s">
        <v>116</v>
      </c>
      <c r="C242" s="2" t="s">
        <v>164</v>
      </c>
      <c r="D242" s="2" t="s">
        <v>393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211</v>
      </c>
      <c r="C243" s="2" t="s">
        <v>260</v>
      </c>
      <c r="D243" s="2" t="s">
        <v>394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211</v>
      </c>
      <c r="C244" s="2" t="s">
        <v>271</v>
      </c>
      <c r="D244" s="2" t="s">
        <v>395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107</v>
      </c>
      <c r="C245" s="2" t="s">
        <v>134</v>
      </c>
      <c r="D245" s="2" t="s">
        <v>396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-1</v>
      </c>
    </row>
    <row r="246" spans="1:8" ht="24">
      <c r="A246">
        <v>120106</v>
      </c>
      <c r="B246" s="2" t="s">
        <v>101</v>
      </c>
      <c r="C246" s="2" t="s">
        <v>190</v>
      </c>
      <c r="D246" s="2" t="s">
        <v>397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211</v>
      </c>
      <c r="C247" s="2" t="s">
        <v>260</v>
      </c>
      <c r="D247" s="2" t="s">
        <v>398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94</v>
      </c>
      <c r="C248" s="2" t="s">
        <v>94</v>
      </c>
      <c r="D248" s="2" t="s">
        <v>399</v>
      </c>
      <c r="E248" s="24"/>
      <c r="F248" s="24">
        <f>+Recupera_PN_ACUM[[#This Row],[04-06-2020]]-Recupera_PN_ACUM[[#This Row],[03-06-2020]]</f>
        <v>5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-135</v>
      </c>
    </row>
    <row r="249" spans="1:8">
      <c r="A249">
        <v>70407</v>
      </c>
      <c r="B249" s="2" t="s">
        <v>99</v>
      </c>
      <c r="C249" s="2" t="s">
        <v>153</v>
      </c>
      <c r="D249" s="2" t="s">
        <v>400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128</v>
      </c>
      <c r="C250" s="2" t="s">
        <v>129</v>
      </c>
      <c r="D250" s="2" t="s">
        <v>401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-4</v>
      </c>
    </row>
    <row r="251" spans="1:8">
      <c r="A251">
        <v>10216</v>
      </c>
      <c r="B251" s="2" t="s">
        <v>116</v>
      </c>
      <c r="C251" s="2" t="s">
        <v>164</v>
      </c>
      <c r="D251" s="2" t="s">
        <v>402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116</v>
      </c>
      <c r="C252" s="2" t="s">
        <v>164</v>
      </c>
      <c r="D252" s="2" t="s">
        <v>403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116</v>
      </c>
      <c r="C253" s="2" t="s">
        <v>164</v>
      </c>
      <c r="D253" s="2" t="s">
        <v>404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99</v>
      </c>
      <c r="C254" s="2" t="s">
        <v>126</v>
      </c>
      <c r="D254" s="2" t="s">
        <v>405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104</v>
      </c>
      <c r="C255" s="2" t="s">
        <v>225</v>
      </c>
      <c r="D255" s="2" t="s">
        <v>406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136</v>
      </c>
      <c r="C256" s="2" t="s">
        <v>105</v>
      </c>
      <c r="D256" s="2" t="s">
        <v>407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96</v>
      </c>
      <c r="C257" s="2" t="s">
        <v>293</v>
      </c>
      <c r="D257" s="2" t="s">
        <v>408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136</v>
      </c>
      <c r="C258" s="2" t="s">
        <v>250</v>
      </c>
      <c r="D258" s="2" t="s">
        <v>409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112</v>
      </c>
      <c r="C259" s="2" t="s">
        <v>143</v>
      </c>
      <c r="D259" s="2" t="s">
        <v>410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94</v>
      </c>
      <c r="C260" s="2" t="s">
        <v>201</v>
      </c>
      <c r="D260" s="2" t="s">
        <v>411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112</v>
      </c>
      <c r="C261" s="2" t="s">
        <v>149</v>
      </c>
      <c r="D261" s="2" t="s">
        <v>412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116</v>
      </c>
      <c r="C262" s="2" t="s">
        <v>164</v>
      </c>
      <c r="D262" s="2" t="s">
        <v>413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-3</v>
      </c>
    </row>
    <row r="263" spans="1:8">
      <c r="A263">
        <v>40605</v>
      </c>
      <c r="B263" s="2" t="s">
        <v>112</v>
      </c>
      <c r="C263" s="2" t="s">
        <v>182</v>
      </c>
      <c r="D263" s="2" t="s">
        <v>414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128</v>
      </c>
      <c r="C264" s="2" t="s">
        <v>129</v>
      </c>
      <c r="D264" s="2" t="s">
        <v>415</v>
      </c>
      <c r="E264" s="24"/>
      <c r="F264" s="24">
        <f>+Recupera_PN_ACUM[[#This Row],[04-06-2020]]-Recupera_PN_ACUM[[#This Row],[03-06-2020]]</f>
        <v>1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-118</v>
      </c>
    </row>
    <row r="265" spans="1:8">
      <c r="A265">
        <v>40801</v>
      </c>
      <c r="B265" s="2" t="s">
        <v>112</v>
      </c>
      <c r="C265" s="2" t="s">
        <v>416</v>
      </c>
      <c r="D265" s="2" t="s">
        <v>416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-2</v>
      </c>
    </row>
    <row r="266" spans="1:8">
      <c r="A266">
        <v>70708</v>
      </c>
      <c r="B266" s="2" t="s">
        <v>99</v>
      </c>
      <c r="C266" s="2" t="s">
        <v>126</v>
      </c>
      <c r="D266" s="2" t="s">
        <v>417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99</v>
      </c>
      <c r="C267" s="2" t="s">
        <v>352</v>
      </c>
      <c r="D267" s="2" t="s">
        <v>418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99</v>
      </c>
      <c r="C268" s="2" t="s">
        <v>352</v>
      </c>
      <c r="D268" s="2" t="s">
        <v>419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112</v>
      </c>
      <c r="C269" s="2" t="s">
        <v>113</v>
      </c>
      <c r="D269" s="2" t="s">
        <v>420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136</v>
      </c>
      <c r="C270" s="2" t="s">
        <v>155</v>
      </c>
      <c r="D270" s="2" t="s">
        <v>420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112</v>
      </c>
      <c r="C271" s="2" t="s">
        <v>149</v>
      </c>
      <c r="D271" s="2" t="s">
        <v>421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101</v>
      </c>
      <c r="C272" s="2" t="s">
        <v>102</v>
      </c>
      <c r="D272" s="2" t="s">
        <v>422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128</v>
      </c>
      <c r="C273" s="2" t="s">
        <v>354</v>
      </c>
      <c r="D273" s="2" t="s">
        <v>422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101</v>
      </c>
      <c r="C274" s="2" t="s">
        <v>102</v>
      </c>
      <c r="D274" s="2" t="s">
        <v>423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107</v>
      </c>
      <c r="C275" s="2" t="s">
        <v>239</v>
      </c>
      <c r="D275" s="2" t="s">
        <v>424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101</v>
      </c>
      <c r="C276" s="2" t="s">
        <v>206</v>
      </c>
      <c r="D276" s="2" t="s">
        <v>425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101</v>
      </c>
      <c r="C277" s="2" t="s">
        <v>184</v>
      </c>
      <c r="D277" s="2" t="s">
        <v>426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101</v>
      </c>
      <c r="C278" s="2" t="s">
        <v>258</v>
      </c>
      <c r="D278" s="2" t="s">
        <v>427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101</v>
      </c>
      <c r="C279" s="2" t="s">
        <v>243</v>
      </c>
      <c r="D279" s="2" t="s">
        <v>428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101</v>
      </c>
      <c r="C280" s="2" t="s">
        <v>243</v>
      </c>
      <c r="D280" s="2" t="s">
        <v>429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101</v>
      </c>
      <c r="C281" s="2" t="s">
        <v>243</v>
      </c>
      <c r="D281" s="2" t="s">
        <v>430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101</v>
      </c>
      <c r="C282" s="2" t="s">
        <v>243</v>
      </c>
      <c r="D282" s="2" t="s">
        <v>431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-4</v>
      </c>
    </row>
    <row r="283" spans="1:8" ht="24">
      <c r="A283">
        <v>120201</v>
      </c>
      <c r="B283" s="2" t="s">
        <v>101</v>
      </c>
      <c r="C283" s="2" t="s">
        <v>243</v>
      </c>
      <c r="D283" s="2" t="s">
        <v>432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128</v>
      </c>
      <c r="C284" s="2" t="s">
        <v>129</v>
      </c>
      <c r="D284" s="2" t="s">
        <v>211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-83</v>
      </c>
    </row>
    <row r="285" spans="1:8">
      <c r="A285">
        <v>91111</v>
      </c>
      <c r="B285" s="2" t="s">
        <v>136</v>
      </c>
      <c r="C285" s="2" t="s">
        <v>155</v>
      </c>
      <c r="D285" s="2" t="s">
        <v>433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112</v>
      </c>
      <c r="C286" s="2" t="s">
        <v>188</v>
      </c>
      <c r="D286" s="2" t="s">
        <v>434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112</v>
      </c>
      <c r="C287" s="2" t="s">
        <v>416</v>
      </c>
      <c r="D287" s="2" t="s">
        <v>435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128</v>
      </c>
      <c r="C288" s="2" t="s">
        <v>129</v>
      </c>
      <c r="D288" s="2" t="s">
        <v>436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99</v>
      </c>
      <c r="C289" s="2" t="s">
        <v>126</v>
      </c>
      <c r="D289" s="2" t="s">
        <v>437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96</v>
      </c>
      <c r="C290" s="2" t="s">
        <v>213</v>
      </c>
      <c r="D290" s="2" t="s">
        <v>438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128</v>
      </c>
      <c r="C291" s="2" t="s">
        <v>129</v>
      </c>
      <c r="D291" s="2" t="s">
        <v>439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101</v>
      </c>
      <c r="C292" s="2" t="s">
        <v>258</v>
      </c>
      <c r="D292" s="2" t="s">
        <v>440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104</v>
      </c>
      <c r="C293" s="2" t="s">
        <v>225</v>
      </c>
      <c r="D293" s="2" t="s">
        <v>441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112</v>
      </c>
      <c r="C294" s="2" t="s">
        <v>121</v>
      </c>
      <c r="D294" s="2" t="s">
        <v>442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288</v>
      </c>
      <c r="C295" s="2" t="s">
        <v>443</v>
      </c>
      <c r="D295" s="2" t="s">
        <v>444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94</v>
      </c>
      <c r="C296" s="2" t="s">
        <v>131</v>
      </c>
      <c r="D296" s="2" t="s">
        <v>445</v>
      </c>
      <c r="E296" s="24"/>
      <c r="F296" s="24">
        <f>+Recupera_PN_ACUM[[#This Row],[04-06-2020]]-Recupera_PN_ACUM[[#This Row],[03-06-2020]]</f>
        <v>1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-110</v>
      </c>
    </row>
    <row r="297" spans="1:8">
      <c r="A297">
        <v>130102</v>
      </c>
      <c r="B297" s="2" t="s">
        <v>128</v>
      </c>
      <c r="C297" s="2" t="s">
        <v>141</v>
      </c>
      <c r="D297" s="2" t="s">
        <v>446</v>
      </c>
      <c r="E297" s="24">
        <v>0</v>
      </c>
      <c r="F297" s="24">
        <f>+Recupera_PN_ACUM[[#This Row],[04-06-2020]]-Recupera_PN_ACUM[[#This Row],[03-06-2020]]</f>
        <v>3</v>
      </c>
      <c r="G297" s="24">
        <f>+Recupera_PN_ACUM[[#This Row],[5/6/2020]]-Recupera_PN_ACUM[[#This Row],[04-06-2020]]</f>
        <v>2</v>
      </c>
      <c r="H297" s="24">
        <f>+Recupera_PN_ACUM[[#This Row],[6/6/2020]]-Recupera_PN_ACUM[[#This Row],[5/6/2020]]</f>
        <v>-197</v>
      </c>
    </row>
    <row r="298" spans="1:8">
      <c r="A298">
        <v>20206</v>
      </c>
      <c r="B298" s="2" t="s">
        <v>107</v>
      </c>
      <c r="C298" s="2" t="s">
        <v>134</v>
      </c>
      <c r="D298" s="2" t="s">
        <v>447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94</v>
      </c>
      <c r="C299" s="2" t="s">
        <v>94</v>
      </c>
      <c r="D299" s="2" t="s">
        <v>447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1</v>
      </c>
      <c r="H299" s="24">
        <f>+Recupera_PN_ACUM[[#This Row],[6/6/2020]]-Recupera_PN_ACUM[[#This Row],[5/6/2020]]</f>
        <v>-287</v>
      </c>
    </row>
    <row r="300" spans="1:8">
      <c r="A300">
        <v>41102</v>
      </c>
      <c r="B300" s="2" t="s">
        <v>112</v>
      </c>
      <c r="C300" s="2" t="s">
        <v>448</v>
      </c>
      <c r="D300" s="2" t="s">
        <v>449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112</v>
      </c>
      <c r="C301" s="2" t="s">
        <v>179</v>
      </c>
      <c r="D301" s="2" t="s">
        <v>450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101</v>
      </c>
      <c r="C302" s="2" t="s">
        <v>184</v>
      </c>
      <c r="D302" s="2" t="s">
        <v>184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101</v>
      </c>
      <c r="C303" s="2" t="s">
        <v>123</v>
      </c>
      <c r="D303" s="2" t="s">
        <v>451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101</v>
      </c>
      <c r="C304" s="2" t="s">
        <v>151</v>
      </c>
      <c r="D304" s="2" t="s">
        <v>151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211</v>
      </c>
      <c r="C305" s="2" t="s">
        <v>279</v>
      </c>
      <c r="D305" s="2" t="s">
        <v>452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-1</v>
      </c>
    </row>
    <row r="306" spans="1:8">
      <c r="A306">
        <v>60305</v>
      </c>
      <c r="B306" s="2" t="s">
        <v>211</v>
      </c>
      <c r="C306" s="2" t="s">
        <v>331</v>
      </c>
      <c r="D306" s="2" t="s">
        <v>452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136</v>
      </c>
      <c r="C307" s="2" t="s">
        <v>145</v>
      </c>
      <c r="D307" s="2" t="s">
        <v>453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99</v>
      </c>
      <c r="C308" s="2" t="s">
        <v>99</v>
      </c>
      <c r="D308" s="2" t="s">
        <v>454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-6</v>
      </c>
    </row>
    <row r="309" spans="1:8">
      <c r="A309">
        <v>91002</v>
      </c>
      <c r="B309" s="2" t="s">
        <v>136</v>
      </c>
      <c r="C309" s="2" t="s">
        <v>229</v>
      </c>
      <c r="D309" s="2" t="s">
        <v>454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-7</v>
      </c>
    </row>
    <row r="310" spans="1:8">
      <c r="A310">
        <v>40501</v>
      </c>
      <c r="B310" s="2" t="s">
        <v>112</v>
      </c>
      <c r="C310" s="2" t="s">
        <v>143</v>
      </c>
      <c r="D310" s="2" t="s">
        <v>455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96</v>
      </c>
      <c r="C311" s="2" t="s">
        <v>97</v>
      </c>
      <c r="D311" s="2" t="s">
        <v>456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99</v>
      </c>
      <c r="C312" s="2" t="s">
        <v>352</v>
      </c>
      <c r="D312" s="2" t="s">
        <v>457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94</v>
      </c>
      <c r="C313" s="2" t="s">
        <v>458</v>
      </c>
      <c r="D313" s="2" t="s">
        <v>459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128</v>
      </c>
      <c r="C314" s="2" t="s">
        <v>354</v>
      </c>
      <c r="D314" s="2" t="s">
        <v>460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94</v>
      </c>
      <c r="C315" s="2" t="s">
        <v>458</v>
      </c>
      <c r="D315" s="2" t="s">
        <v>461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99</v>
      </c>
      <c r="C316" s="2" t="s">
        <v>99</v>
      </c>
      <c r="D316" s="2" t="s">
        <v>462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112</v>
      </c>
      <c r="C317" s="2" t="s">
        <v>143</v>
      </c>
      <c r="D317" s="2" t="s">
        <v>463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-1</v>
      </c>
    </row>
    <row r="318" spans="1:8">
      <c r="A318">
        <v>80804</v>
      </c>
      <c r="B318" s="2" t="s">
        <v>94</v>
      </c>
      <c r="C318" s="2" t="s">
        <v>94</v>
      </c>
      <c r="D318" s="2" t="s">
        <v>464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136</v>
      </c>
      <c r="C319" s="2" t="s">
        <v>250</v>
      </c>
      <c r="D319" s="2" t="s">
        <v>465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116</v>
      </c>
      <c r="C320" s="2" t="s">
        <v>164</v>
      </c>
      <c r="D320" s="2" t="s">
        <v>466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94</v>
      </c>
      <c r="C321" s="2" t="s">
        <v>458</v>
      </c>
      <c r="D321" s="2" t="s">
        <v>467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136</v>
      </c>
      <c r="C322" s="2" t="s">
        <v>162</v>
      </c>
      <c r="D322" s="2" t="s">
        <v>468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128</v>
      </c>
      <c r="C323" s="2" t="s">
        <v>354</v>
      </c>
      <c r="D323" s="2" t="s">
        <v>468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-1</v>
      </c>
    </row>
    <row r="324" spans="1:8">
      <c r="A324">
        <v>70209</v>
      </c>
      <c r="B324" s="2" t="s">
        <v>99</v>
      </c>
      <c r="C324" s="2" t="s">
        <v>158</v>
      </c>
      <c r="D324" s="2" t="s">
        <v>469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99</v>
      </c>
      <c r="C325" s="2" t="s">
        <v>153</v>
      </c>
      <c r="D325" s="2" t="s">
        <v>186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136</v>
      </c>
      <c r="C326" s="2" t="s">
        <v>186</v>
      </c>
      <c r="D326" s="2" t="s">
        <v>470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-9</v>
      </c>
    </row>
    <row r="327" spans="1:8">
      <c r="A327">
        <v>70210</v>
      </c>
      <c r="B327" s="2" t="s">
        <v>99</v>
      </c>
      <c r="C327" s="2" t="s">
        <v>158</v>
      </c>
      <c r="D327" s="2" t="s">
        <v>471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136</v>
      </c>
      <c r="C328" s="2" t="s">
        <v>145</v>
      </c>
      <c r="D328" s="2" t="s">
        <v>472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99</v>
      </c>
      <c r="C329" s="2" t="s">
        <v>158</v>
      </c>
      <c r="D329" s="2" t="s">
        <v>473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104</v>
      </c>
      <c r="C330" s="2" t="s">
        <v>225</v>
      </c>
      <c r="D330" s="2" t="s">
        <v>474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-7</v>
      </c>
    </row>
    <row r="331" spans="1:8">
      <c r="A331">
        <v>70106</v>
      </c>
      <c r="B331" s="2" t="s">
        <v>99</v>
      </c>
      <c r="C331" s="2" t="s">
        <v>352</v>
      </c>
      <c r="D331" s="2" t="s">
        <v>475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107</v>
      </c>
      <c r="C332" s="2" t="s">
        <v>345</v>
      </c>
      <c r="D332" s="2" t="s">
        <v>476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136</v>
      </c>
      <c r="C333" s="2" t="s">
        <v>229</v>
      </c>
      <c r="D333" s="2" t="s">
        <v>477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-8</v>
      </c>
    </row>
    <row r="334" spans="1:8">
      <c r="A334">
        <v>20301</v>
      </c>
      <c r="B334" s="2" t="s">
        <v>107</v>
      </c>
      <c r="C334" s="2" t="s">
        <v>358</v>
      </c>
      <c r="D334" s="2" t="s">
        <v>478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-5</v>
      </c>
    </row>
    <row r="335" spans="1:8">
      <c r="A335">
        <v>60306</v>
      </c>
      <c r="B335" s="2" t="s">
        <v>211</v>
      </c>
      <c r="C335" s="2" t="s">
        <v>331</v>
      </c>
      <c r="D335" s="2" t="s">
        <v>479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136</v>
      </c>
      <c r="C336" s="2" t="s">
        <v>162</v>
      </c>
      <c r="D336" s="2" t="s">
        <v>480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136</v>
      </c>
      <c r="C337" s="2" t="s">
        <v>229</v>
      </c>
      <c r="D337" s="2" t="s">
        <v>481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128</v>
      </c>
      <c r="C338" s="2" t="s">
        <v>129</v>
      </c>
      <c r="D338" s="2" t="s">
        <v>482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136</v>
      </c>
      <c r="C339" s="2" t="s">
        <v>155</v>
      </c>
      <c r="D339" s="2" t="s">
        <v>483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-1</v>
      </c>
    </row>
    <row r="340" spans="1:8">
      <c r="A340">
        <v>90208</v>
      </c>
      <c r="B340" s="2" t="s">
        <v>136</v>
      </c>
      <c r="C340" s="2" t="s">
        <v>162</v>
      </c>
      <c r="D340" s="2" t="s">
        <v>484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99</v>
      </c>
      <c r="C341" s="2" t="s">
        <v>158</v>
      </c>
      <c r="D341" s="2" t="s">
        <v>485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136</v>
      </c>
      <c r="C342" s="2" t="s">
        <v>155</v>
      </c>
      <c r="D342" s="2" t="s">
        <v>486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-3</v>
      </c>
    </row>
    <row r="343" spans="1:8">
      <c r="A343">
        <v>130308</v>
      </c>
      <c r="B343" s="2" t="s">
        <v>128</v>
      </c>
      <c r="C343" s="2" t="s">
        <v>216</v>
      </c>
      <c r="D343" s="2" t="s">
        <v>487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99</v>
      </c>
      <c r="C344" s="2" t="s">
        <v>126</v>
      </c>
      <c r="D344" s="2" t="s">
        <v>488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99</v>
      </c>
      <c r="C345" s="2" t="s">
        <v>99</v>
      </c>
      <c r="D345" s="2" t="s">
        <v>489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-2</v>
      </c>
    </row>
    <row r="346" spans="1:8">
      <c r="A346">
        <v>90209</v>
      </c>
      <c r="B346" s="2" t="s">
        <v>136</v>
      </c>
      <c r="C346" s="2" t="s">
        <v>162</v>
      </c>
      <c r="D346" s="2" t="s">
        <v>490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99</v>
      </c>
      <c r="C347" s="2" t="s">
        <v>333</v>
      </c>
      <c r="D347" s="2" t="s">
        <v>491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112</v>
      </c>
      <c r="C348" s="2" t="s">
        <v>448</v>
      </c>
      <c r="D348" s="2" t="s">
        <v>492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288</v>
      </c>
      <c r="C349" s="2" t="s">
        <v>289</v>
      </c>
      <c r="D349" s="2" t="s">
        <v>493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-3</v>
      </c>
    </row>
    <row r="350" spans="1:8">
      <c r="A350">
        <v>41306</v>
      </c>
      <c r="B350" s="2" t="s">
        <v>112</v>
      </c>
      <c r="C350" s="2" t="s">
        <v>179</v>
      </c>
      <c r="D350" s="2" t="s">
        <v>494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101</v>
      </c>
      <c r="C351" s="2" t="s">
        <v>258</v>
      </c>
      <c r="D351" s="2" t="s">
        <v>495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211</v>
      </c>
      <c r="C352" s="2" t="s">
        <v>325</v>
      </c>
      <c r="D352" s="2" t="s">
        <v>496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99</v>
      </c>
      <c r="C353" s="2" t="s">
        <v>99</v>
      </c>
      <c r="D353" s="2" t="s">
        <v>497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136</v>
      </c>
      <c r="C354" s="2" t="s">
        <v>235</v>
      </c>
      <c r="D354" s="2" t="s">
        <v>497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94</v>
      </c>
      <c r="C355" s="2" t="s">
        <v>94</v>
      </c>
      <c r="D355" s="2" t="s">
        <v>498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-143</v>
      </c>
    </row>
    <row r="356" spans="1:8">
      <c r="A356">
        <v>10210</v>
      </c>
      <c r="B356" s="2" t="s">
        <v>116</v>
      </c>
      <c r="C356" s="2" t="s">
        <v>164</v>
      </c>
      <c r="D356" s="2" t="s">
        <v>499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99</v>
      </c>
      <c r="C357" s="2" t="s">
        <v>99</v>
      </c>
      <c r="D357" s="2" t="s">
        <v>500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136</v>
      </c>
      <c r="C358" s="2" t="s">
        <v>162</v>
      </c>
      <c r="D358" s="2" t="s">
        <v>501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107</v>
      </c>
      <c r="C359" s="2" t="s">
        <v>239</v>
      </c>
      <c r="D359" s="2" t="s">
        <v>502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136</v>
      </c>
      <c r="C360" s="2" t="s">
        <v>247</v>
      </c>
      <c r="D360" s="2" t="s">
        <v>502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112</v>
      </c>
      <c r="C361" s="2" t="s">
        <v>448</v>
      </c>
      <c r="D361" s="2" t="s">
        <v>503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128</v>
      </c>
      <c r="C362" s="2" t="s">
        <v>175</v>
      </c>
      <c r="D362" s="2" t="s">
        <v>503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211</v>
      </c>
      <c r="C363" s="2" t="s">
        <v>331</v>
      </c>
      <c r="D363" s="2" t="s">
        <v>504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107</v>
      </c>
      <c r="C364" s="2" t="s">
        <v>358</v>
      </c>
      <c r="D364" s="2" t="s">
        <v>505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112</v>
      </c>
      <c r="C365" s="2" t="s">
        <v>182</v>
      </c>
      <c r="D365" s="2" t="s">
        <v>505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-7</v>
      </c>
    </row>
    <row r="366" spans="1:8">
      <c r="A366">
        <v>80820</v>
      </c>
      <c r="B366" s="2" t="s">
        <v>94</v>
      </c>
      <c r="C366" s="2" t="s">
        <v>94</v>
      </c>
      <c r="D366" s="2" t="s">
        <v>506</v>
      </c>
      <c r="E366" s="24"/>
      <c r="F366" s="24">
        <f>+Recupera_PN_ACUM[[#This Row],[04-06-2020]]-Recupera_PN_ACUM[[#This Row],[03-06-2020]]</f>
        <v>7</v>
      </c>
      <c r="G366" s="24">
        <f>+Recupera_PN_ACUM[[#This Row],[5/6/2020]]-Recupera_PN_ACUM[[#This Row],[04-06-2020]]</f>
        <v>5</v>
      </c>
      <c r="H366" s="24">
        <f>+Recupera_PN_ACUM[[#This Row],[6/6/2020]]-Recupera_PN_ACUM[[#This Row],[5/6/2020]]</f>
        <v>-192</v>
      </c>
    </row>
    <row r="367" spans="1:8">
      <c r="A367">
        <v>80505</v>
      </c>
      <c r="B367" s="2" t="s">
        <v>94</v>
      </c>
      <c r="C367" s="2" t="s">
        <v>237</v>
      </c>
      <c r="D367" s="2" t="s">
        <v>507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-14</v>
      </c>
    </row>
    <row r="368" spans="1:8">
      <c r="A368">
        <v>60201</v>
      </c>
      <c r="B368" s="2" t="s">
        <v>211</v>
      </c>
      <c r="C368" s="2" t="s">
        <v>271</v>
      </c>
      <c r="D368" s="2" t="s">
        <v>508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128</v>
      </c>
      <c r="C369" s="2" t="s">
        <v>216</v>
      </c>
      <c r="D369" s="2" t="s">
        <v>509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-4</v>
      </c>
    </row>
    <row r="370" spans="1:8">
      <c r="A370">
        <v>70409</v>
      </c>
      <c r="B370" s="2" t="s">
        <v>99</v>
      </c>
      <c r="C370" s="2" t="s">
        <v>153</v>
      </c>
      <c r="D370" s="2" t="s">
        <v>255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136</v>
      </c>
      <c r="C371" s="2" t="s">
        <v>255</v>
      </c>
      <c r="D371" s="2" t="s">
        <v>510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-2</v>
      </c>
    </row>
    <row r="372" spans="1:8">
      <c r="A372">
        <v>70213</v>
      </c>
      <c r="B372" s="2" t="s">
        <v>99</v>
      </c>
      <c r="C372" s="2" t="s">
        <v>158</v>
      </c>
      <c r="D372" s="2" t="s">
        <v>511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116</v>
      </c>
      <c r="C373" s="2" t="s">
        <v>164</v>
      </c>
      <c r="D373" s="2" t="s">
        <v>158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99</v>
      </c>
      <c r="C374" s="2" t="s">
        <v>158</v>
      </c>
      <c r="D374" s="2" t="s">
        <v>512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99</v>
      </c>
      <c r="C375" s="2" t="s">
        <v>158</v>
      </c>
      <c r="D375" s="2" t="s">
        <v>513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99</v>
      </c>
      <c r="C376" s="2" t="s">
        <v>352</v>
      </c>
      <c r="D376" s="2" t="s">
        <v>514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128</v>
      </c>
      <c r="C377" s="2" t="s">
        <v>354</v>
      </c>
      <c r="D377" s="2" t="s">
        <v>515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211</v>
      </c>
      <c r="C378" s="2" t="s">
        <v>271</v>
      </c>
      <c r="D378" s="2" t="s">
        <v>516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-2</v>
      </c>
    </row>
    <row r="379" spans="1:8">
      <c r="A379">
        <v>90604</v>
      </c>
      <c r="B379" s="2" t="s">
        <v>136</v>
      </c>
      <c r="C379" s="2" t="s">
        <v>250</v>
      </c>
      <c r="D379" s="2" t="s">
        <v>516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128</v>
      </c>
      <c r="C380" s="2" t="s">
        <v>216</v>
      </c>
      <c r="D380" s="2" t="s">
        <v>517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-13</v>
      </c>
    </row>
    <row r="381" spans="1:8">
      <c r="A381">
        <v>30108</v>
      </c>
      <c r="B381" s="2" t="s">
        <v>96</v>
      </c>
      <c r="C381" s="2" t="s">
        <v>96</v>
      </c>
      <c r="D381" s="2" t="s">
        <v>518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-1</v>
      </c>
    </row>
    <row r="382" spans="1:8">
      <c r="A382">
        <v>40202</v>
      </c>
      <c r="B382" s="2" t="s">
        <v>112</v>
      </c>
      <c r="C382" s="2" t="s">
        <v>147</v>
      </c>
      <c r="D382" s="2" t="s">
        <v>519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99</v>
      </c>
      <c r="C383" s="2" t="s">
        <v>352</v>
      </c>
      <c r="D383" s="2" t="s">
        <v>520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211</v>
      </c>
      <c r="C384" s="2" t="s">
        <v>279</v>
      </c>
      <c r="D384" s="2" t="s">
        <v>521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-1</v>
      </c>
    </row>
    <row r="385" spans="1:8" ht="24">
      <c r="A385">
        <v>91201</v>
      </c>
      <c r="B385" s="2" t="s">
        <v>136</v>
      </c>
      <c r="C385" s="2" t="s">
        <v>137</v>
      </c>
      <c r="D385" s="2" t="s">
        <v>522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211</v>
      </c>
      <c r="C386" s="2" t="s">
        <v>212</v>
      </c>
      <c r="D386" s="2" t="s">
        <v>523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99</v>
      </c>
      <c r="C387" s="2" t="s">
        <v>153</v>
      </c>
      <c r="D387" s="2" t="s">
        <v>524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107</v>
      </c>
      <c r="C388" s="2" t="s">
        <v>358</v>
      </c>
      <c r="D388" s="2" t="s">
        <v>525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211</v>
      </c>
      <c r="C389" s="2" t="s">
        <v>260</v>
      </c>
      <c r="D389" s="2" t="s">
        <v>525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136</v>
      </c>
      <c r="C390" s="2" t="s">
        <v>186</v>
      </c>
      <c r="D390" s="2" t="s">
        <v>525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99</v>
      </c>
      <c r="C391" s="2" t="s">
        <v>99</v>
      </c>
      <c r="D391" s="2" t="s">
        <v>526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107</v>
      </c>
      <c r="C392" s="2" t="s">
        <v>358</v>
      </c>
      <c r="D392" s="2" t="s">
        <v>527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136</v>
      </c>
      <c r="C393" s="2" t="s">
        <v>255</v>
      </c>
      <c r="D393" s="2" t="s">
        <v>528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101</v>
      </c>
      <c r="C394" s="2" t="s">
        <v>119</v>
      </c>
      <c r="D394" s="2" t="s">
        <v>529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112</v>
      </c>
      <c r="C395" s="2" t="s">
        <v>315</v>
      </c>
      <c r="D395" s="2" t="s">
        <v>530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-2</v>
      </c>
    </row>
    <row r="396" spans="1:8">
      <c r="A396">
        <v>91008</v>
      </c>
      <c r="B396" s="2" t="s">
        <v>136</v>
      </c>
      <c r="C396" s="2" t="s">
        <v>229</v>
      </c>
      <c r="D396" s="2" t="s">
        <v>530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-18</v>
      </c>
    </row>
    <row r="397" spans="1:8">
      <c r="A397">
        <v>40703</v>
      </c>
      <c r="B397" s="2" t="s">
        <v>112</v>
      </c>
      <c r="C397" s="2" t="s">
        <v>315</v>
      </c>
      <c r="D397" s="2" t="s">
        <v>531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112</v>
      </c>
      <c r="C398" s="2" t="s">
        <v>416</v>
      </c>
      <c r="D398" s="2" t="s">
        <v>532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99</v>
      </c>
      <c r="C399" s="2" t="s">
        <v>99</v>
      </c>
      <c r="D399" s="2" t="s">
        <v>532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99</v>
      </c>
      <c r="C400" s="2" t="s">
        <v>533</v>
      </c>
      <c r="D400" s="2" t="s">
        <v>534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211</v>
      </c>
      <c r="C401" s="2" t="s">
        <v>283</v>
      </c>
      <c r="D401" s="2" t="s">
        <v>535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-1</v>
      </c>
    </row>
    <row r="402" spans="1:8">
      <c r="A402">
        <v>60503</v>
      </c>
      <c r="B402" s="2" t="s">
        <v>211</v>
      </c>
      <c r="C402" s="2" t="s">
        <v>212</v>
      </c>
      <c r="D402" s="2" t="s">
        <v>536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136</v>
      </c>
      <c r="C403" s="2" t="s">
        <v>247</v>
      </c>
      <c r="D403" s="2" t="s">
        <v>536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211</v>
      </c>
      <c r="C404" s="2" t="s">
        <v>331</v>
      </c>
      <c r="D404" s="2" t="s">
        <v>537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211</v>
      </c>
      <c r="C405" s="2" t="s">
        <v>331</v>
      </c>
      <c r="D405" s="2" t="s">
        <v>538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128</v>
      </c>
      <c r="C406" s="2" t="s">
        <v>129</v>
      </c>
      <c r="D406" s="2" t="s">
        <v>539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-2</v>
      </c>
    </row>
    <row r="407" spans="1:8">
      <c r="A407">
        <v>90803</v>
      </c>
      <c r="B407" s="2" t="s">
        <v>136</v>
      </c>
      <c r="C407" s="2" t="s">
        <v>299</v>
      </c>
      <c r="D407" s="2" t="s">
        <v>540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128</v>
      </c>
      <c r="C408" s="2" t="s">
        <v>354</v>
      </c>
      <c r="D408" s="2" t="s">
        <v>541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211</v>
      </c>
      <c r="C409" s="2" t="s">
        <v>260</v>
      </c>
      <c r="D409" s="2" t="s">
        <v>542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136</v>
      </c>
      <c r="C410" s="2" t="s">
        <v>186</v>
      </c>
      <c r="D410" s="2" t="s">
        <v>543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112</v>
      </c>
      <c r="C411" s="2" t="s">
        <v>121</v>
      </c>
      <c r="D411" s="2" t="s">
        <v>544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99</v>
      </c>
      <c r="C412" s="2" t="s">
        <v>99</v>
      </c>
      <c r="D412" s="2" t="s">
        <v>545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-1</v>
      </c>
    </row>
    <row r="413" spans="1:8">
      <c r="A413">
        <v>60301</v>
      </c>
      <c r="B413" s="2" t="s">
        <v>211</v>
      </c>
      <c r="C413" s="2" t="s">
        <v>331</v>
      </c>
      <c r="D413" s="2" t="s">
        <v>546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-1</v>
      </c>
    </row>
    <row r="414" spans="1:8">
      <c r="A414">
        <v>90304</v>
      </c>
      <c r="B414" s="2" t="s">
        <v>136</v>
      </c>
      <c r="C414" s="2" t="s">
        <v>235</v>
      </c>
      <c r="D414" s="2" t="s">
        <v>547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99</v>
      </c>
      <c r="C415" s="2" t="s">
        <v>153</v>
      </c>
      <c r="D415" s="2" t="s">
        <v>548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-3</v>
      </c>
    </row>
    <row r="416" spans="1:8" ht="24">
      <c r="A416">
        <v>120804</v>
      </c>
      <c r="B416" s="2" t="s">
        <v>101</v>
      </c>
      <c r="C416" s="2" t="s">
        <v>206</v>
      </c>
      <c r="D416" s="2" t="s">
        <v>549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136</v>
      </c>
      <c r="C417" s="2" t="s">
        <v>255</v>
      </c>
      <c r="D417" s="2" t="s">
        <v>550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288</v>
      </c>
      <c r="C418" s="2" t="s">
        <v>289</v>
      </c>
      <c r="D418" s="2" t="s">
        <v>551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101</v>
      </c>
      <c r="C419" s="2" t="s">
        <v>123</v>
      </c>
      <c r="D419" s="2" t="s">
        <v>552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96</v>
      </c>
      <c r="C420" s="2" t="s">
        <v>213</v>
      </c>
      <c r="D420" s="2" t="s">
        <v>553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-1</v>
      </c>
    </row>
    <row r="421" spans="1:8">
      <c r="A421">
        <v>70503</v>
      </c>
      <c r="B421" s="2" t="s">
        <v>99</v>
      </c>
      <c r="C421" s="2" t="s">
        <v>533</v>
      </c>
      <c r="D421" s="2" t="s">
        <v>554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94</v>
      </c>
      <c r="C422" s="2" t="s">
        <v>131</v>
      </c>
      <c r="D422" s="2" t="s">
        <v>555</v>
      </c>
      <c r="E422" s="24"/>
      <c r="F422" s="24">
        <f>+Recupera_PN_ACUM[[#This Row],[04-06-2020]]-Recupera_PN_ACUM[[#This Row],[03-06-2020]]</f>
        <v>2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-46</v>
      </c>
    </row>
    <row r="423" spans="1:8">
      <c r="A423">
        <v>60407</v>
      </c>
      <c r="B423" s="2" t="s">
        <v>211</v>
      </c>
      <c r="C423" s="2" t="s">
        <v>260</v>
      </c>
      <c r="D423" s="2" t="s">
        <v>556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128</v>
      </c>
      <c r="C424" s="2" t="s">
        <v>129</v>
      </c>
      <c r="D424" s="2" t="s">
        <v>557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-4</v>
      </c>
    </row>
    <row r="425" spans="1:8">
      <c r="A425">
        <v>50208</v>
      </c>
      <c r="B425" s="2" t="s">
        <v>104</v>
      </c>
      <c r="C425" s="2" t="s">
        <v>192</v>
      </c>
      <c r="D425" s="2" t="s">
        <v>558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-85</v>
      </c>
    </row>
    <row r="426" spans="1:8">
      <c r="A426">
        <v>30301</v>
      </c>
      <c r="B426" s="2" t="s">
        <v>96</v>
      </c>
      <c r="C426" s="2" t="s">
        <v>293</v>
      </c>
      <c r="D426" s="2" t="s">
        <v>559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116</v>
      </c>
      <c r="C427" s="2" t="s">
        <v>156</v>
      </c>
      <c r="D427" s="2" t="s">
        <v>560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-11</v>
      </c>
    </row>
    <row r="428" spans="1:8">
      <c r="A428">
        <v>30503</v>
      </c>
      <c r="B428" s="2" t="s">
        <v>96</v>
      </c>
      <c r="C428" s="2" t="s">
        <v>304</v>
      </c>
      <c r="D428" s="2" t="s">
        <v>560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99</v>
      </c>
      <c r="C429" s="2" t="s">
        <v>153</v>
      </c>
      <c r="D429" s="2" t="s">
        <v>561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211</v>
      </c>
      <c r="C430" s="2" t="s">
        <v>279</v>
      </c>
      <c r="D430" s="2" t="s">
        <v>562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-1</v>
      </c>
    </row>
    <row r="431" spans="1:8">
      <c r="A431">
        <v>90211</v>
      </c>
      <c r="B431" s="2" t="s">
        <v>136</v>
      </c>
      <c r="C431" s="2" t="s">
        <v>162</v>
      </c>
      <c r="D431" s="2" t="s">
        <v>563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112</v>
      </c>
      <c r="C432" s="2" t="s">
        <v>199</v>
      </c>
      <c r="D432" s="2" t="s">
        <v>564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136</v>
      </c>
      <c r="C433" s="2" t="s">
        <v>250</v>
      </c>
      <c r="D433" s="2" t="s">
        <v>565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-1</v>
      </c>
    </row>
    <row r="434" spans="1:8" ht="24">
      <c r="A434">
        <v>120316</v>
      </c>
      <c r="B434" s="2" t="s">
        <v>101</v>
      </c>
      <c r="C434" s="2" t="s">
        <v>123</v>
      </c>
      <c r="D434" s="2" t="s">
        <v>566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101</v>
      </c>
      <c r="C435" s="2" t="s">
        <v>184</v>
      </c>
      <c r="D435" s="2" t="s">
        <v>567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101</v>
      </c>
      <c r="C436" s="2" t="s">
        <v>190</v>
      </c>
      <c r="D436" s="2" t="s">
        <v>568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116</v>
      </c>
      <c r="C437" s="2" t="s">
        <v>117</v>
      </c>
      <c r="D437" s="2" t="s">
        <v>569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110</v>
      </c>
      <c r="C438" s="2" t="s">
        <v>110</v>
      </c>
      <c r="D438" s="2" t="s">
        <v>570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-110</v>
      </c>
    </row>
    <row r="439" spans="1:8">
      <c r="A439">
        <v>20401</v>
      </c>
      <c r="B439" s="2" t="s">
        <v>107</v>
      </c>
      <c r="C439" s="2" t="s">
        <v>239</v>
      </c>
      <c r="D439" s="2" t="s">
        <v>571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-3</v>
      </c>
    </row>
    <row r="440" spans="1:8" ht="24">
      <c r="A440">
        <v>120108</v>
      </c>
      <c r="B440" s="2" t="s">
        <v>101</v>
      </c>
      <c r="C440" s="2" t="s">
        <v>190</v>
      </c>
      <c r="D440" s="2" t="s">
        <v>572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101</v>
      </c>
      <c r="C441" s="2" t="s">
        <v>123</v>
      </c>
      <c r="D441" s="2" t="s">
        <v>573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96</v>
      </c>
      <c r="C442" s="2" t="s">
        <v>304</v>
      </c>
      <c r="D442" s="2" t="s">
        <v>574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99</v>
      </c>
      <c r="C443" s="2" t="s">
        <v>158</v>
      </c>
      <c r="D443" s="2" t="s">
        <v>575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112</v>
      </c>
      <c r="C444" s="2" t="s">
        <v>265</v>
      </c>
      <c r="D444" s="2" t="s">
        <v>576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-1</v>
      </c>
    </row>
    <row r="445" spans="1:8">
      <c r="A445">
        <v>30602</v>
      </c>
      <c r="B445" s="2" t="s">
        <v>96</v>
      </c>
      <c r="C445" s="2" t="s">
        <v>577</v>
      </c>
      <c r="D445" s="2" t="s">
        <v>578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-155</v>
      </c>
    </row>
    <row r="446" spans="1:8">
      <c r="A446">
        <v>130408</v>
      </c>
      <c r="B446" s="2" t="s">
        <v>128</v>
      </c>
      <c r="C446" s="2" t="s">
        <v>175</v>
      </c>
      <c r="D446" s="2" t="s">
        <v>579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-2</v>
      </c>
    </row>
    <row r="447" spans="1:8">
      <c r="A447">
        <v>30109</v>
      </c>
      <c r="B447" s="2" t="s">
        <v>96</v>
      </c>
      <c r="C447" s="2" t="s">
        <v>96</v>
      </c>
      <c r="D447" s="2" t="s">
        <v>580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-4</v>
      </c>
    </row>
    <row r="448" spans="1:8">
      <c r="A448">
        <v>30201</v>
      </c>
      <c r="B448" s="2" t="s">
        <v>96</v>
      </c>
      <c r="C448" s="2" t="s">
        <v>97</v>
      </c>
      <c r="D448" s="2" t="s">
        <v>581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128</v>
      </c>
      <c r="C449" s="2" t="s">
        <v>141</v>
      </c>
      <c r="D449" s="2" t="s">
        <v>582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-30</v>
      </c>
    </row>
    <row r="450" spans="1:8">
      <c r="A450">
        <v>40109</v>
      </c>
      <c r="B450" s="2" t="s">
        <v>112</v>
      </c>
      <c r="C450" s="2" t="s">
        <v>113</v>
      </c>
      <c r="D450" s="2" t="s">
        <v>583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-57</v>
      </c>
    </row>
    <row r="451" spans="1:8">
      <c r="A451">
        <v>91014</v>
      </c>
      <c r="B451" s="2" t="s">
        <v>136</v>
      </c>
      <c r="C451" s="2" t="s">
        <v>229</v>
      </c>
      <c r="D451" s="2" t="s">
        <v>584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-8</v>
      </c>
    </row>
    <row r="452" spans="1:8">
      <c r="A452">
        <v>130715</v>
      </c>
      <c r="B452" s="2" t="s">
        <v>128</v>
      </c>
      <c r="C452" s="2" t="s">
        <v>129</v>
      </c>
      <c r="D452" s="2" t="s">
        <v>585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-4</v>
      </c>
    </row>
    <row r="453" spans="1:8">
      <c r="A453">
        <v>60401</v>
      </c>
      <c r="B453" s="2" t="s">
        <v>211</v>
      </c>
      <c r="C453" s="2" t="s">
        <v>260</v>
      </c>
      <c r="D453" s="2" t="s">
        <v>586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-1</v>
      </c>
    </row>
    <row r="454" spans="1:8">
      <c r="A454">
        <v>20501</v>
      </c>
      <c r="B454" s="2" t="s">
        <v>107</v>
      </c>
      <c r="C454" s="2" t="s">
        <v>345</v>
      </c>
      <c r="D454" s="2" t="s">
        <v>587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-2</v>
      </c>
    </row>
    <row r="455" spans="1:8">
      <c r="A455">
        <v>81008</v>
      </c>
      <c r="B455" s="2" t="s">
        <v>94</v>
      </c>
      <c r="C455" s="2" t="s">
        <v>131</v>
      </c>
      <c r="D455" s="2" t="s">
        <v>588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2</v>
      </c>
      <c r="H455" s="24">
        <f>+Recupera_PN_ACUM[[#This Row],[6/6/2020]]-Recupera_PN_ACUM[[#This Row],[5/6/2020]]</f>
        <v>-103</v>
      </c>
    </row>
    <row r="456" spans="1:8">
      <c r="A456">
        <v>70505</v>
      </c>
      <c r="B456" s="2" t="s">
        <v>99</v>
      </c>
      <c r="C456" s="2" t="s">
        <v>533</v>
      </c>
      <c r="D456" s="2" t="s">
        <v>589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94</v>
      </c>
      <c r="C457" s="2" t="s">
        <v>590</v>
      </c>
      <c r="D457" s="2" t="s">
        <v>591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94</v>
      </c>
      <c r="C458" s="2" t="s">
        <v>590</v>
      </c>
      <c r="D458" s="2" t="s">
        <v>592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94</v>
      </c>
      <c r="C459" s="2" t="s">
        <v>94</v>
      </c>
      <c r="D459" s="2" t="s">
        <v>593</v>
      </c>
      <c r="E459" s="24">
        <v>1</v>
      </c>
      <c r="F459" s="24">
        <f>+Recupera_PN_ACUM[[#This Row],[04-06-2020]]-Recupera_PN_ACUM[[#This Row],[03-06-2020]]</f>
        <v>9</v>
      </c>
      <c r="G459" s="24">
        <f>+Recupera_PN_ACUM[[#This Row],[5/6/2020]]-Recupera_PN_ACUM[[#This Row],[04-06-2020]]</f>
        <v>3</v>
      </c>
      <c r="H459" s="24">
        <f>+Recupera_PN_ACUM[[#This Row],[6/6/2020]]-Recupera_PN_ACUM[[#This Row],[5/6/2020]]</f>
        <v>-284</v>
      </c>
    </row>
    <row r="460" spans="1:8">
      <c r="A460">
        <v>40804</v>
      </c>
      <c r="B460" s="2" t="s">
        <v>112</v>
      </c>
      <c r="C460" s="2" t="s">
        <v>416</v>
      </c>
      <c r="D460" s="2" t="s">
        <v>594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107</v>
      </c>
      <c r="C461" s="2" t="s">
        <v>233</v>
      </c>
      <c r="D461" s="2" t="s">
        <v>595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-2</v>
      </c>
    </row>
    <row r="462" spans="1:8">
      <c r="A462">
        <v>30501</v>
      </c>
      <c r="B462" s="2" t="s">
        <v>96</v>
      </c>
      <c r="C462" s="2" t="s">
        <v>304</v>
      </c>
      <c r="D462" s="2" t="s">
        <v>596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96</v>
      </c>
      <c r="C463" s="2" t="s">
        <v>97</v>
      </c>
      <c r="D463" s="2" t="s">
        <v>597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-1</v>
      </c>
    </row>
    <row r="464" spans="1:8">
      <c r="A464">
        <v>30505</v>
      </c>
      <c r="B464" s="2" t="s">
        <v>96</v>
      </c>
      <c r="C464" s="2" t="s">
        <v>304</v>
      </c>
      <c r="D464" s="2" t="s">
        <v>598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112</v>
      </c>
      <c r="C465" s="2" t="s">
        <v>121</v>
      </c>
      <c r="D465" s="2" t="s">
        <v>598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99</v>
      </c>
      <c r="C466" s="2" t="s">
        <v>158</v>
      </c>
      <c r="D466" s="2" t="s">
        <v>598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112</v>
      </c>
      <c r="C467" s="2" t="s">
        <v>113</v>
      </c>
      <c r="D467" s="2" t="s">
        <v>599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112</v>
      </c>
      <c r="C468" s="2" t="s">
        <v>149</v>
      </c>
      <c r="D468" s="2" t="s">
        <v>600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99</v>
      </c>
      <c r="C469" s="2" t="s">
        <v>333</v>
      </c>
      <c r="D469" s="2" t="s">
        <v>600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211</v>
      </c>
      <c r="C470" s="2" t="s">
        <v>212</v>
      </c>
      <c r="D470" s="2" t="s">
        <v>601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-1</v>
      </c>
    </row>
    <row r="471" spans="1:8">
      <c r="A471">
        <v>60501</v>
      </c>
      <c r="B471" s="2" t="s">
        <v>211</v>
      </c>
      <c r="C471" s="2" t="s">
        <v>212</v>
      </c>
      <c r="D471" s="2" t="s">
        <v>602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99</v>
      </c>
      <c r="C472" s="2" t="s">
        <v>333</v>
      </c>
      <c r="D472" s="2" t="s">
        <v>603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94</v>
      </c>
      <c r="C473" s="2" t="s">
        <v>94</v>
      </c>
      <c r="D473" s="2" t="s">
        <v>604</v>
      </c>
      <c r="E473" s="24">
        <v>4</v>
      </c>
      <c r="F473" s="24">
        <f>+Recupera_PN_ACUM[[#This Row],[04-06-2020]]-Recupera_PN_ACUM[[#This Row],[03-06-2020]]</f>
        <v>5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-124</v>
      </c>
    </row>
    <row r="474" spans="1:8">
      <c r="A474">
        <v>80604</v>
      </c>
      <c r="B474" s="2" t="s">
        <v>94</v>
      </c>
      <c r="C474" s="2" t="s">
        <v>201</v>
      </c>
      <c r="D474" s="2" t="s">
        <v>605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112</v>
      </c>
      <c r="C475" s="2" t="s">
        <v>265</v>
      </c>
      <c r="D475" s="2" t="s">
        <v>606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104</v>
      </c>
      <c r="C476" s="2" t="s">
        <v>192</v>
      </c>
      <c r="D476" s="2" t="s">
        <v>607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99</v>
      </c>
      <c r="C477" s="2" t="s">
        <v>533</v>
      </c>
      <c r="D477" s="2" t="s">
        <v>608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112</v>
      </c>
      <c r="C478" s="2" t="s">
        <v>149</v>
      </c>
      <c r="D478" s="2" t="s">
        <v>609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112</v>
      </c>
      <c r="C479" s="2" t="s">
        <v>182</v>
      </c>
      <c r="D479" s="2" t="s">
        <v>609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-4</v>
      </c>
    </row>
    <row r="480" spans="1:8">
      <c r="A480">
        <v>80813</v>
      </c>
      <c r="B480" s="2" t="s">
        <v>94</v>
      </c>
      <c r="C480" s="2" t="s">
        <v>94</v>
      </c>
      <c r="D480" s="2" t="s">
        <v>609</v>
      </c>
      <c r="E480" s="24">
        <v>1</v>
      </c>
      <c r="F480" s="24">
        <f>+Recupera_PN_ACUM[[#This Row],[04-06-2020]]-Recupera_PN_ACUM[[#This Row],[03-06-2020]]</f>
        <v>294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-294</v>
      </c>
    </row>
    <row r="481" spans="1:8">
      <c r="A481">
        <v>80205</v>
      </c>
      <c r="B481" s="2" t="s">
        <v>94</v>
      </c>
      <c r="C481" s="2" t="s">
        <v>458</v>
      </c>
      <c r="D481" s="2" t="s">
        <v>610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107</v>
      </c>
      <c r="C482" s="2" t="s">
        <v>233</v>
      </c>
      <c r="D482" s="2" t="s">
        <v>611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-15</v>
      </c>
    </row>
    <row r="483" spans="1:8">
      <c r="A483">
        <v>70217</v>
      </c>
      <c r="B483" s="2" t="s">
        <v>99</v>
      </c>
      <c r="C483" s="2" t="s">
        <v>158</v>
      </c>
      <c r="D483" s="2" t="s">
        <v>612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101</v>
      </c>
      <c r="C484" s="2" t="s">
        <v>123</v>
      </c>
      <c r="D484" s="2" t="s">
        <v>612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211</v>
      </c>
      <c r="C485" s="2" t="s">
        <v>260</v>
      </c>
      <c r="D485" s="2" t="s">
        <v>613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99</v>
      </c>
      <c r="C486" s="2" t="s">
        <v>352</v>
      </c>
      <c r="D486" s="2" t="s">
        <v>614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211</v>
      </c>
      <c r="C487" s="2" t="s">
        <v>325</v>
      </c>
      <c r="D487" s="2" t="s">
        <v>615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-2</v>
      </c>
    </row>
    <row r="488" spans="1:8" ht="24">
      <c r="A488">
        <v>120607</v>
      </c>
      <c r="B488" s="2" t="s">
        <v>101</v>
      </c>
      <c r="C488" s="2" t="s">
        <v>184</v>
      </c>
      <c r="D488" s="2" t="s">
        <v>616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107</v>
      </c>
      <c r="C489" s="2" t="s">
        <v>358</v>
      </c>
      <c r="D489" s="2" t="s">
        <v>617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136</v>
      </c>
      <c r="C490" s="2" t="s">
        <v>250</v>
      </c>
      <c r="D490" s="2" t="s">
        <v>618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104</v>
      </c>
      <c r="C491" s="2" t="s">
        <v>192</v>
      </c>
      <c r="D491" s="2" t="s">
        <v>192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96</v>
      </c>
      <c r="C492" s="2" t="s">
        <v>97</v>
      </c>
      <c r="D492" s="2" t="s">
        <v>619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136</v>
      </c>
      <c r="C493" s="2" t="s">
        <v>255</v>
      </c>
      <c r="D493" s="2" t="s">
        <v>620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96</v>
      </c>
      <c r="C494" s="2" t="s">
        <v>304</v>
      </c>
      <c r="D494" s="2" t="s">
        <v>621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128</v>
      </c>
      <c r="C495" s="2" t="s">
        <v>129</v>
      </c>
      <c r="D495" s="2" t="s">
        <v>622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3</v>
      </c>
      <c r="H495" s="24">
        <f>+Recupera_PN_ACUM[[#This Row],[6/6/2020]]-Recupera_PN_ACUM[[#This Row],[5/6/2020]]</f>
        <v>-63</v>
      </c>
    </row>
    <row r="496" spans="1:8">
      <c r="A496">
        <v>41005</v>
      </c>
      <c r="B496" s="2" t="s">
        <v>112</v>
      </c>
      <c r="C496" s="2" t="s">
        <v>199</v>
      </c>
      <c r="D496" s="2" t="s">
        <v>623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-1</v>
      </c>
    </row>
    <row r="497" spans="1:8">
      <c r="A497">
        <v>20104</v>
      </c>
      <c r="B497" s="2" t="s">
        <v>107</v>
      </c>
      <c r="C497" s="2" t="s">
        <v>108</v>
      </c>
      <c r="D497" s="2" t="s">
        <v>333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-6</v>
      </c>
    </row>
    <row r="498" spans="1:8">
      <c r="A498">
        <v>70601</v>
      </c>
      <c r="B498" s="2" t="s">
        <v>99</v>
      </c>
      <c r="C498" s="2" t="s">
        <v>333</v>
      </c>
      <c r="D498" s="2" t="s">
        <v>624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136</v>
      </c>
      <c r="C499" s="2" t="s">
        <v>229</v>
      </c>
      <c r="D499" s="2" t="s">
        <v>625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-5</v>
      </c>
    </row>
    <row r="500" spans="1:8">
      <c r="A500">
        <v>60506</v>
      </c>
      <c r="B500" s="2" t="s">
        <v>211</v>
      </c>
      <c r="C500" s="2" t="s">
        <v>212</v>
      </c>
      <c r="D500" s="2" t="s">
        <v>626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96</v>
      </c>
      <c r="C501" s="2" t="s">
        <v>213</v>
      </c>
      <c r="D501" s="2" t="s">
        <v>627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1</v>
      </c>
      <c r="H501" s="24">
        <f>+Recupera_PN_ACUM[[#This Row],[6/6/2020]]-Recupera_PN_ACUM[[#This Row],[5/6/2020]]</f>
        <v>-1</v>
      </c>
    </row>
    <row r="502" spans="1:8">
      <c r="A502">
        <v>40704</v>
      </c>
      <c r="B502" s="2" t="s">
        <v>112</v>
      </c>
      <c r="C502" s="2" t="s">
        <v>315</v>
      </c>
      <c r="D502" s="2" t="s">
        <v>628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112</v>
      </c>
      <c r="C503" s="2" t="s">
        <v>315</v>
      </c>
      <c r="D503" s="2" t="s">
        <v>629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112</v>
      </c>
      <c r="C504" s="2" t="s">
        <v>179</v>
      </c>
      <c r="D504" s="2" t="s">
        <v>630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211</v>
      </c>
      <c r="C505" s="2" t="s">
        <v>212</v>
      </c>
      <c r="D505" s="2" t="s">
        <v>631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112</v>
      </c>
      <c r="C506" s="2" t="s">
        <v>147</v>
      </c>
      <c r="D506" s="2" t="s">
        <v>632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1</v>
      </c>
      <c r="H506" s="24">
        <f>+Recupera_PN_ACUM[[#This Row],[6/6/2020]]-Recupera_PN_ACUM[[#This Row],[5/6/2020]]</f>
        <v>-1</v>
      </c>
    </row>
    <row r="507" spans="1:8">
      <c r="A507">
        <v>50205</v>
      </c>
      <c r="B507" s="2" t="s">
        <v>104</v>
      </c>
      <c r="C507" s="2" t="s">
        <v>192</v>
      </c>
      <c r="D507" s="2" t="s">
        <v>633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94</v>
      </c>
      <c r="C508" s="2" t="s">
        <v>94</v>
      </c>
      <c r="D508" s="2" t="s">
        <v>634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1</v>
      </c>
      <c r="H508" s="24">
        <f>+Recupera_PN_ACUM[[#This Row],[6/6/2020]]-Recupera_PN_ACUM[[#This Row],[5/6/2020]]</f>
        <v>-67</v>
      </c>
    </row>
    <row r="509" spans="1:8">
      <c r="A509">
        <v>20106</v>
      </c>
      <c r="B509" s="2" t="s">
        <v>107</v>
      </c>
      <c r="C509" s="2" t="s">
        <v>108</v>
      </c>
      <c r="D509" s="2" t="s">
        <v>635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112</v>
      </c>
      <c r="C510" s="2" t="s">
        <v>147</v>
      </c>
      <c r="D510" s="2" t="s">
        <v>636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-3</v>
      </c>
    </row>
    <row r="511" spans="1:8">
      <c r="A511">
        <v>130717</v>
      </c>
      <c r="B511" s="2" t="s">
        <v>128</v>
      </c>
      <c r="C511" s="2" t="s">
        <v>129</v>
      </c>
      <c r="D511" s="2" t="s">
        <v>637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1</v>
      </c>
      <c r="H511" s="24">
        <f>+Recupera_PN_ACUM[[#This Row],[6/6/2020]]-Recupera_PN_ACUM[[#This Row],[5/6/2020]]</f>
        <v>-113</v>
      </c>
    </row>
    <row r="512" spans="1:8">
      <c r="A512">
        <v>30403</v>
      </c>
      <c r="B512" s="2" t="s">
        <v>96</v>
      </c>
      <c r="C512" s="2" t="s">
        <v>213</v>
      </c>
      <c r="D512" s="2" t="s">
        <v>638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110</v>
      </c>
      <c r="C513" s="2" t="s">
        <v>110</v>
      </c>
      <c r="D513" s="2" t="s">
        <v>639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96</v>
      </c>
      <c r="C514" s="2" t="s">
        <v>96</v>
      </c>
      <c r="D514" s="2" t="s">
        <v>640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-12</v>
      </c>
    </row>
    <row r="515" spans="1:8">
      <c r="A515">
        <v>50106</v>
      </c>
      <c r="B515" s="2" t="s">
        <v>104</v>
      </c>
      <c r="C515" s="2" t="s">
        <v>225</v>
      </c>
      <c r="D515" s="2" t="s">
        <v>641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136</v>
      </c>
      <c r="C516" s="2" t="s">
        <v>255</v>
      </c>
      <c r="D516" s="2" t="s">
        <v>642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128</v>
      </c>
      <c r="C517" s="2" t="s">
        <v>175</v>
      </c>
      <c r="D517" s="2" t="s">
        <v>643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-1</v>
      </c>
    </row>
    <row r="518" spans="1:8">
      <c r="A518">
        <v>10104</v>
      </c>
      <c r="B518" s="2" t="s">
        <v>116</v>
      </c>
      <c r="C518" s="2" t="s">
        <v>116</v>
      </c>
      <c r="D518" s="2" t="s">
        <v>644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116</v>
      </c>
      <c r="C519" s="2" t="s">
        <v>156</v>
      </c>
      <c r="D519" s="2" t="s">
        <v>645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116</v>
      </c>
      <c r="C520" s="2" t="s">
        <v>156</v>
      </c>
      <c r="D520" s="2" t="s">
        <v>646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99</v>
      </c>
      <c r="C521" s="2" t="s">
        <v>533</v>
      </c>
      <c r="D521" s="2" t="s">
        <v>647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101</v>
      </c>
      <c r="C522" s="2" t="s">
        <v>243</v>
      </c>
      <c r="D522" s="2" t="s">
        <v>648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136</v>
      </c>
      <c r="C523" s="2" t="s">
        <v>155</v>
      </c>
      <c r="D523" s="2" t="s">
        <v>649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112</v>
      </c>
      <c r="C524" s="2" t="s">
        <v>179</v>
      </c>
      <c r="D524" s="2" t="s">
        <v>650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211</v>
      </c>
      <c r="C525" s="2" t="s">
        <v>271</v>
      </c>
      <c r="D525" s="2" t="s">
        <v>651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211</v>
      </c>
      <c r="C526" s="2" t="s">
        <v>271</v>
      </c>
      <c r="D526" s="2" t="s">
        <v>652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136</v>
      </c>
      <c r="C527" s="2" t="s">
        <v>137</v>
      </c>
      <c r="D527" s="2" t="s">
        <v>653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112</v>
      </c>
      <c r="C528" s="2" t="s">
        <v>113</v>
      </c>
      <c r="D528" s="2" t="s">
        <v>654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116</v>
      </c>
      <c r="C529" s="2" t="s">
        <v>156</v>
      </c>
      <c r="D529" s="2" t="s">
        <v>655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1</v>
      </c>
      <c r="H529" s="24">
        <f>+Recupera_PN_ACUM[[#This Row],[6/6/2020]]-Recupera_PN_ACUM[[#This Row],[5/6/2020]]</f>
        <v>-1</v>
      </c>
    </row>
    <row r="530" spans="1:8">
      <c r="A530">
        <v>90804</v>
      </c>
      <c r="B530" s="2" t="s">
        <v>136</v>
      </c>
      <c r="C530" s="2" t="s">
        <v>299</v>
      </c>
      <c r="D530" s="2" t="s">
        <v>656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112</v>
      </c>
      <c r="C531" s="2" t="s">
        <v>371</v>
      </c>
      <c r="D531" s="2" t="s">
        <v>657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-2</v>
      </c>
    </row>
    <row r="532" spans="1:8">
      <c r="A532">
        <v>40805</v>
      </c>
      <c r="B532" s="2" t="s">
        <v>112</v>
      </c>
      <c r="C532" s="2" t="s">
        <v>416</v>
      </c>
      <c r="D532" s="2" t="s">
        <v>658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211</v>
      </c>
      <c r="C533" s="2" t="s">
        <v>325</v>
      </c>
      <c r="D533" s="2" t="s">
        <v>659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94</v>
      </c>
      <c r="C534" s="2" t="s">
        <v>94</v>
      </c>
      <c r="D534" s="2" t="s">
        <v>660</v>
      </c>
      <c r="E534" s="24"/>
      <c r="F534" s="24">
        <f>+Recupera_PN_ACUM[[#This Row],[04-06-2020]]-Recupera_PN_ACUM[[#This Row],[03-06-2020]]</f>
        <v>2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-142</v>
      </c>
    </row>
    <row r="535" spans="1:8" ht="24">
      <c r="A535">
        <v>120705</v>
      </c>
      <c r="B535" s="2" t="s">
        <v>101</v>
      </c>
      <c r="C535" s="2" t="s">
        <v>151</v>
      </c>
      <c r="D535" s="2" t="s">
        <v>661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104</v>
      </c>
      <c r="C536" s="2" t="s">
        <v>105</v>
      </c>
      <c r="D536" s="2" t="s">
        <v>662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104</v>
      </c>
      <c r="C537" s="2" t="s">
        <v>105</v>
      </c>
      <c r="D537" s="2" t="s">
        <v>663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136</v>
      </c>
      <c r="C538" s="2" t="s">
        <v>247</v>
      </c>
      <c r="D538" s="2" t="s">
        <v>664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-1</v>
      </c>
    </row>
    <row r="539" spans="1:8">
      <c r="A539">
        <v>20607</v>
      </c>
      <c r="B539" s="2" t="s">
        <v>107</v>
      </c>
      <c r="C539" s="2" t="s">
        <v>233</v>
      </c>
      <c r="D539" s="2" t="s">
        <v>665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136</v>
      </c>
      <c r="C540" s="2" t="s">
        <v>155</v>
      </c>
      <c r="D540" s="2" t="s">
        <v>665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107</v>
      </c>
      <c r="C541" s="2" t="s">
        <v>134</v>
      </c>
      <c r="D541" s="2" t="s">
        <v>666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-15</v>
      </c>
    </row>
    <row r="542" spans="1:8">
      <c r="A542">
        <v>70218</v>
      </c>
      <c r="B542" s="2" t="s">
        <v>99</v>
      </c>
      <c r="C542" s="2" t="s">
        <v>158</v>
      </c>
      <c r="D542" s="2" t="s">
        <v>667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104</v>
      </c>
      <c r="C543" s="2" t="s">
        <v>105</v>
      </c>
      <c r="D543" s="2" t="s">
        <v>668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107</v>
      </c>
      <c r="C544" s="2" t="s">
        <v>233</v>
      </c>
      <c r="D544" s="2" t="s">
        <v>669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96</v>
      </c>
      <c r="C545" s="2" t="s">
        <v>293</v>
      </c>
      <c r="D545" s="2" t="s">
        <v>669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136</v>
      </c>
      <c r="C546" s="2" t="s">
        <v>105</v>
      </c>
      <c r="D546" s="2" t="s">
        <v>670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288</v>
      </c>
      <c r="C547" s="2" t="s">
        <v>443</v>
      </c>
      <c r="D547" s="2" t="s">
        <v>671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112</v>
      </c>
      <c r="C548" s="2" t="s">
        <v>199</v>
      </c>
      <c r="D548" s="2" t="s">
        <v>672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136</v>
      </c>
      <c r="C549" s="2" t="s">
        <v>155</v>
      </c>
      <c r="D549" s="2" t="s">
        <v>673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112</v>
      </c>
      <c r="C550" s="2" t="s">
        <v>147</v>
      </c>
      <c r="D550" s="2" t="s">
        <v>674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-1</v>
      </c>
    </row>
    <row r="551" spans="1:8">
      <c r="A551">
        <v>91013</v>
      </c>
      <c r="B551" s="2" t="s">
        <v>136</v>
      </c>
      <c r="C551" s="2" t="s">
        <v>229</v>
      </c>
      <c r="D551" s="2" t="s">
        <v>675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5</v>
      </c>
      <c r="H551" s="24">
        <f>+Recupera_PN_ACUM[[#This Row],[6/6/2020]]-Recupera_PN_ACUM[[#This Row],[5/6/2020]]</f>
        <v>-55</v>
      </c>
    </row>
    <row r="552" spans="1:8" ht="24">
      <c r="A552">
        <v>120310</v>
      </c>
      <c r="B552" s="2" t="s">
        <v>101</v>
      </c>
      <c r="C552" s="2" t="s">
        <v>123</v>
      </c>
      <c r="D552" s="2" t="s">
        <v>676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112</v>
      </c>
      <c r="C553" s="2" t="s">
        <v>315</v>
      </c>
      <c r="D553" s="2" t="s">
        <v>677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136</v>
      </c>
      <c r="C554" s="2" t="s">
        <v>105</v>
      </c>
      <c r="D554" s="2" t="s">
        <v>678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94</v>
      </c>
      <c r="C555" s="2" t="s">
        <v>131</v>
      </c>
      <c r="D555" s="2" t="s">
        <v>679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1</v>
      </c>
      <c r="H555" s="24">
        <f>+Recupera_PN_ACUM[[#This Row],[6/6/2020]]-Recupera_PN_ACUM[[#This Row],[5/6/2020]]</f>
        <v>-93</v>
      </c>
    </row>
    <row r="556" spans="1:8">
      <c r="A556">
        <v>60607</v>
      </c>
      <c r="B556" s="2" t="s">
        <v>211</v>
      </c>
      <c r="C556" s="2" t="s">
        <v>325</v>
      </c>
      <c r="D556" s="2" t="s">
        <v>680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99</v>
      </c>
      <c r="C557" s="2" t="s">
        <v>99</v>
      </c>
      <c r="D557" s="2" t="s">
        <v>680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-2</v>
      </c>
    </row>
    <row r="558" spans="1:8">
      <c r="A558">
        <v>30111</v>
      </c>
      <c r="B558" s="2" t="s">
        <v>96</v>
      </c>
      <c r="C558" s="2" t="s">
        <v>96</v>
      </c>
      <c r="D558" s="2" t="s">
        <v>681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-13</v>
      </c>
    </row>
    <row r="559" spans="1:8">
      <c r="A559">
        <v>80206</v>
      </c>
      <c r="B559" s="2" t="s">
        <v>94</v>
      </c>
      <c r="C559" s="2" t="s">
        <v>458</v>
      </c>
      <c r="D559" s="2" t="s">
        <v>682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128</v>
      </c>
      <c r="C560" s="2" t="s">
        <v>175</v>
      </c>
      <c r="D560" s="2" t="s">
        <v>683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96</v>
      </c>
      <c r="C561" s="2" t="s">
        <v>96</v>
      </c>
      <c r="D561" s="2" t="s">
        <v>684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-3</v>
      </c>
    </row>
    <row r="562" spans="1:8" ht="24">
      <c r="A562">
        <v>120208</v>
      </c>
      <c r="B562" s="2" t="s">
        <v>101</v>
      </c>
      <c r="C562" s="2" t="s">
        <v>243</v>
      </c>
      <c r="D562" s="2" t="s">
        <v>685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96</v>
      </c>
      <c r="C563" s="2" t="s">
        <v>97</v>
      </c>
      <c r="D563" s="2" t="s">
        <v>686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101</v>
      </c>
      <c r="C564" s="2" t="s">
        <v>206</v>
      </c>
      <c r="D564" s="2" t="s">
        <v>687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104</v>
      </c>
      <c r="C565" s="2" t="s">
        <v>225</v>
      </c>
      <c r="D565" s="2" t="s">
        <v>443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112</v>
      </c>
      <c r="C566" s="2" t="s">
        <v>143</v>
      </c>
      <c r="D566" s="2" t="s">
        <v>688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136</v>
      </c>
      <c r="C567" s="2" t="s">
        <v>145</v>
      </c>
      <c r="D567" s="2" t="s">
        <v>689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-16</v>
      </c>
    </row>
    <row r="568" spans="1:8">
      <c r="A568">
        <v>90405</v>
      </c>
      <c r="B568" s="2" t="s">
        <v>136</v>
      </c>
      <c r="C568" s="2" t="s">
        <v>186</v>
      </c>
      <c r="D568" s="2" t="s">
        <v>690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112</v>
      </c>
      <c r="C569" s="2" t="s">
        <v>182</v>
      </c>
      <c r="D569" s="2" t="s">
        <v>354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-1</v>
      </c>
    </row>
    <row r="570" spans="1:8">
      <c r="A570">
        <v>130901</v>
      </c>
      <c r="B570" s="2" t="s">
        <v>128</v>
      </c>
      <c r="C570" s="2" t="s">
        <v>354</v>
      </c>
      <c r="D570" s="2" t="s">
        <v>691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94</v>
      </c>
      <c r="C571" s="2" t="s">
        <v>94</v>
      </c>
      <c r="D571" s="2" t="s">
        <v>692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-12</v>
      </c>
    </row>
    <row r="572" spans="1:8">
      <c r="A572">
        <v>41104</v>
      </c>
      <c r="B572" s="2" t="s">
        <v>112</v>
      </c>
      <c r="C572" s="2" t="s">
        <v>448</v>
      </c>
      <c r="D572" s="2" t="s">
        <v>448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-2</v>
      </c>
    </row>
    <row r="573" spans="1:8">
      <c r="A573">
        <v>80809</v>
      </c>
      <c r="B573" s="2" t="s">
        <v>94</v>
      </c>
      <c r="C573" s="2" t="s">
        <v>94</v>
      </c>
      <c r="D573" s="2" t="s">
        <v>299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1</v>
      </c>
      <c r="H573" s="24">
        <f>+Recupera_PN_ACUM[[#This Row],[6/6/2020]]-Recupera_PN_ACUM[[#This Row],[5/6/2020]]</f>
        <v>-247</v>
      </c>
    </row>
    <row r="574" spans="1:8">
      <c r="A574">
        <v>90801</v>
      </c>
      <c r="B574" s="2" t="s">
        <v>136</v>
      </c>
      <c r="C574" s="2" t="s">
        <v>299</v>
      </c>
      <c r="D574" s="2" t="s">
        <v>693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-4</v>
      </c>
    </row>
    <row r="575" spans="1:8">
      <c r="A575">
        <v>40515</v>
      </c>
      <c r="B575" s="2" t="s">
        <v>112</v>
      </c>
      <c r="C575" s="2" t="s">
        <v>143</v>
      </c>
      <c r="D575" s="2" t="s">
        <v>694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-1</v>
      </c>
    </row>
    <row r="576" spans="1:8">
      <c r="A576">
        <v>70219</v>
      </c>
      <c r="B576" s="2" t="s">
        <v>99</v>
      </c>
      <c r="C576" s="2" t="s">
        <v>158</v>
      </c>
      <c r="D576" s="2" t="s">
        <v>695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136</v>
      </c>
      <c r="C577" s="2" t="s">
        <v>162</v>
      </c>
      <c r="D577" s="2" t="s">
        <v>695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136</v>
      </c>
      <c r="C578" s="2" t="s">
        <v>235</v>
      </c>
      <c r="D578" s="2" t="s">
        <v>695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136</v>
      </c>
      <c r="C579" s="2" t="s">
        <v>299</v>
      </c>
      <c r="D579" s="2" t="s">
        <v>695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128</v>
      </c>
      <c r="C580" s="2" t="s">
        <v>354</v>
      </c>
      <c r="D580" s="2" t="s">
        <v>695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96</v>
      </c>
      <c r="C581" s="2" t="s">
        <v>577</v>
      </c>
      <c r="D581" s="2" t="s">
        <v>696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-3</v>
      </c>
    </row>
    <row r="582" spans="1:8">
      <c r="A582">
        <v>30113</v>
      </c>
      <c r="B582" s="2" t="s">
        <v>96</v>
      </c>
      <c r="C582" s="2" t="s">
        <v>96</v>
      </c>
      <c r="D582" s="2" t="s">
        <v>697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-30</v>
      </c>
    </row>
    <row r="583" spans="1:8">
      <c r="A583">
        <v>41204</v>
      </c>
      <c r="B583" s="2" t="s">
        <v>112</v>
      </c>
      <c r="C583" s="2" t="s">
        <v>188</v>
      </c>
      <c r="D583" s="2" t="s">
        <v>697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136</v>
      </c>
      <c r="C584" s="2" t="s">
        <v>299</v>
      </c>
      <c r="D584" s="2" t="s">
        <v>697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211</v>
      </c>
      <c r="C585" s="2" t="s">
        <v>279</v>
      </c>
      <c r="D585" s="2" t="s">
        <v>698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-1</v>
      </c>
    </row>
    <row r="586" spans="1:8">
      <c r="A586">
        <v>20208</v>
      </c>
      <c r="B586" s="2" t="s">
        <v>107</v>
      </c>
      <c r="C586" s="2" t="s">
        <v>134</v>
      </c>
      <c r="D586" s="2" t="s">
        <v>699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96</v>
      </c>
      <c r="C587" s="2" t="s">
        <v>577</v>
      </c>
      <c r="D587" s="2" t="s">
        <v>700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112</v>
      </c>
      <c r="C588" s="2" t="s">
        <v>188</v>
      </c>
      <c r="D588" s="2" t="s">
        <v>188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136</v>
      </c>
      <c r="C589" s="2" t="s">
        <v>235</v>
      </c>
      <c r="D589" s="2" t="s">
        <v>701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94</v>
      </c>
      <c r="C590" s="2" t="s">
        <v>94</v>
      </c>
      <c r="D590" s="2" t="s">
        <v>702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-73</v>
      </c>
    </row>
    <row r="591" spans="1:8">
      <c r="A591">
        <v>90510</v>
      </c>
      <c r="B591" s="2" t="s">
        <v>136</v>
      </c>
      <c r="C591" s="2" t="s">
        <v>255</v>
      </c>
      <c r="D591" s="2" t="s">
        <v>703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136</v>
      </c>
      <c r="C592" s="2" t="s">
        <v>229</v>
      </c>
      <c r="D592" s="2" t="s">
        <v>703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-42</v>
      </c>
    </row>
    <row r="593" spans="1:8">
      <c r="A593">
        <v>70220</v>
      </c>
      <c r="B593" s="2" t="s">
        <v>99</v>
      </c>
      <c r="C593" s="2" t="s">
        <v>158</v>
      </c>
      <c r="D593" s="2" t="s">
        <v>704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94</v>
      </c>
      <c r="C594" s="2" t="s">
        <v>458</v>
      </c>
      <c r="D594" s="2" t="s">
        <v>705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112</v>
      </c>
      <c r="C595" s="2" t="s">
        <v>182</v>
      </c>
      <c r="D595" s="2" t="s">
        <v>706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112</v>
      </c>
      <c r="C596" s="2" t="s">
        <v>182</v>
      </c>
      <c r="D596" s="2" t="s">
        <v>707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-9</v>
      </c>
    </row>
    <row r="597" spans="1:8" ht="24">
      <c r="A597">
        <v>120904</v>
      </c>
      <c r="B597" s="2" t="s">
        <v>101</v>
      </c>
      <c r="C597" s="2" t="s">
        <v>119</v>
      </c>
      <c r="D597" s="2" t="s">
        <v>708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136</v>
      </c>
      <c r="C598" s="2" t="s">
        <v>229</v>
      </c>
      <c r="D598" s="2" t="s">
        <v>709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-3</v>
      </c>
    </row>
    <row r="599" spans="1:8">
      <c r="A599">
        <v>70311</v>
      </c>
      <c r="B599" s="2" t="s">
        <v>99</v>
      </c>
      <c r="C599" s="2" t="s">
        <v>99</v>
      </c>
      <c r="D599" s="2" t="s">
        <v>710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94</v>
      </c>
      <c r="C600" s="2" t="s">
        <v>94</v>
      </c>
      <c r="D600" s="2" t="s">
        <v>710</v>
      </c>
      <c r="E600" s="24">
        <v>12</v>
      </c>
      <c r="F600" s="24">
        <f>+Recupera_PN_ACUM[[#This Row],[04-06-2020]]-Recupera_PN_ACUM[[#This Row],[03-06-2020]]</f>
        <v>1</v>
      </c>
      <c r="G600" s="24">
        <f>+Recupera_PN_ACUM[[#This Row],[5/6/2020]]-Recupera_PN_ACUM[[#This Row],[04-06-2020]]</f>
        <v>1</v>
      </c>
      <c r="H600" s="24">
        <f>+Recupera_PN_ACUM[[#This Row],[6/6/2020]]-Recupera_PN_ACUM[[#This Row],[5/6/2020]]</f>
        <v>-158</v>
      </c>
    </row>
    <row r="601" spans="1:8" ht="24">
      <c r="A601">
        <v>120901</v>
      </c>
      <c r="B601" s="2" t="s">
        <v>101</v>
      </c>
      <c r="C601" s="2" t="s">
        <v>119</v>
      </c>
      <c r="D601" s="2" t="s">
        <v>711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112</v>
      </c>
      <c r="C602" s="2" t="s">
        <v>199</v>
      </c>
      <c r="D602" s="2" t="s">
        <v>712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128</v>
      </c>
      <c r="C603" s="2" t="s">
        <v>141</v>
      </c>
      <c r="D603" s="2" t="s">
        <v>712</v>
      </c>
      <c r="E603" s="24">
        <v>4</v>
      </c>
      <c r="F603" s="24">
        <f>+Recupera_PN_ACUM[[#This Row],[04-06-2020]]-Recupera_PN_ACUM[[#This Row],[03-06-2020]]</f>
        <v>1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-6</v>
      </c>
    </row>
    <row r="604" spans="1:8">
      <c r="A604">
        <v>41006</v>
      </c>
      <c r="B604" s="2" t="s">
        <v>112</v>
      </c>
      <c r="C604" s="2" t="s">
        <v>199</v>
      </c>
      <c r="D604" s="2" t="s">
        <v>713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112</v>
      </c>
      <c r="C605" s="2" t="s">
        <v>448</v>
      </c>
      <c r="D605" s="2" t="s">
        <v>713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94</v>
      </c>
      <c r="C606" s="2" t="s">
        <v>237</v>
      </c>
      <c r="D606" s="2" t="s">
        <v>714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104</v>
      </c>
      <c r="C607" s="2" t="s">
        <v>105</v>
      </c>
      <c r="D607" s="2" t="s">
        <v>715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-14</v>
      </c>
    </row>
    <row r="608" spans="1:8">
      <c r="A608">
        <v>90901</v>
      </c>
      <c r="B608" s="2" t="s">
        <v>136</v>
      </c>
      <c r="C608" s="2" t="s">
        <v>105</v>
      </c>
      <c r="D608" s="2" t="s">
        <v>715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-1</v>
      </c>
    </row>
    <row r="609" spans="1:8">
      <c r="A609">
        <v>30507</v>
      </c>
      <c r="B609" s="2" t="s">
        <v>96</v>
      </c>
      <c r="C609" s="2" t="s">
        <v>304</v>
      </c>
      <c r="D609" s="2" t="s">
        <v>304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112</v>
      </c>
      <c r="C610" s="2" t="s">
        <v>371</v>
      </c>
      <c r="D610" s="2" t="s">
        <v>716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211</v>
      </c>
      <c r="C611" s="2" t="s">
        <v>283</v>
      </c>
      <c r="D611" s="2" t="s">
        <v>717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-1</v>
      </c>
    </row>
    <row r="612" spans="1:8">
      <c r="A612">
        <v>40508</v>
      </c>
      <c r="B612" s="2" t="s">
        <v>112</v>
      </c>
      <c r="C612" s="2" t="s">
        <v>143</v>
      </c>
      <c r="D612" s="2" t="s">
        <v>718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107</v>
      </c>
      <c r="C613" s="2" t="s">
        <v>134</v>
      </c>
      <c r="D613" s="2" t="s">
        <v>719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128</v>
      </c>
      <c r="C614" s="2" t="s">
        <v>129</v>
      </c>
      <c r="D614" s="2" t="s">
        <v>719</v>
      </c>
      <c r="E614" s="24">
        <v>1</v>
      </c>
      <c r="F614" s="24">
        <f>+Recupera_PN_ACUM[[#This Row],[04-06-2020]]-Recupera_PN_ACUM[[#This Row],[03-06-2020]]</f>
        <v>1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-4</v>
      </c>
    </row>
    <row r="615" spans="1:8">
      <c r="A615">
        <v>30114</v>
      </c>
      <c r="B615" s="2" t="s">
        <v>96</v>
      </c>
      <c r="C615" s="2" t="s">
        <v>96</v>
      </c>
      <c r="D615" s="2" t="s">
        <v>720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112</v>
      </c>
      <c r="C616" s="2" t="s">
        <v>143</v>
      </c>
      <c r="D616" s="2" t="s">
        <v>720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128</v>
      </c>
      <c r="C617" s="2" t="s">
        <v>216</v>
      </c>
      <c r="D617" s="2" t="s">
        <v>720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136</v>
      </c>
      <c r="C618" s="2" t="s">
        <v>229</v>
      </c>
      <c r="D618" s="2" t="s">
        <v>721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-105</v>
      </c>
    </row>
    <row r="619" spans="1:8">
      <c r="A619">
        <v>91015</v>
      </c>
      <c r="B619" s="2" t="s">
        <v>136</v>
      </c>
      <c r="C619" s="2" t="s">
        <v>229</v>
      </c>
      <c r="D619" s="2" t="s">
        <v>722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136</v>
      </c>
      <c r="C620" s="2" t="s">
        <v>229</v>
      </c>
      <c r="D620" s="2" t="s">
        <v>723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112</v>
      </c>
      <c r="C621" s="2" t="s">
        <v>143</v>
      </c>
      <c r="D621" s="2" t="s">
        <v>724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-1</v>
      </c>
    </row>
    <row r="622" spans="1:8">
      <c r="A622">
        <v>70221</v>
      </c>
      <c r="B622" s="2" t="s">
        <v>99</v>
      </c>
      <c r="C622" s="2" t="s">
        <v>158</v>
      </c>
      <c r="D622" s="2" t="s">
        <v>724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112</v>
      </c>
      <c r="C623" s="2" t="s">
        <v>113</v>
      </c>
      <c r="D623" s="2" t="s">
        <v>725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-1</v>
      </c>
    </row>
    <row r="624" spans="1:8">
      <c r="A624">
        <v>70222</v>
      </c>
      <c r="B624" s="2" t="s">
        <v>99</v>
      </c>
      <c r="C624" s="2" t="s">
        <v>158</v>
      </c>
      <c r="D624" s="2" t="s">
        <v>726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104</v>
      </c>
      <c r="C625" s="2" t="s">
        <v>225</v>
      </c>
      <c r="D625" s="2" t="s">
        <v>727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101</v>
      </c>
      <c r="C626" s="2" t="s">
        <v>123</v>
      </c>
      <c r="D626" s="2" t="s">
        <v>728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112</v>
      </c>
      <c r="C627" s="2" t="s">
        <v>143</v>
      </c>
      <c r="D627" s="2" t="s">
        <v>729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101</v>
      </c>
      <c r="C628" s="2" t="s">
        <v>190</v>
      </c>
      <c r="D628" s="2" t="s">
        <v>730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-1</v>
      </c>
    </row>
    <row r="629" spans="1:8">
      <c r="A629">
        <v>91101</v>
      </c>
      <c r="B629" s="2" t="s">
        <v>136</v>
      </c>
      <c r="C629" s="2" t="s">
        <v>155</v>
      </c>
      <c r="D629" s="2" t="s">
        <v>731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1</v>
      </c>
      <c r="H629" s="24">
        <f>+Recupera_PN_ACUM[[#This Row],[6/6/2020]]-Recupera_PN_ACUM[[#This Row],[5/6/2020]]</f>
        <v>-25</v>
      </c>
    </row>
    <row r="630" spans="1:8">
      <c r="A630">
        <v>130411</v>
      </c>
      <c r="B630" s="2" t="s">
        <v>128</v>
      </c>
      <c r="C630" s="2" t="s">
        <v>175</v>
      </c>
      <c r="D630" s="2" t="s">
        <v>732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112</v>
      </c>
      <c r="C631" s="2" t="s">
        <v>143</v>
      </c>
      <c r="D631" s="2" t="s">
        <v>733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101</v>
      </c>
      <c r="C632" s="2" t="s">
        <v>258</v>
      </c>
      <c r="D632" s="2" t="s">
        <v>734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94</v>
      </c>
      <c r="C633" s="2" t="s">
        <v>590</v>
      </c>
      <c r="D633" s="2" t="s">
        <v>735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104</v>
      </c>
      <c r="C634" s="2" t="s">
        <v>225</v>
      </c>
      <c r="D634" s="2" t="s">
        <v>736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136</v>
      </c>
      <c r="C635" s="2" t="s">
        <v>137</v>
      </c>
      <c r="D635" s="2" t="s">
        <v>737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1</v>
      </c>
      <c r="H635" s="24">
        <f>+Recupera_PN_ACUM[[#This Row],[6/6/2020]]-Recupera_PN_ACUM[[#This Row],[5/6/2020]]</f>
        <v>-1</v>
      </c>
    </row>
    <row r="636" spans="1:8">
      <c r="A636">
        <v>10105</v>
      </c>
      <c r="B636" s="2" t="s">
        <v>116</v>
      </c>
      <c r="C636" s="2" t="s">
        <v>116</v>
      </c>
      <c r="D636" s="2" t="s">
        <v>738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112</v>
      </c>
      <c r="C637" s="2" t="s">
        <v>149</v>
      </c>
      <c r="D637" s="2" t="s">
        <v>739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-1</v>
      </c>
    </row>
    <row r="638" spans="1:8">
      <c r="A638">
        <v>40707</v>
      </c>
      <c r="B638" s="2" t="s">
        <v>112</v>
      </c>
      <c r="C638" s="2" t="s">
        <v>315</v>
      </c>
      <c r="D638" s="2" t="s">
        <v>740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107</v>
      </c>
      <c r="C639" s="2" t="s">
        <v>233</v>
      </c>
      <c r="D639" s="2" t="s">
        <v>741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101</v>
      </c>
      <c r="C640" s="2" t="s">
        <v>151</v>
      </c>
      <c r="D640" s="2" t="s">
        <v>742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94</v>
      </c>
      <c r="C641" s="2" t="s">
        <v>94</v>
      </c>
      <c r="D641" s="2" t="s">
        <v>743</v>
      </c>
      <c r="E641" s="24"/>
      <c r="F641" s="24">
        <f>+Recupera_PN_ACUM[[#This Row],[04-06-2020]]-Recupera_PN_ACUM[[#This Row],[03-06-2020]]</f>
        <v>14</v>
      </c>
      <c r="G641" s="24">
        <f>+Recupera_PN_ACUM[[#This Row],[5/6/2020]]-Recupera_PN_ACUM[[#This Row],[04-06-2020]]</f>
        <v>9</v>
      </c>
      <c r="H641" s="24">
        <f>+Recupera_PN_ACUM[[#This Row],[6/6/2020]]-Recupera_PN_ACUM[[#This Row],[5/6/2020]]</f>
        <v>-536</v>
      </c>
    </row>
    <row r="642" spans="1:8">
      <c r="A642">
        <v>41301</v>
      </c>
      <c r="B642" s="2" t="s">
        <v>112</v>
      </c>
      <c r="C642" s="2" t="s">
        <v>179</v>
      </c>
      <c r="D642" s="2" t="s">
        <v>744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101</v>
      </c>
      <c r="C643" s="2" t="s">
        <v>184</v>
      </c>
      <c r="D643" s="2" t="s">
        <v>745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99</v>
      </c>
      <c r="C644" s="2" t="s">
        <v>126</v>
      </c>
      <c r="D644" s="2" t="s">
        <v>746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94</v>
      </c>
      <c r="C645" s="2" t="s">
        <v>237</v>
      </c>
      <c r="D645" s="2" t="s">
        <v>747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-16</v>
      </c>
    </row>
    <row r="646" spans="1:8">
      <c r="A646">
        <v>20406</v>
      </c>
      <c r="B646" s="2" t="s">
        <v>107</v>
      </c>
      <c r="C646" s="2" t="s">
        <v>239</v>
      </c>
      <c r="D646" s="2" t="s">
        <v>748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99</v>
      </c>
      <c r="C647" s="2" t="s">
        <v>99</v>
      </c>
      <c r="D647" s="2" t="s">
        <v>749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101</v>
      </c>
      <c r="C648" s="2" t="s">
        <v>206</v>
      </c>
      <c r="D648" s="2" t="s">
        <v>750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-13</v>
      </c>
    </row>
    <row r="649" spans="1:8">
      <c r="A649">
        <v>100104</v>
      </c>
      <c r="B649" s="2" t="s">
        <v>110</v>
      </c>
      <c r="C649" s="2" t="s">
        <v>110</v>
      </c>
      <c r="D649" s="2" t="s">
        <v>751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-1</v>
      </c>
    </row>
    <row r="650" spans="1:8">
      <c r="A650">
        <v>50112</v>
      </c>
      <c r="B650" s="2" t="s">
        <v>104</v>
      </c>
      <c r="C650" s="2" t="s">
        <v>225</v>
      </c>
      <c r="D650" s="2" t="s">
        <v>752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107</v>
      </c>
      <c r="C651" s="2" t="s">
        <v>233</v>
      </c>
      <c r="D651" s="2" t="s">
        <v>753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101</v>
      </c>
      <c r="C652" s="2" t="s">
        <v>123</v>
      </c>
      <c r="D652" s="2" t="s">
        <v>754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136</v>
      </c>
      <c r="C653" s="2" t="s">
        <v>250</v>
      </c>
      <c r="D653" s="2" t="s">
        <v>755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94</v>
      </c>
      <c r="C654" s="2" t="s">
        <v>201</v>
      </c>
      <c r="D654" s="2" t="s">
        <v>756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136</v>
      </c>
      <c r="C655" s="2" t="s">
        <v>229</v>
      </c>
      <c r="D655" s="2" t="s">
        <v>757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136</v>
      </c>
      <c r="C656" s="2" t="s">
        <v>247</v>
      </c>
      <c r="D656" s="2" t="s">
        <v>758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101</v>
      </c>
      <c r="C657" s="2" t="s">
        <v>119</v>
      </c>
      <c r="D657" s="2" t="s">
        <v>759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116</v>
      </c>
      <c r="C658" s="2" t="s">
        <v>117</v>
      </c>
      <c r="D658" s="2" t="s">
        <v>760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116</v>
      </c>
      <c r="C659" s="2" t="s">
        <v>117</v>
      </c>
      <c r="D659" s="2" t="s">
        <v>761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99</v>
      </c>
      <c r="C660" s="2" t="s">
        <v>158</v>
      </c>
      <c r="D660" s="2" t="s">
        <v>762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99</v>
      </c>
      <c r="C661" s="2" t="s">
        <v>158</v>
      </c>
      <c r="D661" s="2" t="s">
        <v>763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112</v>
      </c>
      <c r="C662" s="2" t="s">
        <v>179</v>
      </c>
      <c r="D662" s="2" t="s">
        <v>764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128</v>
      </c>
      <c r="C663" s="2" t="s">
        <v>141</v>
      </c>
      <c r="D663" s="2" t="s">
        <v>765</v>
      </c>
      <c r="E663" s="24">
        <v>1</v>
      </c>
      <c r="F663" s="24">
        <f>+Recupera_PN_ACUM[[#This Row],[04-06-2020]]-Recupera_PN_ACUM[[#This Row],[03-06-2020]]</f>
        <v>2</v>
      </c>
      <c r="G663" s="24">
        <f>+Recupera_PN_ACUM[[#This Row],[5/6/2020]]-Recupera_PN_ACUM[[#This Row],[04-06-2020]]</f>
        <v>1</v>
      </c>
      <c r="H663" s="24">
        <f>+Recupera_PN_ACUM[[#This Row],[6/6/2020]]-Recupera_PN_ACUM[[#This Row],[5/6/2020]]</f>
        <v>-236</v>
      </c>
    </row>
    <row r="664" spans="1:8">
      <c r="A664">
        <v>81005</v>
      </c>
      <c r="B664" s="2" t="s">
        <v>94</v>
      </c>
      <c r="C664" s="2" t="s">
        <v>131</v>
      </c>
      <c r="D664" s="2" t="s">
        <v>766</v>
      </c>
      <c r="E664" s="24">
        <v>24</v>
      </c>
      <c r="F664" s="24">
        <f>+Recupera_PN_ACUM[[#This Row],[04-06-2020]]-Recupera_PN_ACUM[[#This Row],[03-06-2020]]</f>
        <v>1</v>
      </c>
      <c r="G664" s="24">
        <f>+Recupera_PN_ACUM[[#This Row],[5/6/2020]]-Recupera_PN_ACUM[[#This Row],[04-06-2020]]</f>
        <v>4</v>
      </c>
      <c r="H664" s="24">
        <f>+Recupera_PN_ACUM[[#This Row],[6/6/2020]]-Recupera_PN_ACUM[[#This Row],[5/6/2020]]</f>
        <v>-57</v>
      </c>
    </row>
    <row r="665" spans="1:8">
      <c r="A665">
        <v>30508</v>
      </c>
      <c r="B665" s="2" t="s">
        <v>96</v>
      </c>
      <c r="C665" s="2" t="s">
        <v>304</v>
      </c>
      <c r="D665" s="2" t="s">
        <v>767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136</v>
      </c>
      <c r="C666" s="2" t="s">
        <v>255</v>
      </c>
      <c r="D666" s="2" t="s">
        <v>768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128</v>
      </c>
      <c r="C667" s="2" t="s">
        <v>216</v>
      </c>
      <c r="D667" s="2" t="s">
        <v>769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99</v>
      </c>
      <c r="C668" s="2" t="s">
        <v>99</v>
      </c>
      <c r="D668" s="2" t="s">
        <v>770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128</v>
      </c>
      <c r="C669" s="2" t="s">
        <v>216</v>
      </c>
      <c r="D669" s="2" t="s">
        <v>771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-9</v>
      </c>
    </row>
    <row r="670" spans="1:8">
      <c r="A670">
        <v>20407</v>
      </c>
      <c r="B670" s="2" t="s">
        <v>107</v>
      </c>
      <c r="C670" s="2" t="s">
        <v>239</v>
      </c>
      <c r="D670" s="2" t="s">
        <v>772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-3</v>
      </c>
    </row>
    <row r="671" spans="1:8">
      <c r="A671">
        <v>20107</v>
      </c>
      <c r="B671" s="2" t="s">
        <v>107</v>
      </c>
      <c r="C671" s="2" t="s">
        <v>108</v>
      </c>
      <c r="D671" s="2" t="s">
        <v>773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128</v>
      </c>
      <c r="C672" s="2" t="s">
        <v>141</v>
      </c>
      <c r="D672" s="2" t="s">
        <v>774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7</v>
      </c>
      <c r="H672" s="24">
        <f>+Recupera_PN_ACUM[[#This Row],[6/6/2020]]-Recupera_PN_ACUM[[#This Row],[5/6/2020]]</f>
        <v>-279</v>
      </c>
    </row>
    <row r="673" spans="1:8">
      <c r="A673">
        <v>41401</v>
      </c>
      <c r="B673" s="2" t="s">
        <v>112</v>
      </c>
      <c r="C673" s="2" t="s">
        <v>265</v>
      </c>
      <c r="D673" s="2" t="s">
        <v>775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-1</v>
      </c>
    </row>
    <row r="674" spans="1:8">
      <c r="A674">
        <v>50206</v>
      </c>
      <c r="B674" s="2" t="s">
        <v>104</v>
      </c>
      <c r="C674" s="2" t="s">
        <v>192</v>
      </c>
      <c r="D674" s="2" t="s">
        <v>776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104</v>
      </c>
      <c r="C675" s="2" t="s">
        <v>192</v>
      </c>
      <c r="D675" s="2" t="s">
        <v>777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-49</v>
      </c>
    </row>
    <row r="676" spans="1:8">
      <c r="A676">
        <v>50317</v>
      </c>
      <c r="B676" s="2" t="s">
        <v>104</v>
      </c>
      <c r="C676" s="2" t="s">
        <v>105</v>
      </c>
      <c r="D676" s="2" t="s">
        <v>778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136</v>
      </c>
      <c r="C677" s="2" t="s">
        <v>255</v>
      </c>
      <c r="D677" s="2" t="s">
        <v>779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abSelected="1" topLeftCell="A74" workbookViewId="0">
      <selection activeCell="J79" sqref="J79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375</v>
      </c>
      <c r="F2" s="12">
        <f>SUM(Muertes_PN_ACUM[03-06-2020])</f>
        <v>346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0">
      <c r="A4" s="44">
        <v>80821</v>
      </c>
      <c r="B4" s="30" t="s">
        <v>94</v>
      </c>
      <c r="C4" s="30" t="s">
        <v>94</v>
      </c>
      <c r="D4" s="30" t="s">
        <v>95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/>
    </row>
    <row r="5" spans="1:10">
      <c r="A5" s="44">
        <v>30202</v>
      </c>
      <c r="B5" s="30" t="s">
        <v>96</v>
      </c>
      <c r="C5" s="30" t="s">
        <v>97</v>
      </c>
      <c r="D5" s="30" t="s">
        <v>98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99</v>
      </c>
      <c r="C6" s="30" t="s">
        <v>99</v>
      </c>
      <c r="D6" s="30" t="s">
        <v>100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101</v>
      </c>
      <c r="C7" s="30" t="s">
        <v>102</v>
      </c>
      <c r="D7" s="30" t="s">
        <v>103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104</v>
      </c>
      <c r="C8" s="30" t="s">
        <v>105</v>
      </c>
      <c r="D8" s="30" t="s">
        <v>106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107</v>
      </c>
      <c r="C9" s="30" t="s">
        <v>108</v>
      </c>
      <c r="D9" s="30" t="s">
        <v>109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110</v>
      </c>
      <c r="C10" s="30" t="s">
        <v>110</v>
      </c>
      <c r="D10" s="30" t="s">
        <v>111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/>
    </row>
    <row r="11" spans="1:10">
      <c r="A11" s="44">
        <v>40101</v>
      </c>
      <c r="B11" s="30" t="s">
        <v>112</v>
      </c>
      <c r="C11" s="30" t="s">
        <v>113</v>
      </c>
      <c r="D11" s="30" t="s">
        <v>114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94</v>
      </c>
      <c r="C12" s="30" t="s">
        <v>94</v>
      </c>
      <c r="D12" s="30" t="s">
        <v>115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/>
    </row>
    <row r="13" spans="1:10">
      <c r="A13" s="44">
        <v>10401</v>
      </c>
      <c r="B13" s="30" t="s">
        <v>116</v>
      </c>
      <c r="C13" s="30" t="s">
        <v>117</v>
      </c>
      <c r="D13" s="30" t="s">
        <v>118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101</v>
      </c>
      <c r="C14" s="30" t="s">
        <v>119</v>
      </c>
      <c r="D14" s="30" t="s">
        <v>120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112</v>
      </c>
      <c r="C15" s="30" t="s">
        <v>121</v>
      </c>
      <c r="D15" s="30" t="s">
        <v>122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101</v>
      </c>
      <c r="C16" s="30" t="s">
        <v>123</v>
      </c>
      <c r="D16" s="30" t="s">
        <v>124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101</v>
      </c>
      <c r="C17" s="30" t="s">
        <v>102</v>
      </c>
      <c r="D17" s="30" t="s">
        <v>125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99</v>
      </c>
      <c r="C18" s="30" t="s">
        <v>126</v>
      </c>
      <c r="D18" s="30" t="s">
        <v>127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128</v>
      </c>
      <c r="C19" s="30" t="s">
        <v>129</v>
      </c>
      <c r="D19" s="30" t="s">
        <v>130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94</v>
      </c>
      <c r="C20" s="30" t="s">
        <v>131</v>
      </c>
      <c r="D20" s="30" t="s">
        <v>132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/>
    </row>
    <row r="21" spans="1:10">
      <c r="A21" s="45">
        <v>80814</v>
      </c>
      <c r="B21" s="46" t="s">
        <v>94</v>
      </c>
      <c r="C21" s="46" t="s">
        <v>94</v>
      </c>
      <c r="D21" s="46" t="s">
        <v>133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/>
    </row>
    <row r="22" spans="1:10">
      <c r="A22" s="44">
        <v>20201</v>
      </c>
      <c r="B22" s="30" t="s">
        <v>107</v>
      </c>
      <c r="C22" s="30" t="s">
        <v>134</v>
      </c>
      <c r="D22" s="30" t="s">
        <v>135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136</v>
      </c>
      <c r="C23" s="30" t="s">
        <v>137</v>
      </c>
      <c r="D23" s="30" t="s">
        <v>138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94</v>
      </c>
      <c r="C24" s="30" t="s">
        <v>131</v>
      </c>
      <c r="D24" s="30" t="s">
        <v>139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/>
    </row>
    <row r="25" spans="1:10">
      <c r="A25" s="45">
        <v>130704</v>
      </c>
      <c r="B25" s="46" t="s">
        <v>128</v>
      </c>
      <c r="C25" s="46" t="s">
        <v>129</v>
      </c>
      <c r="D25" s="46" t="s">
        <v>140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128</v>
      </c>
      <c r="C26" s="46" t="s">
        <v>141</v>
      </c>
      <c r="D26" s="46" t="s">
        <v>142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/>
    </row>
    <row r="27" spans="1:10">
      <c r="A27" s="44">
        <v>40502</v>
      </c>
      <c r="B27" s="30" t="s">
        <v>112</v>
      </c>
      <c r="C27" s="30" t="s">
        <v>143</v>
      </c>
      <c r="D27" s="30" t="s">
        <v>144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136</v>
      </c>
      <c r="C28" s="30" t="s">
        <v>145</v>
      </c>
      <c r="D28" s="30" t="s">
        <v>146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112</v>
      </c>
      <c r="C29" s="30" t="s">
        <v>147</v>
      </c>
      <c r="D29" s="30" t="s">
        <v>148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112</v>
      </c>
      <c r="C30" s="30" t="s">
        <v>149</v>
      </c>
      <c r="D30" s="30" t="s">
        <v>150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101</v>
      </c>
      <c r="C31" s="30" t="s">
        <v>151</v>
      </c>
      <c r="D31" s="30" t="s">
        <v>152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99</v>
      </c>
      <c r="C32" s="30" t="s">
        <v>153</v>
      </c>
      <c r="D32" s="30" t="s">
        <v>154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136</v>
      </c>
      <c r="C33" s="30" t="s">
        <v>155</v>
      </c>
      <c r="D33" s="30" t="s">
        <v>154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116</v>
      </c>
      <c r="C34" s="30" t="s">
        <v>156</v>
      </c>
      <c r="D34" s="30" t="s">
        <v>157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99</v>
      </c>
      <c r="C35" s="30" t="s">
        <v>158</v>
      </c>
      <c r="D35" s="30" t="s">
        <v>159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99</v>
      </c>
      <c r="C36" s="30" t="s">
        <v>153</v>
      </c>
      <c r="D36" s="30" t="s">
        <v>160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101</v>
      </c>
      <c r="C37" s="30" t="s">
        <v>123</v>
      </c>
      <c r="D37" s="30" t="s">
        <v>161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136</v>
      </c>
      <c r="C38" s="30" t="s">
        <v>162</v>
      </c>
      <c r="D38" s="30" t="s">
        <v>163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116</v>
      </c>
      <c r="C39" s="30" t="s">
        <v>164</v>
      </c>
      <c r="D39" s="30" t="s">
        <v>165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116</v>
      </c>
      <c r="C40" s="30" t="s">
        <v>117</v>
      </c>
      <c r="D40" s="30" t="s">
        <v>166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128</v>
      </c>
      <c r="C41" s="30" t="s">
        <v>129</v>
      </c>
      <c r="D41" s="30" t="s">
        <v>167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/>
    </row>
    <row r="42" spans="1:10">
      <c r="A42" s="44">
        <v>130702</v>
      </c>
      <c r="B42" s="30" t="s">
        <v>128</v>
      </c>
      <c r="C42" s="30" t="s">
        <v>129</v>
      </c>
      <c r="D42" s="30" t="s">
        <v>168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/>
    </row>
    <row r="43" spans="1:10">
      <c r="A43" s="44">
        <v>10402</v>
      </c>
      <c r="B43" s="30" t="s">
        <v>116</v>
      </c>
      <c r="C43" s="30" t="s">
        <v>117</v>
      </c>
      <c r="D43" s="30" t="s">
        <v>169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96</v>
      </c>
      <c r="C44" s="30" t="s">
        <v>96</v>
      </c>
      <c r="D44" s="30" t="s">
        <v>170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96</v>
      </c>
      <c r="C45" s="30" t="s">
        <v>96</v>
      </c>
      <c r="D45" s="30" t="s">
        <v>171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/>
    </row>
    <row r="46" spans="1:10">
      <c r="A46" s="44">
        <v>20105</v>
      </c>
      <c r="B46" s="30" t="s">
        <v>107</v>
      </c>
      <c r="C46" s="30" t="s">
        <v>108</v>
      </c>
      <c r="D46" s="30" t="s">
        <v>172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116</v>
      </c>
      <c r="C47" s="30" t="s">
        <v>116</v>
      </c>
      <c r="D47" s="30" t="s">
        <v>173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99</v>
      </c>
      <c r="C48" s="30" t="s">
        <v>158</v>
      </c>
      <c r="D48" s="30" t="s">
        <v>174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128</v>
      </c>
      <c r="C49" s="30" t="s">
        <v>175</v>
      </c>
      <c r="D49" s="30" t="s">
        <v>176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94</v>
      </c>
      <c r="C50" s="30" t="s">
        <v>131</v>
      </c>
      <c r="D50" s="30" t="s">
        <v>177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/>
    </row>
    <row r="51" spans="1:10">
      <c r="A51" s="44">
        <v>81002</v>
      </c>
      <c r="B51" s="30" t="s">
        <v>94</v>
      </c>
      <c r="C51" s="30" t="s">
        <v>131</v>
      </c>
      <c r="D51" s="30" t="s">
        <v>178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/>
    </row>
    <row r="52" spans="1:10">
      <c r="A52" s="44">
        <v>41302</v>
      </c>
      <c r="B52" s="30" t="s">
        <v>112</v>
      </c>
      <c r="C52" s="30" t="s">
        <v>179</v>
      </c>
      <c r="D52" s="30" t="s">
        <v>180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94</v>
      </c>
      <c r="C53" s="30" t="s">
        <v>94</v>
      </c>
      <c r="D53" s="30" t="s">
        <v>180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/>
    </row>
    <row r="54" spans="1:10">
      <c r="A54" s="44">
        <v>80806</v>
      </c>
      <c r="B54" s="30" t="s">
        <v>94</v>
      </c>
      <c r="C54" s="30" t="s">
        <v>94</v>
      </c>
      <c r="D54" s="30" t="s">
        <v>181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/>
    </row>
    <row r="55" spans="1:10">
      <c r="A55" s="44">
        <v>40602</v>
      </c>
      <c r="B55" s="30" t="s">
        <v>112</v>
      </c>
      <c r="C55" s="30" t="s">
        <v>182</v>
      </c>
      <c r="D55" s="30" t="s">
        <v>183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101</v>
      </c>
      <c r="C56" s="30" t="s">
        <v>184</v>
      </c>
      <c r="D56" s="30" t="s">
        <v>185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136</v>
      </c>
      <c r="C57" s="30" t="s">
        <v>186</v>
      </c>
      <c r="D57" s="30" t="s">
        <v>187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112</v>
      </c>
      <c r="C58" s="30" t="s">
        <v>188</v>
      </c>
      <c r="D58" s="30" t="s">
        <v>189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101</v>
      </c>
      <c r="C59" s="30" t="s">
        <v>190</v>
      </c>
      <c r="D59" s="30" t="s">
        <v>191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104</v>
      </c>
      <c r="C60" s="30" t="s">
        <v>192</v>
      </c>
      <c r="D60" s="30" t="s">
        <v>193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112</v>
      </c>
      <c r="C61" s="30" t="s">
        <v>188</v>
      </c>
      <c r="D61" s="30" t="s">
        <v>194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116</v>
      </c>
      <c r="C62" s="30" t="s">
        <v>116</v>
      </c>
      <c r="D62" s="30" t="s">
        <v>195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112</v>
      </c>
      <c r="C63" s="30" t="s">
        <v>149</v>
      </c>
      <c r="D63" s="30" t="s">
        <v>196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112</v>
      </c>
      <c r="C64" s="30" t="s">
        <v>121</v>
      </c>
      <c r="D64" s="30" t="s">
        <v>197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136</v>
      </c>
      <c r="C65" s="30" t="s">
        <v>186</v>
      </c>
      <c r="D65" s="30" t="s">
        <v>198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112</v>
      </c>
      <c r="C66" s="30" t="s">
        <v>199</v>
      </c>
      <c r="D66" s="30" t="s">
        <v>200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94</v>
      </c>
      <c r="C67" s="30" t="s">
        <v>201</v>
      </c>
      <c r="D67" s="30" t="s">
        <v>202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96</v>
      </c>
      <c r="C68" s="30" t="s">
        <v>96</v>
      </c>
      <c r="D68" s="30" t="s">
        <v>203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/>
    </row>
    <row r="69" spans="1:10">
      <c r="A69" s="44">
        <v>130403</v>
      </c>
      <c r="B69" s="30" t="s">
        <v>128</v>
      </c>
      <c r="C69" s="30" t="s">
        <v>175</v>
      </c>
      <c r="D69" s="30" t="s">
        <v>204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101</v>
      </c>
      <c r="C70" s="30" t="s">
        <v>102</v>
      </c>
      <c r="D70" s="30" t="s">
        <v>205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112</v>
      </c>
      <c r="C71" s="30" t="s">
        <v>143</v>
      </c>
      <c r="D71" s="30" t="s">
        <v>143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/>
    </row>
    <row r="72" spans="1:10">
      <c r="A72" s="44">
        <v>120802</v>
      </c>
      <c r="B72" s="30" t="s">
        <v>101</v>
      </c>
      <c r="C72" s="30" t="s">
        <v>206</v>
      </c>
      <c r="D72" s="30" t="s">
        <v>207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128</v>
      </c>
      <c r="C73" s="46" t="s">
        <v>141</v>
      </c>
      <c r="D73" s="46" t="s">
        <v>208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/>
    </row>
    <row r="74" spans="1:10">
      <c r="A74" s="44">
        <v>20210</v>
      </c>
      <c r="B74" s="30" t="s">
        <v>107</v>
      </c>
      <c r="C74" s="30" t="s">
        <v>134</v>
      </c>
      <c r="D74" s="30" t="s">
        <v>209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107</v>
      </c>
      <c r="C75" s="30" t="s">
        <v>134</v>
      </c>
      <c r="D75" s="30" t="s">
        <v>210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211</v>
      </c>
      <c r="C76" s="30" t="s">
        <v>212</v>
      </c>
      <c r="D76" s="30" t="s">
        <v>210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128</v>
      </c>
      <c r="C77" s="30" t="s">
        <v>175</v>
      </c>
      <c r="D77" s="30" t="s">
        <v>210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96</v>
      </c>
      <c r="C78" s="30" t="s">
        <v>213</v>
      </c>
      <c r="D78" s="30" t="s">
        <v>214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94</v>
      </c>
      <c r="C79" s="30" t="s">
        <v>94</v>
      </c>
      <c r="D79" s="30" t="s">
        <v>215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/>
    </row>
    <row r="80" spans="1:10">
      <c r="A80" s="44">
        <v>130302</v>
      </c>
      <c r="B80" s="30" t="s">
        <v>128</v>
      </c>
      <c r="C80" s="30" t="s">
        <v>216</v>
      </c>
      <c r="D80" s="30" t="s">
        <v>217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101</v>
      </c>
      <c r="C81" s="30" t="s">
        <v>184</v>
      </c>
      <c r="D81" s="30" t="s">
        <v>218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112</v>
      </c>
      <c r="C82" s="30" t="s">
        <v>121</v>
      </c>
      <c r="D82" s="30" t="s">
        <v>219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>
      <c r="A83" s="44">
        <v>91103</v>
      </c>
      <c r="B83" s="30" t="s">
        <v>136</v>
      </c>
      <c r="C83" s="30" t="s">
        <v>155</v>
      </c>
      <c r="D83" s="30" t="s">
        <v>220</v>
      </c>
      <c r="E83" s="15">
        <f>+MAX(F83:BW83)</f>
        <v>12</v>
      </c>
      <c r="F83" s="16">
        <v>10</v>
      </c>
      <c r="G83" s="14">
        <v>11</v>
      </c>
      <c r="H83" s="11">
        <v>12</v>
      </c>
      <c r="I83" s="11"/>
      <c r="J83" s="11"/>
    </row>
    <row r="84" spans="1:10">
      <c r="A84" s="44">
        <v>90201</v>
      </c>
      <c r="B84" s="30" t="s">
        <v>136</v>
      </c>
      <c r="C84" s="30" t="s">
        <v>162</v>
      </c>
      <c r="D84" s="30" t="s">
        <v>221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136</v>
      </c>
      <c r="C85" s="30" t="s">
        <v>105</v>
      </c>
      <c r="D85" s="30" t="s">
        <v>222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101</v>
      </c>
      <c r="C86" s="30" t="s">
        <v>190</v>
      </c>
      <c r="D86" s="30" t="s">
        <v>223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99</v>
      </c>
      <c r="C87" s="30" t="s">
        <v>126</v>
      </c>
      <c r="D87" s="30" t="s">
        <v>224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104</v>
      </c>
      <c r="C88" s="30" t="s">
        <v>225</v>
      </c>
      <c r="D88" s="30" t="s">
        <v>226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128</v>
      </c>
      <c r="C89" s="30" t="s">
        <v>216</v>
      </c>
      <c r="D89" s="30" t="s">
        <v>227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112</v>
      </c>
      <c r="C90" s="30" t="s">
        <v>113</v>
      </c>
      <c r="D90" s="30" t="s">
        <v>228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136</v>
      </c>
      <c r="C91" s="30" t="s">
        <v>229</v>
      </c>
      <c r="D91" s="30" t="s">
        <v>230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99</v>
      </c>
      <c r="C92" s="30" t="s">
        <v>126</v>
      </c>
      <c r="D92" s="30" t="s">
        <v>231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112</v>
      </c>
      <c r="C93" s="30" t="s">
        <v>199</v>
      </c>
      <c r="D93" s="30" t="s">
        <v>232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107</v>
      </c>
      <c r="C94" s="30" t="s">
        <v>233</v>
      </c>
      <c r="D94" s="30" t="s">
        <v>234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101</v>
      </c>
      <c r="C95" s="30" t="s">
        <v>151</v>
      </c>
      <c r="D95" s="30" t="s">
        <v>234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136</v>
      </c>
      <c r="C96" s="30" t="s">
        <v>235</v>
      </c>
      <c r="D96" s="30" t="s">
        <v>236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94</v>
      </c>
      <c r="C97" s="30" t="s">
        <v>237</v>
      </c>
      <c r="D97" s="30" t="s">
        <v>238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107</v>
      </c>
      <c r="C98" s="30" t="s">
        <v>239</v>
      </c>
      <c r="D98" s="30" t="s">
        <v>240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128</v>
      </c>
      <c r="C99" s="30" t="s">
        <v>216</v>
      </c>
      <c r="D99" s="30" t="s">
        <v>241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/>
    </row>
    <row r="100" spans="1:10">
      <c r="A100" s="44">
        <v>91009</v>
      </c>
      <c r="B100" s="30" t="s">
        <v>136</v>
      </c>
      <c r="C100" s="30" t="s">
        <v>229</v>
      </c>
      <c r="D100" s="30" t="s">
        <v>242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101</v>
      </c>
      <c r="C101" s="30" t="s">
        <v>243</v>
      </c>
      <c r="D101" s="30" t="s">
        <v>244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96</v>
      </c>
      <c r="C102" s="30" t="s">
        <v>96</v>
      </c>
      <c r="D102" s="30" t="s">
        <v>245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/>
    </row>
    <row r="103" spans="1:10">
      <c r="A103" s="44">
        <v>91104</v>
      </c>
      <c r="B103" s="30" t="s">
        <v>136</v>
      </c>
      <c r="C103" s="30" t="s">
        <v>155</v>
      </c>
      <c r="D103" s="30" t="s">
        <v>246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136</v>
      </c>
      <c r="C104" s="30" t="s">
        <v>247</v>
      </c>
      <c r="D104" s="30" t="s">
        <v>248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116</v>
      </c>
      <c r="C105" s="30" t="s">
        <v>116</v>
      </c>
      <c r="D105" s="30" t="s">
        <v>249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136</v>
      </c>
      <c r="C106" s="30" t="s">
        <v>250</v>
      </c>
      <c r="D106" s="30" t="s">
        <v>251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128</v>
      </c>
      <c r="C107" s="30" t="s">
        <v>216</v>
      </c>
      <c r="D107" s="30" t="s">
        <v>252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101</v>
      </c>
      <c r="C108" s="30" t="s">
        <v>190</v>
      </c>
      <c r="D108" s="30" t="s">
        <v>253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101</v>
      </c>
      <c r="C109" s="30" t="s">
        <v>123</v>
      </c>
      <c r="D109" s="30" t="s">
        <v>254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136</v>
      </c>
      <c r="C110" s="30" t="s">
        <v>255</v>
      </c>
      <c r="D110" s="30" t="s">
        <v>256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101</v>
      </c>
      <c r="C111" s="30" t="s">
        <v>190</v>
      </c>
      <c r="D111" s="30" t="s">
        <v>257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101</v>
      </c>
      <c r="C112" s="30" t="s">
        <v>258</v>
      </c>
      <c r="D112" s="30" t="s">
        <v>259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211</v>
      </c>
      <c r="C113" s="30" t="s">
        <v>260</v>
      </c>
      <c r="D113" s="30" t="s">
        <v>261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101</v>
      </c>
      <c r="C114" s="30" t="s">
        <v>102</v>
      </c>
      <c r="D114" s="30" t="s">
        <v>262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136</v>
      </c>
      <c r="C115" s="30" t="s">
        <v>235</v>
      </c>
      <c r="D115" s="30" t="s">
        <v>263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101</v>
      </c>
      <c r="C116" s="30" t="s">
        <v>123</v>
      </c>
      <c r="D116" s="30" t="s">
        <v>264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112</v>
      </c>
      <c r="C117" s="30" t="s">
        <v>265</v>
      </c>
      <c r="D117" s="30" t="s">
        <v>266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128</v>
      </c>
      <c r="C118" s="30" t="s">
        <v>141</v>
      </c>
      <c r="D118" s="30" t="s">
        <v>267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/>
    </row>
    <row r="119" spans="1:10">
      <c r="A119" s="44">
        <v>41303</v>
      </c>
      <c r="B119" s="30" t="s">
        <v>112</v>
      </c>
      <c r="C119" s="30" t="s">
        <v>179</v>
      </c>
      <c r="D119" s="30" t="s">
        <v>268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128</v>
      </c>
      <c r="C120" s="30" t="s">
        <v>175</v>
      </c>
      <c r="D120" s="30" t="s">
        <v>269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116</v>
      </c>
      <c r="C121" s="30" t="s">
        <v>164</v>
      </c>
      <c r="D121" s="30" t="s">
        <v>270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104</v>
      </c>
      <c r="C122" s="30" t="s">
        <v>225</v>
      </c>
      <c r="D122" s="30" t="s">
        <v>225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211</v>
      </c>
      <c r="C123" s="30" t="s">
        <v>271</v>
      </c>
      <c r="D123" s="30" t="s">
        <v>237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94</v>
      </c>
      <c r="C124" s="30" t="s">
        <v>237</v>
      </c>
      <c r="D124" s="30" t="s">
        <v>272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/>
    </row>
    <row r="125" spans="1:10">
      <c r="A125" s="44">
        <v>130405</v>
      </c>
      <c r="B125" s="30" t="s">
        <v>128</v>
      </c>
      <c r="C125" s="30" t="s">
        <v>175</v>
      </c>
      <c r="D125" s="30" t="s">
        <v>273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101</v>
      </c>
      <c r="C126" s="30" t="s">
        <v>123</v>
      </c>
      <c r="D126" s="30" t="s">
        <v>274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/>
    </row>
    <row r="127" spans="1:10">
      <c r="A127" s="44">
        <v>20604</v>
      </c>
      <c r="B127" s="30" t="s">
        <v>107</v>
      </c>
      <c r="C127" s="30" t="s">
        <v>233</v>
      </c>
      <c r="D127" s="30" t="s">
        <v>275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94</v>
      </c>
      <c r="C128" s="30" t="s">
        <v>201</v>
      </c>
      <c r="D128" s="30" t="s">
        <v>276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112</v>
      </c>
      <c r="C129" s="30" t="s">
        <v>182</v>
      </c>
      <c r="D129" s="30" t="s">
        <v>112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116</v>
      </c>
      <c r="C130" s="30" t="s">
        <v>156</v>
      </c>
      <c r="D130" s="30" t="s">
        <v>277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136</v>
      </c>
      <c r="C131" s="30" t="s">
        <v>162</v>
      </c>
      <c r="D131" s="30" t="s">
        <v>278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211</v>
      </c>
      <c r="C132" s="30" t="s">
        <v>279</v>
      </c>
      <c r="D132" s="30" t="s">
        <v>280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211</v>
      </c>
      <c r="C133" s="30" t="s">
        <v>271</v>
      </c>
      <c r="D133" s="30" t="s">
        <v>281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99</v>
      </c>
      <c r="C134" s="30" t="s">
        <v>153</v>
      </c>
      <c r="D134" s="30" t="s">
        <v>282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211</v>
      </c>
      <c r="C135" s="30" t="s">
        <v>283</v>
      </c>
      <c r="D135" s="30" t="s">
        <v>284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128</v>
      </c>
      <c r="C136" s="30" t="s">
        <v>216</v>
      </c>
      <c r="D136" s="30" t="s">
        <v>285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128</v>
      </c>
      <c r="C137" s="30" t="s">
        <v>216</v>
      </c>
      <c r="D137" s="30" t="s">
        <v>286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96</v>
      </c>
      <c r="C138" s="30" t="s">
        <v>96</v>
      </c>
      <c r="D138" s="30" t="s">
        <v>287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288</v>
      </c>
      <c r="C139" s="30" t="s">
        <v>289</v>
      </c>
      <c r="D139" s="30" t="s">
        <v>290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112</v>
      </c>
      <c r="C140" s="30" t="s">
        <v>182</v>
      </c>
      <c r="D140" s="30" t="s">
        <v>291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116</v>
      </c>
      <c r="C141" s="30" t="s">
        <v>164</v>
      </c>
      <c r="D141" s="30" t="s">
        <v>292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107</v>
      </c>
      <c r="C142" s="30" t="s">
        <v>233</v>
      </c>
      <c r="D142" s="30" t="s">
        <v>107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96</v>
      </c>
      <c r="C143" s="30" t="s">
        <v>293</v>
      </c>
      <c r="D143" s="30" t="s">
        <v>294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94</v>
      </c>
      <c r="C144" s="30" t="s">
        <v>237</v>
      </c>
      <c r="D144" s="30" t="s">
        <v>295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104</v>
      </c>
      <c r="C145" s="30" t="s">
        <v>192</v>
      </c>
      <c r="D145" s="30" t="s">
        <v>296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/>
    </row>
    <row r="146" spans="1:10">
      <c r="A146" s="44">
        <v>40303</v>
      </c>
      <c r="B146" s="30" t="s">
        <v>112</v>
      </c>
      <c r="C146" s="30" t="s">
        <v>149</v>
      </c>
      <c r="D146" s="30" t="s">
        <v>297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99</v>
      </c>
      <c r="C147" s="30" t="s">
        <v>153</v>
      </c>
      <c r="D147" s="30" t="s">
        <v>298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136</v>
      </c>
      <c r="C148" s="30" t="s">
        <v>255</v>
      </c>
      <c r="D148" s="30" t="s">
        <v>298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136</v>
      </c>
      <c r="C149" s="30" t="s">
        <v>299</v>
      </c>
      <c r="D149" s="30" t="s">
        <v>300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136</v>
      </c>
      <c r="C150" s="30" t="s">
        <v>250</v>
      </c>
      <c r="D150" s="30" t="s">
        <v>301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96</v>
      </c>
      <c r="C151" s="46" t="s">
        <v>96</v>
      </c>
      <c r="D151" s="46" t="s">
        <v>302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/>
    </row>
    <row r="152" spans="1:10">
      <c r="A152" s="44">
        <v>30115</v>
      </c>
      <c r="B152" s="30" t="s">
        <v>96</v>
      </c>
      <c r="C152" s="30" t="s">
        <v>96</v>
      </c>
      <c r="D152" s="30" t="s">
        <v>303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96</v>
      </c>
      <c r="C153" s="30" t="s">
        <v>304</v>
      </c>
      <c r="D153" s="30" t="s">
        <v>305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104</v>
      </c>
      <c r="C154" s="30" t="s">
        <v>105</v>
      </c>
      <c r="D154" s="30" t="s">
        <v>306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112</v>
      </c>
      <c r="C155" s="30" t="s">
        <v>265</v>
      </c>
      <c r="D155" s="30" t="s">
        <v>307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94</v>
      </c>
      <c r="C156" s="30" t="s">
        <v>94</v>
      </c>
      <c r="D156" s="30" t="s">
        <v>308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/>
    </row>
    <row r="157" spans="1:10">
      <c r="A157" s="44">
        <v>40601</v>
      </c>
      <c r="B157" s="30" t="s">
        <v>112</v>
      </c>
      <c r="C157" s="30" t="s">
        <v>182</v>
      </c>
      <c r="D157" s="30" t="s">
        <v>309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112</v>
      </c>
      <c r="C158" s="30" t="s">
        <v>182</v>
      </c>
      <c r="D158" s="30" t="s">
        <v>310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112</v>
      </c>
      <c r="C159" s="30" t="s">
        <v>182</v>
      </c>
      <c r="D159" s="30" t="s">
        <v>311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101</v>
      </c>
      <c r="C160" s="30" t="s">
        <v>123</v>
      </c>
      <c r="D160" s="30" t="s">
        <v>312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101</v>
      </c>
      <c r="C161" s="30" t="s">
        <v>123</v>
      </c>
      <c r="D161" s="30" t="s">
        <v>313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112</v>
      </c>
      <c r="C162" s="30" t="s">
        <v>113</v>
      </c>
      <c r="D162" s="30" t="s">
        <v>314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112</v>
      </c>
      <c r="C163" s="30" t="s">
        <v>315</v>
      </c>
      <c r="D163" s="30" t="s">
        <v>316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112</v>
      </c>
      <c r="C164" s="30" t="s">
        <v>199</v>
      </c>
      <c r="D164" s="30" t="s">
        <v>317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94</v>
      </c>
      <c r="C165" s="30" t="s">
        <v>94</v>
      </c>
      <c r="D165" s="30" t="s">
        <v>318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/>
    </row>
    <row r="166" spans="1:10">
      <c r="A166" s="44">
        <v>40702</v>
      </c>
      <c r="B166" s="30" t="s">
        <v>112</v>
      </c>
      <c r="C166" s="30" t="s">
        <v>315</v>
      </c>
      <c r="D166" s="30" t="s">
        <v>319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136</v>
      </c>
      <c r="C167" s="30" t="s">
        <v>229</v>
      </c>
      <c r="D167" s="30" t="s">
        <v>320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136</v>
      </c>
      <c r="C168" s="30" t="s">
        <v>105</v>
      </c>
      <c r="D168" s="30" t="s">
        <v>321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128</v>
      </c>
      <c r="C169" s="30" t="s">
        <v>129</v>
      </c>
      <c r="D169" s="30" t="s">
        <v>322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136</v>
      </c>
      <c r="C170" s="30" t="s">
        <v>235</v>
      </c>
      <c r="D170" s="30" t="s">
        <v>323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101</v>
      </c>
      <c r="C171" s="30" t="s">
        <v>102</v>
      </c>
      <c r="D171" s="30" t="s">
        <v>324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211</v>
      </c>
      <c r="C172" s="30" t="s">
        <v>325</v>
      </c>
      <c r="D172" s="30" t="s">
        <v>326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136</v>
      </c>
      <c r="C173" s="30" t="s">
        <v>145</v>
      </c>
      <c r="D173" s="30" t="s">
        <v>327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99</v>
      </c>
      <c r="C174" s="30" t="s">
        <v>126</v>
      </c>
      <c r="D174" s="30" t="s">
        <v>328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112</v>
      </c>
      <c r="C175" s="30" t="s">
        <v>143</v>
      </c>
      <c r="D175" s="30" t="s">
        <v>329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99</v>
      </c>
      <c r="C176" s="30" t="s">
        <v>126</v>
      </c>
      <c r="D176" s="30" t="s">
        <v>330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136</v>
      </c>
      <c r="C177" s="30" t="s">
        <v>137</v>
      </c>
      <c r="D177" s="30" t="s">
        <v>330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128</v>
      </c>
      <c r="C178" s="30" t="s">
        <v>216</v>
      </c>
      <c r="D178" s="30" t="s">
        <v>330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211</v>
      </c>
      <c r="C179" s="30" t="s">
        <v>331</v>
      </c>
      <c r="D179" s="30" t="s">
        <v>332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99</v>
      </c>
      <c r="C180" s="30" t="s">
        <v>333</v>
      </c>
      <c r="D180" s="30" t="s">
        <v>334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107</v>
      </c>
      <c r="C181" s="30" t="s">
        <v>239</v>
      </c>
      <c r="D181" s="30" t="s">
        <v>335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211</v>
      </c>
      <c r="C182" s="30" t="s">
        <v>331</v>
      </c>
      <c r="D182" s="30" t="s">
        <v>336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99</v>
      </c>
      <c r="C183" s="30" t="s">
        <v>158</v>
      </c>
      <c r="D183" s="30" t="s">
        <v>337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211</v>
      </c>
      <c r="C184" s="30" t="s">
        <v>331</v>
      </c>
      <c r="D184" s="30" t="s">
        <v>338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99</v>
      </c>
      <c r="C185" s="30" t="s">
        <v>153</v>
      </c>
      <c r="D185" s="30" t="s">
        <v>338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107</v>
      </c>
      <c r="C186" s="30" t="s">
        <v>134</v>
      </c>
      <c r="D186" s="30" t="s">
        <v>339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94</v>
      </c>
      <c r="C187" s="30" t="s">
        <v>94</v>
      </c>
      <c r="D187" s="30" t="s">
        <v>340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/>
    </row>
    <row r="188" spans="1:10">
      <c r="A188" s="44">
        <v>60606</v>
      </c>
      <c r="B188" s="30" t="s">
        <v>211</v>
      </c>
      <c r="C188" s="30" t="s">
        <v>325</v>
      </c>
      <c r="D188" s="30" t="s">
        <v>341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99</v>
      </c>
      <c r="C189" s="30" t="s">
        <v>158</v>
      </c>
      <c r="D189" s="30" t="s">
        <v>342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136</v>
      </c>
      <c r="C190" s="30" t="s">
        <v>162</v>
      </c>
      <c r="D190" s="30" t="s">
        <v>343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107</v>
      </c>
      <c r="C191" s="30" t="s">
        <v>233</v>
      </c>
      <c r="D191" s="30" t="s">
        <v>344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128</v>
      </c>
      <c r="C192" s="30" t="s">
        <v>129</v>
      </c>
      <c r="D192" s="30" t="s">
        <v>344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107</v>
      </c>
      <c r="C193" s="30" t="s">
        <v>345</v>
      </c>
      <c r="D193" s="30" t="s">
        <v>346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99</v>
      </c>
      <c r="C194" s="30" t="s">
        <v>126</v>
      </c>
      <c r="D194" s="30" t="s">
        <v>347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107</v>
      </c>
      <c r="C195" s="30" t="s">
        <v>108</v>
      </c>
      <c r="D195" s="30" t="s">
        <v>348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112</v>
      </c>
      <c r="C196" s="30" t="s">
        <v>179</v>
      </c>
      <c r="D196" s="30" t="s">
        <v>348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136</v>
      </c>
      <c r="C197" s="30" t="s">
        <v>105</v>
      </c>
      <c r="D197" s="30" t="s">
        <v>349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99</v>
      </c>
      <c r="C198" s="30" t="s">
        <v>99</v>
      </c>
      <c r="D198" s="30" t="s">
        <v>350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116</v>
      </c>
      <c r="C199" s="30" t="s">
        <v>164</v>
      </c>
      <c r="D199" s="30" t="s">
        <v>351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/>
    </row>
    <row r="200" spans="1:10">
      <c r="A200" s="44">
        <v>70102</v>
      </c>
      <c r="B200" s="30" t="s">
        <v>99</v>
      </c>
      <c r="C200" s="30" t="s">
        <v>352</v>
      </c>
      <c r="D200" s="30" t="s">
        <v>353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128</v>
      </c>
      <c r="C201" s="30" t="s">
        <v>354</v>
      </c>
      <c r="D201" s="30" t="s">
        <v>355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96</v>
      </c>
      <c r="C202" s="30" t="s">
        <v>97</v>
      </c>
      <c r="D202" s="30" t="s">
        <v>356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96</v>
      </c>
      <c r="C203" s="30" t="s">
        <v>293</v>
      </c>
      <c r="D203" s="30" t="s">
        <v>357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99</v>
      </c>
      <c r="C204" s="30" t="s">
        <v>99</v>
      </c>
      <c r="D204" s="30" t="s">
        <v>357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107</v>
      </c>
      <c r="C205" s="30" t="s">
        <v>358</v>
      </c>
      <c r="D205" s="30" t="s">
        <v>359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99</v>
      </c>
      <c r="C206" s="30" t="s">
        <v>352</v>
      </c>
      <c r="D206" s="30" t="s">
        <v>360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107</v>
      </c>
      <c r="C207" s="30" t="s">
        <v>108</v>
      </c>
      <c r="D207" s="30" t="s">
        <v>361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136</v>
      </c>
      <c r="C208" s="30" t="s">
        <v>186</v>
      </c>
      <c r="D208" s="30" t="s">
        <v>362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128</v>
      </c>
      <c r="C209" s="30" t="s">
        <v>354</v>
      </c>
      <c r="D209" s="30" t="s">
        <v>362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128</v>
      </c>
      <c r="C210" s="30" t="s">
        <v>175</v>
      </c>
      <c r="D210" s="30" t="s">
        <v>363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211</v>
      </c>
      <c r="C211" s="30" t="s">
        <v>283</v>
      </c>
      <c r="D211" s="30" t="s">
        <v>364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94</v>
      </c>
      <c r="C212" s="30" t="s">
        <v>237</v>
      </c>
      <c r="D212" s="30" t="s">
        <v>365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99</v>
      </c>
      <c r="C213" s="30" t="s">
        <v>352</v>
      </c>
      <c r="D213" s="30" t="s">
        <v>366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99</v>
      </c>
      <c r="C214" s="30" t="s">
        <v>158</v>
      </c>
      <c r="D214" s="30" t="s">
        <v>367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136</v>
      </c>
      <c r="C215" s="30" t="s">
        <v>155</v>
      </c>
      <c r="D215" s="30" t="s">
        <v>368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/>
    </row>
    <row r="216" spans="1:10">
      <c r="A216" s="44">
        <v>90504</v>
      </c>
      <c r="B216" s="30" t="s">
        <v>136</v>
      </c>
      <c r="C216" s="30" t="s">
        <v>255</v>
      </c>
      <c r="D216" s="30" t="s">
        <v>369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99</v>
      </c>
      <c r="C217" s="30" t="s">
        <v>158</v>
      </c>
      <c r="D217" s="30" t="s">
        <v>370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112</v>
      </c>
      <c r="C218" s="30" t="s">
        <v>371</v>
      </c>
      <c r="D218" s="30" t="s">
        <v>372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211</v>
      </c>
      <c r="C219" s="30" t="s">
        <v>325</v>
      </c>
      <c r="D219" s="30" t="s">
        <v>373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107</v>
      </c>
      <c r="C220" s="30" t="s">
        <v>345</v>
      </c>
      <c r="D220" s="30" t="s">
        <v>374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136</v>
      </c>
      <c r="C221" s="30" t="s">
        <v>105</v>
      </c>
      <c r="D221" s="30" t="s">
        <v>375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101</v>
      </c>
      <c r="C222" s="30" t="s">
        <v>102</v>
      </c>
      <c r="D222" s="30" t="s">
        <v>376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211</v>
      </c>
      <c r="C223" s="30" t="s">
        <v>325</v>
      </c>
      <c r="D223" s="30" t="s">
        <v>377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99</v>
      </c>
      <c r="C224" s="30" t="s">
        <v>158</v>
      </c>
      <c r="D224" s="30" t="s">
        <v>377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101</v>
      </c>
      <c r="C225" s="30" t="s">
        <v>102</v>
      </c>
      <c r="D225" s="30" t="s">
        <v>378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107</v>
      </c>
      <c r="C226" s="30" t="s">
        <v>345</v>
      </c>
      <c r="D226" s="30" t="s">
        <v>379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136</v>
      </c>
      <c r="C227" s="30" t="s">
        <v>235</v>
      </c>
      <c r="D227" s="30" t="s">
        <v>380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101</v>
      </c>
      <c r="C228" s="30" t="s">
        <v>102</v>
      </c>
      <c r="D228" s="30" t="s">
        <v>381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101</v>
      </c>
      <c r="C229" s="30" t="s">
        <v>102</v>
      </c>
      <c r="D229" s="30" t="s">
        <v>382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112</v>
      </c>
      <c r="C230" s="30" t="s">
        <v>371</v>
      </c>
      <c r="D230" s="30" t="s">
        <v>383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107</v>
      </c>
      <c r="C231" s="30" t="s">
        <v>358</v>
      </c>
      <c r="D231" s="30" t="s">
        <v>384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136</v>
      </c>
      <c r="C232" s="30" t="s">
        <v>162</v>
      </c>
      <c r="D232" s="30" t="s">
        <v>384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136</v>
      </c>
      <c r="C233" s="30" t="s">
        <v>255</v>
      </c>
      <c r="D233" s="30" t="s">
        <v>385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112</v>
      </c>
      <c r="C234" s="30" t="s">
        <v>371</v>
      </c>
      <c r="D234" s="30" t="s">
        <v>386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104</v>
      </c>
      <c r="C235" s="30" t="s">
        <v>192</v>
      </c>
      <c r="D235" s="30" t="s">
        <v>387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107</v>
      </c>
      <c r="C236" s="30" t="s">
        <v>134</v>
      </c>
      <c r="D236" s="30" t="s">
        <v>388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211</v>
      </c>
      <c r="C237" s="30" t="s">
        <v>283</v>
      </c>
      <c r="D237" s="30" t="s">
        <v>389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136</v>
      </c>
      <c r="C238" s="30" t="s">
        <v>255</v>
      </c>
      <c r="D238" s="30" t="s">
        <v>389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107</v>
      </c>
      <c r="C239" s="30" t="s">
        <v>108</v>
      </c>
      <c r="D239" s="30" t="s">
        <v>390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116</v>
      </c>
      <c r="C240" s="30" t="s">
        <v>164</v>
      </c>
      <c r="D240" s="30" t="s">
        <v>391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112</v>
      </c>
      <c r="C241" s="30" t="s">
        <v>113</v>
      </c>
      <c r="D241" s="30" t="s">
        <v>392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116</v>
      </c>
      <c r="C242" s="30" t="s">
        <v>164</v>
      </c>
      <c r="D242" s="30" t="s">
        <v>393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211</v>
      </c>
      <c r="C243" s="30" t="s">
        <v>260</v>
      </c>
      <c r="D243" s="30" t="s">
        <v>394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211</v>
      </c>
      <c r="C244" s="30" t="s">
        <v>271</v>
      </c>
      <c r="D244" s="30" t="s">
        <v>395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107</v>
      </c>
      <c r="C245" s="30" t="s">
        <v>134</v>
      </c>
      <c r="D245" s="30" t="s">
        <v>396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101</v>
      </c>
      <c r="C246" s="30" t="s">
        <v>190</v>
      </c>
      <c r="D246" s="30" t="s">
        <v>397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211</v>
      </c>
      <c r="C247" s="30" t="s">
        <v>260</v>
      </c>
      <c r="D247" s="30" t="s">
        <v>398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94</v>
      </c>
      <c r="C248" s="30" t="s">
        <v>94</v>
      </c>
      <c r="D248" s="30" t="s">
        <v>399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/>
    </row>
    <row r="249" spans="1:10">
      <c r="A249" s="44">
        <v>70407</v>
      </c>
      <c r="B249" s="30" t="s">
        <v>99</v>
      </c>
      <c r="C249" s="30" t="s">
        <v>153</v>
      </c>
      <c r="D249" s="30" t="s">
        <v>400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128</v>
      </c>
      <c r="C250" s="30" t="s">
        <v>129</v>
      </c>
      <c r="D250" s="30" t="s">
        <v>401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116</v>
      </c>
      <c r="C251" s="30" t="s">
        <v>164</v>
      </c>
      <c r="D251" s="30" t="s">
        <v>402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116</v>
      </c>
      <c r="C252" s="30" t="s">
        <v>164</v>
      </c>
      <c r="D252" s="30" t="s">
        <v>403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116</v>
      </c>
      <c r="C253" s="30" t="s">
        <v>164</v>
      </c>
      <c r="D253" s="30" t="s">
        <v>404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99</v>
      </c>
      <c r="C254" s="30" t="s">
        <v>126</v>
      </c>
      <c r="D254" s="30" t="s">
        <v>405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104</v>
      </c>
      <c r="C255" s="30" t="s">
        <v>225</v>
      </c>
      <c r="D255" s="30" t="s">
        <v>406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136</v>
      </c>
      <c r="C256" s="30" t="s">
        <v>105</v>
      </c>
      <c r="D256" s="30" t="s">
        <v>407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96</v>
      </c>
      <c r="C257" s="30" t="s">
        <v>293</v>
      </c>
      <c r="D257" s="30" t="s">
        <v>408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136</v>
      </c>
      <c r="C258" s="30" t="s">
        <v>250</v>
      </c>
      <c r="D258" s="30" t="s">
        <v>409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112</v>
      </c>
      <c r="C259" s="30" t="s">
        <v>143</v>
      </c>
      <c r="D259" s="30" t="s">
        <v>410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94</v>
      </c>
      <c r="C260" s="30" t="s">
        <v>201</v>
      </c>
      <c r="D260" s="30" t="s">
        <v>411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112</v>
      </c>
      <c r="C261" s="30" t="s">
        <v>149</v>
      </c>
      <c r="D261" s="30" t="s">
        <v>412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116</v>
      </c>
      <c r="C262" s="30" t="s">
        <v>164</v>
      </c>
      <c r="D262" s="30" t="s">
        <v>413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112</v>
      </c>
      <c r="C263" s="30" t="s">
        <v>182</v>
      </c>
      <c r="D263" s="30" t="s">
        <v>414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128</v>
      </c>
      <c r="C264" s="30" t="s">
        <v>129</v>
      </c>
      <c r="D264" s="30" t="s">
        <v>415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/>
    </row>
    <row r="265" spans="1:10">
      <c r="A265" s="44">
        <v>40801</v>
      </c>
      <c r="B265" s="30" t="s">
        <v>112</v>
      </c>
      <c r="C265" s="30" t="s">
        <v>416</v>
      </c>
      <c r="D265" s="30" t="s">
        <v>416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/>
    </row>
    <row r="266" spans="1:10">
      <c r="A266" s="44">
        <v>70708</v>
      </c>
      <c r="B266" s="30" t="s">
        <v>99</v>
      </c>
      <c r="C266" s="30" t="s">
        <v>126</v>
      </c>
      <c r="D266" s="30" t="s">
        <v>417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99</v>
      </c>
      <c r="C267" s="30" t="s">
        <v>352</v>
      </c>
      <c r="D267" s="30" t="s">
        <v>418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99</v>
      </c>
      <c r="C268" s="30" t="s">
        <v>352</v>
      </c>
      <c r="D268" s="30" t="s">
        <v>419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112</v>
      </c>
      <c r="C269" s="30" t="s">
        <v>113</v>
      </c>
      <c r="D269" s="30" t="s">
        <v>420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136</v>
      </c>
      <c r="C270" s="30" t="s">
        <v>155</v>
      </c>
      <c r="D270" s="30" t="s">
        <v>420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112</v>
      </c>
      <c r="C271" s="30" t="s">
        <v>149</v>
      </c>
      <c r="D271" s="30" t="s">
        <v>421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101</v>
      </c>
      <c r="C272" s="30" t="s">
        <v>102</v>
      </c>
      <c r="D272" s="30" t="s">
        <v>422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128</v>
      </c>
      <c r="C273" s="30" t="s">
        <v>354</v>
      </c>
      <c r="D273" s="30" t="s">
        <v>422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101</v>
      </c>
      <c r="C274" s="30" t="s">
        <v>102</v>
      </c>
      <c r="D274" s="30" t="s">
        <v>423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107</v>
      </c>
      <c r="C275" s="30" t="s">
        <v>239</v>
      </c>
      <c r="D275" s="30" t="s">
        <v>424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101</v>
      </c>
      <c r="C276" s="30" t="s">
        <v>206</v>
      </c>
      <c r="D276" s="30" t="s">
        <v>425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101</v>
      </c>
      <c r="C277" s="30" t="s">
        <v>184</v>
      </c>
      <c r="D277" s="30" t="s">
        <v>426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101</v>
      </c>
      <c r="C278" s="30" t="s">
        <v>258</v>
      </c>
      <c r="D278" s="30" t="s">
        <v>427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101</v>
      </c>
      <c r="C279" s="30" t="s">
        <v>243</v>
      </c>
      <c r="D279" s="30" t="s">
        <v>428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101</v>
      </c>
      <c r="C280" s="30" t="s">
        <v>243</v>
      </c>
      <c r="D280" s="30" t="s">
        <v>429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101</v>
      </c>
      <c r="C281" s="30" t="s">
        <v>243</v>
      </c>
      <c r="D281" s="30" t="s">
        <v>430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101</v>
      </c>
      <c r="C282" s="30" t="s">
        <v>243</v>
      </c>
      <c r="D282" s="30" t="s">
        <v>431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101</v>
      </c>
      <c r="C283" s="30" t="s">
        <v>243</v>
      </c>
      <c r="D283" s="30" t="s">
        <v>432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128</v>
      </c>
      <c r="C284" s="30" t="s">
        <v>129</v>
      </c>
      <c r="D284" s="30" t="s">
        <v>211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/>
    </row>
    <row r="285" spans="1:10">
      <c r="A285" s="44">
        <v>91111</v>
      </c>
      <c r="B285" s="30" t="s">
        <v>136</v>
      </c>
      <c r="C285" s="30" t="s">
        <v>155</v>
      </c>
      <c r="D285" s="30" t="s">
        <v>433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/>
    </row>
    <row r="286" spans="1:10">
      <c r="A286" s="44">
        <v>41201</v>
      </c>
      <c r="B286" s="30" t="s">
        <v>112</v>
      </c>
      <c r="C286" s="30" t="s">
        <v>188</v>
      </c>
      <c r="D286" s="30" t="s">
        <v>434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112</v>
      </c>
      <c r="C287" s="30" t="s">
        <v>416</v>
      </c>
      <c r="D287" s="30" t="s">
        <v>435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128</v>
      </c>
      <c r="C288" s="30" t="s">
        <v>129</v>
      </c>
      <c r="D288" s="30" t="s">
        <v>436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99</v>
      </c>
      <c r="C289" s="30" t="s">
        <v>126</v>
      </c>
      <c r="D289" s="30" t="s">
        <v>437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96</v>
      </c>
      <c r="C290" s="30" t="s">
        <v>213</v>
      </c>
      <c r="D290" s="30" t="s">
        <v>438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128</v>
      </c>
      <c r="C291" s="30" t="s">
        <v>129</v>
      </c>
      <c r="D291" s="30" t="s">
        <v>439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101</v>
      </c>
      <c r="C292" s="30" t="s">
        <v>258</v>
      </c>
      <c r="D292" s="30" t="s">
        <v>440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104</v>
      </c>
      <c r="C293" s="30" t="s">
        <v>225</v>
      </c>
      <c r="D293" s="30" t="s">
        <v>441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112</v>
      </c>
      <c r="C294" s="30" t="s">
        <v>121</v>
      </c>
      <c r="D294" s="30" t="s">
        <v>442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288</v>
      </c>
      <c r="C295" s="30" t="s">
        <v>443</v>
      </c>
      <c r="D295" s="30" t="s">
        <v>444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94</v>
      </c>
      <c r="C296" s="30" t="s">
        <v>131</v>
      </c>
      <c r="D296" s="30" t="s">
        <v>445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/>
    </row>
    <row r="297" spans="1:10">
      <c r="A297" s="44">
        <v>130102</v>
      </c>
      <c r="B297" s="30" t="s">
        <v>128</v>
      </c>
      <c r="C297" s="30" t="s">
        <v>141</v>
      </c>
      <c r="D297" s="30" t="s">
        <v>446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/>
    </row>
    <row r="298" spans="1:10">
      <c r="A298" s="44">
        <v>20206</v>
      </c>
      <c r="B298" s="30" t="s">
        <v>107</v>
      </c>
      <c r="C298" s="30" t="s">
        <v>134</v>
      </c>
      <c r="D298" s="30" t="s">
        <v>447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94</v>
      </c>
      <c r="C299" s="30" t="s">
        <v>94</v>
      </c>
      <c r="D299" s="30" t="s">
        <v>447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/>
    </row>
    <row r="300" spans="1:10">
      <c r="A300" s="44">
        <v>41102</v>
      </c>
      <c r="B300" s="30" t="s">
        <v>112</v>
      </c>
      <c r="C300" s="30" t="s">
        <v>448</v>
      </c>
      <c r="D300" s="30" t="s">
        <v>449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112</v>
      </c>
      <c r="C301" s="30" t="s">
        <v>179</v>
      </c>
      <c r="D301" s="30" t="s">
        <v>450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101</v>
      </c>
      <c r="C302" s="30" t="s">
        <v>184</v>
      </c>
      <c r="D302" s="30" t="s">
        <v>184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101</v>
      </c>
      <c r="C303" s="30" t="s">
        <v>123</v>
      </c>
      <c r="D303" s="30" t="s">
        <v>451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101</v>
      </c>
      <c r="C304" s="30" t="s">
        <v>151</v>
      </c>
      <c r="D304" s="30" t="s">
        <v>151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211</v>
      </c>
      <c r="C305" s="30" t="s">
        <v>279</v>
      </c>
      <c r="D305" s="30" t="s">
        <v>452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211</v>
      </c>
      <c r="C306" s="30" t="s">
        <v>331</v>
      </c>
      <c r="D306" s="30" t="s">
        <v>452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136</v>
      </c>
      <c r="C307" s="30" t="s">
        <v>145</v>
      </c>
      <c r="D307" s="30" t="s">
        <v>453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99</v>
      </c>
      <c r="C308" s="30" t="s">
        <v>99</v>
      </c>
      <c r="D308" s="30" t="s">
        <v>454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/>
    </row>
    <row r="309" spans="1:10">
      <c r="A309" s="44">
        <v>91002</v>
      </c>
      <c r="B309" s="30" t="s">
        <v>136</v>
      </c>
      <c r="C309" s="30" t="s">
        <v>229</v>
      </c>
      <c r="D309" s="30" t="s">
        <v>454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112</v>
      </c>
      <c r="C310" s="30" t="s">
        <v>143</v>
      </c>
      <c r="D310" s="30" t="s">
        <v>455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96</v>
      </c>
      <c r="C311" s="30" t="s">
        <v>97</v>
      </c>
      <c r="D311" s="30" t="s">
        <v>456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99</v>
      </c>
      <c r="C312" s="30" t="s">
        <v>352</v>
      </c>
      <c r="D312" s="30" t="s">
        <v>457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94</v>
      </c>
      <c r="C313" s="30" t="s">
        <v>458</v>
      </c>
      <c r="D313" s="30" t="s">
        <v>459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128</v>
      </c>
      <c r="C314" s="30" t="s">
        <v>354</v>
      </c>
      <c r="D314" s="30" t="s">
        <v>460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94</v>
      </c>
      <c r="C315" s="30" t="s">
        <v>458</v>
      </c>
      <c r="D315" s="30" t="s">
        <v>461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99</v>
      </c>
      <c r="C316" s="30" t="s">
        <v>99</v>
      </c>
      <c r="D316" s="30" t="s">
        <v>462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112</v>
      </c>
      <c r="C317" s="30" t="s">
        <v>143</v>
      </c>
      <c r="D317" s="30" t="s">
        <v>463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>
      <c r="A318" s="44">
        <v>80804</v>
      </c>
      <c r="B318" s="30" t="s">
        <v>94</v>
      </c>
      <c r="C318" s="30" t="s">
        <v>94</v>
      </c>
      <c r="D318" s="30" t="s">
        <v>464</v>
      </c>
      <c r="E318" s="15">
        <f>+MAX(F318:BW318)</f>
        <v>0</v>
      </c>
      <c r="F318" s="16">
        <v>0</v>
      </c>
      <c r="G318" s="17">
        <v>0</v>
      </c>
      <c r="H318" s="11"/>
      <c r="I318" s="11"/>
      <c r="J318" s="11"/>
    </row>
    <row r="319" spans="1:10">
      <c r="A319" s="44">
        <v>90603</v>
      </c>
      <c r="B319" s="30" t="s">
        <v>136</v>
      </c>
      <c r="C319" s="30" t="s">
        <v>250</v>
      </c>
      <c r="D319" s="30" t="s">
        <v>465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116</v>
      </c>
      <c r="C320" s="30" t="s">
        <v>164</v>
      </c>
      <c r="D320" s="30" t="s">
        <v>466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94</v>
      </c>
      <c r="C321" s="30" t="s">
        <v>458</v>
      </c>
      <c r="D321" s="30" t="s">
        <v>467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136</v>
      </c>
      <c r="C322" s="30" t="s">
        <v>162</v>
      </c>
      <c r="D322" s="30" t="s">
        <v>468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128</v>
      </c>
      <c r="C323" s="30" t="s">
        <v>354</v>
      </c>
      <c r="D323" s="30" t="s">
        <v>468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99</v>
      </c>
      <c r="C324" s="30" t="s">
        <v>158</v>
      </c>
      <c r="D324" s="30" t="s">
        <v>469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99</v>
      </c>
      <c r="C325" s="30" t="s">
        <v>153</v>
      </c>
      <c r="D325" s="30" t="s">
        <v>186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136</v>
      </c>
      <c r="C326" s="30" t="s">
        <v>186</v>
      </c>
      <c r="D326" s="30" t="s">
        <v>470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99</v>
      </c>
      <c r="C327" s="30" t="s">
        <v>158</v>
      </c>
      <c r="D327" s="30" t="s">
        <v>471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136</v>
      </c>
      <c r="C328" s="30" t="s">
        <v>145</v>
      </c>
      <c r="D328" s="30" t="s">
        <v>472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99</v>
      </c>
      <c r="C329" s="30" t="s">
        <v>158</v>
      </c>
      <c r="D329" s="30" t="s">
        <v>473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104</v>
      </c>
      <c r="C330" s="30" t="s">
        <v>225</v>
      </c>
      <c r="D330" s="30" t="s">
        <v>474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99</v>
      </c>
      <c r="C331" s="30" t="s">
        <v>352</v>
      </c>
      <c r="D331" s="30" t="s">
        <v>475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107</v>
      </c>
      <c r="C332" s="30" t="s">
        <v>345</v>
      </c>
      <c r="D332" s="30" t="s">
        <v>476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136</v>
      </c>
      <c r="C333" s="30" t="s">
        <v>229</v>
      </c>
      <c r="D333" s="30" t="s">
        <v>477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107</v>
      </c>
      <c r="C334" s="30" t="s">
        <v>358</v>
      </c>
      <c r="D334" s="30" t="s">
        <v>478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211</v>
      </c>
      <c r="C335" s="30" t="s">
        <v>331</v>
      </c>
      <c r="D335" s="30" t="s">
        <v>479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136</v>
      </c>
      <c r="C336" s="30" t="s">
        <v>162</v>
      </c>
      <c r="D336" s="30" t="s">
        <v>480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136</v>
      </c>
      <c r="C337" s="30" t="s">
        <v>229</v>
      </c>
      <c r="D337" s="30" t="s">
        <v>481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128</v>
      </c>
      <c r="C338" s="30" t="s">
        <v>129</v>
      </c>
      <c r="D338" s="30" t="s">
        <v>482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136</v>
      </c>
      <c r="C339" s="30" t="s">
        <v>155</v>
      </c>
      <c r="D339" s="30" t="s">
        <v>483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136</v>
      </c>
      <c r="C340" s="30" t="s">
        <v>162</v>
      </c>
      <c r="D340" s="30" t="s">
        <v>484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99</v>
      </c>
      <c r="C341" s="30" t="s">
        <v>158</v>
      </c>
      <c r="D341" s="30" t="s">
        <v>485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136</v>
      </c>
      <c r="C342" s="30" t="s">
        <v>155</v>
      </c>
      <c r="D342" s="30" t="s">
        <v>486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128</v>
      </c>
      <c r="C343" s="30" t="s">
        <v>216</v>
      </c>
      <c r="D343" s="30" t="s">
        <v>487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99</v>
      </c>
      <c r="C344" s="30" t="s">
        <v>126</v>
      </c>
      <c r="D344" s="30" t="s">
        <v>488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99</v>
      </c>
      <c r="C345" s="30" t="s">
        <v>99</v>
      </c>
      <c r="D345" s="30" t="s">
        <v>489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136</v>
      </c>
      <c r="C346" s="30" t="s">
        <v>162</v>
      </c>
      <c r="D346" s="30" t="s">
        <v>490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99</v>
      </c>
      <c r="C347" s="30" t="s">
        <v>333</v>
      </c>
      <c r="D347" s="30" t="s">
        <v>491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112</v>
      </c>
      <c r="C348" s="30" t="s">
        <v>448</v>
      </c>
      <c r="D348" s="30" t="s">
        <v>492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288</v>
      </c>
      <c r="C349" s="30" t="s">
        <v>289</v>
      </c>
      <c r="D349" s="30" t="s">
        <v>493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112</v>
      </c>
      <c r="C350" s="30" t="s">
        <v>179</v>
      </c>
      <c r="D350" s="30" t="s">
        <v>494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101</v>
      </c>
      <c r="C351" s="30" t="s">
        <v>258</v>
      </c>
      <c r="D351" s="30" t="s">
        <v>495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211</v>
      </c>
      <c r="C352" s="30" t="s">
        <v>325</v>
      </c>
      <c r="D352" s="30" t="s">
        <v>496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99</v>
      </c>
      <c r="C353" s="30" t="s">
        <v>99</v>
      </c>
      <c r="D353" s="30" t="s">
        <v>497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136</v>
      </c>
      <c r="C354" s="30" t="s">
        <v>235</v>
      </c>
      <c r="D354" s="30" t="s">
        <v>497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94</v>
      </c>
      <c r="C355" s="30" t="s">
        <v>94</v>
      </c>
      <c r="D355" s="30" t="s">
        <v>498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/>
    </row>
    <row r="356" spans="1:10">
      <c r="A356" s="44">
        <v>10210</v>
      </c>
      <c r="B356" s="30" t="s">
        <v>116</v>
      </c>
      <c r="C356" s="30" t="s">
        <v>164</v>
      </c>
      <c r="D356" s="30" t="s">
        <v>499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99</v>
      </c>
      <c r="C357" s="30" t="s">
        <v>99</v>
      </c>
      <c r="D357" s="30" t="s">
        <v>500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136</v>
      </c>
      <c r="C358" s="30" t="s">
        <v>162</v>
      </c>
      <c r="D358" s="30" t="s">
        <v>501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107</v>
      </c>
      <c r="C359" s="30" t="s">
        <v>239</v>
      </c>
      <c r="D359" s="30" t="s">
        <v>502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136</v>
      </c>
      <c r="C360" s="30" t="s">
        <v>247</v>
      </c>
      <c r="D360" s="30" t="s">
        <v>502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112</v>
      </c>
      <c r="C361" s="30" t="s">
        <v>448</v>
      </c>
      <c r="D361" s="30" t="s">
        <v>503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128</v>
      </c>
      <c r="C362" s="30" t="s">
        <v>175</v>
      </c>
      <c r="D362" s="30" t="s">
        <v>503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211</v>
      </c>
      <c r="C363" s="30" t="s">
        <v>331</v>
      </c>
      <c r="D363" s="30" t="s">
        <v>504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107</v>
      </c>
      <c r="C364" s="30" t="s">
        <v>358</v>
      </c>
      <c r="D364" s="30" t="s">
        <v>505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112</v>
      </c>
      <c r="C365" s="30" t="s">
        <v>182</v>
      </c>
      <c r="D365" s="30" t="s">
        <v>505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/>
    </row>
    <row r="366" spans="1:10">
      <c r="A366" s="44">
        <v>80820</v>
      </c>
      <c r="B366" s="30" t="s">
        <v>94</v>
      </c>
      <c r="C366" s="30" t="s">
        <v>94</v>
      </c>
      <c r="D366" s="30" t="s">
        <v>506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/>
    </row>
    <row r="367" spans="1:10">
      <c r="A367" s="44">
        <v>80505</v>
      </c>
      <c r="B367" s="30" t="s">
        <v>94</v>
      </c>
      <c r="C367" s="30" t="s">
        <v>237</v>
      </c>
      <c r="D367" s="30" t="s">
        <v>507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211</v>
      </c>
      <c r="C368" s="30" t="s">
        <v>271</v>
      </c>
      <c r="D368" s="30" t="s">
        <v>508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128</v>
      </c>
      <c r="C369" s="30" t="s">
        <v>216</v>
      </c>
      <c r="D369" s="30" t="s">
        <v>509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99</v>
      </c>
      <c r="C370" s="30" t="s">
        <v>153</v>
      </c>
      <c r="D370" s="30" t="s">
        <v>255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136</v>
      </c>
      <c r="C371" s="30" t="s">
        <v>255</v>
      </c>
      <c r="D371" s="30" t="s">
        <v>510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99</v>
      </c>
      <c r="C372" s="30" t="s">
        <v>158</v>
      </c>
      <c r="D372" s="30" t="s">
        <v>511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116</v>
      </c>
      <c r="C373" s="30" t="s">
        <v>164</v>
      </c>
      <c r="D373" s="30" t="s">
        <v>158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99</v>
      </c>
      <c r="C374" s="30" t="s">
        <v>158</v>
      </c>
      <c r="D374" s="30" t="s">
        <v>512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99</v>
      </c>
      <c r="C375" s="30" t="s">
        <v>158</v>
      </c>
      <c r="D375" s="30" t="s">
        <v>513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99</v>
      </c>
      <c r="C376" s="30" t="s">
        <v>352</v>
      </c>
      <c r="D376" s="30" t="s">
        <v>514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128</v>
      </c>
      <c r="C377" s="30" t="s">
        <v>354</v>
      </c>
      <c r="D377" s="30" t="s">
        <v>515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211</v>
      </c>
      <c r="C378" s="30" t="s">
        <v>271</v>
      </c>
      <c r="D378" s="30" t="s">
        <v>516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136</v>
      </c>
      <c r="C379" s="30" t="s">
        <v>250</v>
      </c>
      <c r="D379" s="30" t="s">
        <v>516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128</v>
      </c>
      <c r="C380" s="30" t="s">
        <v>216</v>
      </c>
      <c r="D380" s="30" t="s">
        <v>517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/>
    </row>
    <row r="381" spans="1:10">
      <c r="A381" s="44">
        <v>30108</v>
      </c>
      <c r="B381" s="30" t="s">
        <v>96</v>
      </c>
      <c r="C381" s="30" t="s">
        <v>96</v>
      </c>
      <c r="D381" s="30" t="s">
        <v>518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112</v>
      </c>
      <c r="C382" s="30" t="s">
        <v>147</v>
      </c>
      <c r="D382" s="30" t="s">
        <v>519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99</v>
      </c>
      <c r="C383" s="30" t="s">
        <v>352</v>
      </c>
      <c r="D383" s="30" t="s">
        <v>520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211</v>
      </c>
      <c r="C384" s="30" t="s">
        <v>279</v>
      </c>
      <c r="D384" s="30" t="s">
        <v>521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136</v>
      </c>
      <c r="C385" s="30" t="s">
        <v>137</v>
      </c>
      <c r="D385" s="30" t="s">
        <v>522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211</v>
      </c>
      <c r="C386" s="30" t="s">
        <v>212</v>
      </c>
      <c r="D386" s="30" t="s">
        <v>523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99</v>
      </c>
      <c r="C387" s="30" t="s">
        <v>153</v>
      </c>
      <c r="D387" s="30" t="s">
        <v>524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107</v>
      </c>
      <c r="C388" s="30" t="s">
        <v>358</v>
      </c>
      <c r="D388" s="30" t="s">
        <v>525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211</v>
      </c>
      <c r="C389" s="30" t="s">
        <v>260</v>
      </c>
      <c r="D389" s="30" t="s">
        <v>525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136</v>
      </c>
      <c r="C390" s="30" t="s">
        <v>186</v>
      </c>
      <c r="D390" s="30" t="s">
        <v>525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99</v>
      </c>
      <c r="C391" s="30" t="s">
        <v>99</v>
      </c>
      <c r="D391" s="30" t="s">
        <v>526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107</v>
      </c>
      <c r="C392" s="30" t="s">
        <v>358</v>
      </c>
      <c r="D392" s="30" t="s">
        <v>527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136</v>
      </c>
      <c r="C393" s="30" t="s">
        <v>255</v>
      </c>
      <c r="D393" s="30" t="s">
        <v>528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101</v>
      </c>
      <c r="C394" s="30" t="s">
        <v>119</v>
      </c>
      <c r="D394" s="30" t="s">
        <v>529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112</v>
      </c>
      <c r="C395" s="30" t="s">
        <v>315</v>
      </c>
      <c r="D395" s="30" t="s">
        <v>530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136</v>
      </c>
      <c r="C396" s="30" t="s">
        <v>229</v>
      </c>
      <c r="D396" s="30" t="s">
        <v>530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112</v>
      </c>
      <c r="C397" s="30" t="s">
        <v>315</v>
      </c>
      <c r="D397" s="30" t="s">
        <v>531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112</v>
      </c>
      <c r="C398" s="30" t="s">
        <v>416</v>
      </c>
      <c r="D398" s="30" t="s">
        <v>532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99</v>
      </c>
      <c r="C399" s="30" t="s">
        <v>99</v>
      </c>
      <c r="D399" s="30" t="s">
        <v>532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99</v>
      </c>
      <c r="C400" s="30" t="s">
        <v>533</v>
      </c>
      <c r="D400" s="30" t="s">
        <v>534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211</v>
      </c>
      <c r="C401" s="30" t="s">
        <v>283</v>
      </c>
      <c r="D401" s="30" t="s">
        <v>535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211</v>
      </c>
      <c r="C402" s="30" t="s">
        <v>212</v>
      </c>
      <c r="D402" s="30" t="s">
        <v>536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136</v>
      </c>
      <c r="C403" s="30" t="s">
        <v>247</v>
      </c>
      <c r="D403" s="30" t="s">
        <v>536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211</v>
      </c>
      <c r="C404" s="30" t="s">
        <v>331</v>
      </c>
      <c r="D404" s="30" t="s">
        <v>537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211</v>
      </c>
      <c r="C405" s="30" t="s">
        <v>331</v>
      </c>
      <c r="D405" s="30" t="s">
        <v>538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128</v>
      </c>
      <c r="C406" s="30" t="s">
        <v>129</v>
      </c>
      <c r="D406" s="30" t="s">
        <v>539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136</v>
      </c>
      <c r="C407" s="30" t="s">
        <v>299</v>
      </c>
      <c r="D407" s="30" t="s">
        <v>540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128</v>
      </c>
      <c r="C408" s="30" t="s">
        <v>354</v>
      </c>
      <c r="D408" s="30" t="s">
        <v>541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211</v>
      </c>
      <c r="C409" s="30" t="s">
        <v>260</v>
      </c>
      <c r="D409" s="30" t="s">
        <v>542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136</v>
      </c>
      <c r="C410" s="30" t="s">
        <v>186</v>
      </c>
      <c r="D410" s="30" t="s">
        <v>543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112</v>
      </c>
      <c r="C411" s="30" t="s">
        <v>121</v>
      </c>
      <c r="D411" s="30" t="s">
        <v>544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99</v>
      </c>
      <c r="C412" s="30" t="s">
        <v>99</v>
      </c>
      <c r="D412" s="30" t="s">
        <v>545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211</v>
      </c>
      <c r="C413" s="30" t="s">
        <v>331</v>
      </c>
      <c r="D413" s="30" t="s">
        <v>546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136</v>
      </c>
      <c r="C414" s="30" t="s">
        <v>235</v>
      </c>
      <c r="D414" s="30" t="s">
        <v>547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99</v>
      </c>
      <c r="C415" s="30" t="s">
        <v>153</v>
      </c>
      <c r="D415" s="30" t="s">
        <v>548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101</v>
      </c>
      <c r="C416" s="30" t="s">
        <v>206</v>
      </c>
      <c r="D416" s="30" t="s">
        <v>549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136</v>
      </c>
      <c r="C417" s="30" t="s">
        <v>255</v>
      </c>
      <c r="D417" s="30" t="s">
        <v>550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288</v>
      </c>
      <c r="C418" s="30" t="s">
        <v>289</v>
      </c>
      <c r="D418" s="30" t="s">
        <v>551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101</v>
      </c>
      <c r="C419" s="30" t="s">
        <v>123</v>
      </c>
      <c r="D419" s="30" t="s">
        <v>552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96</v>
      </c>
      <c r="C420" s="30" t="s">
        <v>213</v>
      </c>
      <c r="D420" s="30" t="s">
        <v>553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99</v>
      </c>
      <c r="C421" s="30" t="s">
        <v>533</v>
      </c>
      <c r="D421" s="30" t="s">
        <v>554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94</v>
      </c>
      <c r="C422" s="30" t="s">
        <v>131</v>
      </c>
      <c r="D422" s="30" t="s">
        <v>555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/>
    </row>
    <row r="423" spans="1:10">
      <c r="A423" s="44">
        <v>60407</v>
      </c>
      <c r="B423" s="30" t="s">
        <v>211</v>
      </c>
      <c r="C423" s="30" t="s">
        <v>260</v>
      </c>
      <c r="D423" s="30" t="s">
        <v>556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128</v>
      </c>
      <c r="C424" s="46" t="s">
        <v>129</v>
      </c>
      <c r="D424" s="46" t="s">
        <v>557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/>
    </row>
    <row r="425" spans="1:10">
      <c r="A425" s="44">
        <v>50208</v>
      </c>
      <c r="B425" s="30" t="s">
        <v>104</v>
      </c>
      <c r="C425" s="30" t="s">
        <v>192</v>
      </c>
      <c r="D425" s="30" t="s">
        <v>558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/>
    </row>
    <row r="426" spans="1:10">
      <c r="A426" s="44">
        <v>30301</v>
      </c>
      <c r="B426" s="30" t="s">
        <v>96</v>
      </c>
      <c r="C426" s="30" t="s">
        <v>293</v>
      </c>
      <c r="D426" s="30" t="s">
        <v>559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116</v>
      </c>
      <c r="C427" s="30" t="s">
        <v>156</v>
      </c>
      <c r="D427" s="30" t="s">
        <v>560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96</v>
      </c>
      <c r="C428" s="30" t="s">
        <v>304</v>
      </c>
      <c r="D428" s="30" t="s">
        <v>560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99</v>
      </c>
      <c r="C429" s="30" t="s">
        <v>153</v>
      </c>
      <c r="D429" s="30" t="s">
        <v>561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211</v>
      </c>
      <c r="C430" s="30" t="s">
        <v>279</v>
      </c>
      <c r="D430" s="30" t="s">
        <v>562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136</v>
      </c>
      <c r="C431" s="30" t="s">
        <v>162</v>
      </c>
      <c r="D431" s="30" t="s">
        <v>563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112</v>
      </c>
      <c r="C432" s="30" t="s">
        <v>199</v>
      </c>
      <c r="D432" s="30" t="s">
        <v>564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136</v>
      </c>
      <c r="C433" s="30" t="s">
        <v>250</v>
      </c>
      <c r="D433" s="30" t="s">
        <v>565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101</v>
      </c>
      <c r="C434" s="30" t="s">
        <v>123</v>
      </c>
      <c r="D434" s="30" t="s">
        <v>566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101</v>
      </c>
      <c r="C435" s="30" t="s">
        <v>184</v>
      </c>
      <c r="D435" s="30" t="s">
        <v>567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101</v>
      </c>
      <c r="C436" s="30" t="s">
        <v>190</v>
      </c>
      <c r="D436" s="30" t="s">
        <v>568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116</v>
      </c>
      <c r="C437" s="30" t="s">
        <v>117</v>
      </c>
      <c r="D437" s="30" t="s">
        <v>569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110</v>
      </c>
      <c r="C438" s="30" t="s">
        <v>110</v>
      </c>
      <c r="D438" s="30" t="s">
        <v>570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/>
    </row>
    <row r="439" spans="1:10">
      <c r="A439" s="44">
        <v>20401</v>
      </c>
      <c r="B439" s="30" t="s">
        <v>107</v>
      </c>
      <c r="C439" s="30" t="s">
        <v>239</v>
      </c>
      <c r="D439" s="30" t="s">
        <v>571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/>
    </row>
    <row r="440" spans="1:10">
      <c r="A440" s="44">
        <v>120108</v>
      </c>
      <c r="B440" s="30" t="s">
        <v>101</v>
      </c>
      <c r="C440" s="30" t="s">
        <v>190</v>
      </c>
      <c r="D440" s="30" t="s">
        <v>572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101</v>
      </c>
      <c r="C441" s="30" t="s">
        <v>123</v>
      </c>
      <c r="D441" s="30" t="s">
        <v>573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96</v>
      </c>
      <c r="C442" s="30" t="s">
        <v>304</v>
      </c>
      <c r="D442" s="30" t="s">
        <v>574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99</v>
      </c>
      <c r="C443" s="30" t="s">
        <v>158</v>
      </c>
      <c r="D443" s="30" t="s">
        <v>575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112</v>
      </c>
      <c r="C444" s="30" t="s">
        <v>265</v>
      </c>
      <c r="D444" s="30" t="s">
        <v>576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96</v>
      </c>
      <c r="C445" s="30" t="s">
        <v>577</v>
      </c>
      <c r="D445" s="30" t="s">
        <v>578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/>
    </row>
    <row r="446" spans="1:10">
      <c r="A446" s="44">
        <v>130408</v>
      </c>
      <c r="B446" s="30" t="s">
        <v>128</v>
      </c>
      <c r="C446" s="30" t="s">
        <v>175</v>
      </c>
      <c r="D446" s="30" t="s">
        <v>579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96</v>
      </c>
      <c r="C447" s="30" t="s">
        <v>96</v>
      </c>
      <c r="D447" s="30" t="s">
        <v>580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96</v>
      </c>
      <c r="C448" s="30" t="s">
        <v>97</v>
      </c>
      <c r="D448" s="30" t="s">
        <v>581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128</v>
      </c>
      <c r="C449" s="46" t="s">
        <v>141</v>
      </c>
      <c r="D449" s="46" t="s">
        <v>582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/>
    </row>
    <row r="450" spans="1:10">
      <c r="A450" s="44">
        <v>40109</v>
      </c>
      <c r="B450" s="30" t="s">
        <v>112</v>
      </c>
      <c r="C450" s="30" t="s">
        <v>113</v>
      </c>
      <c r="D450" s="30" t="s">
        <v>583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/>
    </row>
    <row r="451" spans="1:10">
      <c r="A451" s="44">
        <v>91014</v>
      </c>
      <c r="B451" s="30" t="s">
        <v>136</v>
      </c>
      <c r="C451" s="30" t="s">
        <v>229</v>
      </c>
      <c r="D451" s="30" t="s">
        <v>584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128</v>
      </c>
      <c r="C452" s="30" t="s">
        <v>129</v>
      </c>
      <c r="D452" s="30" t="s">
        <v>585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211</v>
      </c>
      <c r="C453" s="30" t="s">
        <v>260</v>
      </c>
      <c r="D453" s="30" t="s">
        <v>586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107</v>
      </c>
      <c r="C454" s="30" t="s">
        <v>345</v>
      </c>
      <c r="D454" s="30" t="s">
        <v>587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94</v>
      </c>
      <c r="C455" s="30" t="s">
        <v>131</v>
      </c>
      <c r="D455" s="30" t="s">
        <v>588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/>
    </row>
    <row r="456" spans="1:10">
      <c r="A456" s="44">
        <v>70505</v>
      </c>
      <c r="B456" s="30" t="s">
        <v>99</v>
      </c>
      <c r="C456" s="30" t="s">
        <v>533</v>
      </c>
      <c r="D456" s="30" t="s">
        <v>589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94</v>
      </c>
      <c r="C457" s="30" t="s">
        <v>590</v>
      </c>
      <c r="D457" s="30" t="s">
        <v>591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94</v>
      </c>
      <c r="C458" s="30" t="s">
        <v>590</v>
      </c>
      <c r="D458" s="30" t="s">
        <v>592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94</v>
      </c>
      <c r="C459" s="30" t="s">
        <v>94</v>
      </c>
      <c r="D459" s="30" t="s">
        <v>593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/>
    </row>
    <row r="460" spans="1:10">
      <c r="A460" s="44">
        <v>40804</v>
      </c>
      <c r="B460" s="30" t="s">
        <v>112</v>
      </c>
      <c r="C460" s="30" t="s">
        <v>416</v>
      </c>
      <c r="D460" s="30" t="s">
        <v>594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107</v>
      </c>
      <c r="C461" s="30" t="s">
        <v>233</v>
      </c>
      <c r="D461" s="30" t="s">
        <v>595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96</v>
      </c>
      <c r="C462" s="30" t="s">
        <v>304</v>
      </c>
      <c r="D462" s="30" t="s">
        <v>596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96</v>
      </c>
      <c r="C463" s="30" t="s">
        <v>97</v>
      </c>
      <c r="D463" s="30" t="s">
        <v>597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96</v>
      </c>
      <c r="C464" s="30" t="s">
        <v>304</v>
      </c>
      <c r="D464" s="30" t="s">
        <v>598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112</v>
      </c>
      <c r="C465" s="30" t="s">
        <v>121</v>
      </c>
      <c r="D465" s="30" t="s">
        <v>598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99</v>
      </c>
      <c r="C466" s="30" t="s">
        <v>158</v>
      </c>
      <c r="D466" s="30" t="s">
        <v>598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112</v>
      </c>
      <c r="C467" s="30" t="s">
        <v>113</v>
      </c>
      <c r="D467" s="30" t="s">
        <v>599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112</v>
      </c>
      <c r="C468" s="30" t="s">
        <v>149</v>
      </c>
      <c r="D468" s="30" t="s">
        <v>600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99</v>
      </c>
      <c r="C469" s="30" t="s">
        <v>333</v>
      </c>
      <c r="D469" s="30" t="s">
        <v>600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211</v>
      </c>
      <c r="C470" s="30" t="s">
        <v>212</v>
      </c>
      <c r="D470" s="30" t="s">
        <v>601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211</v>
      </c>
      <c r="C471" s="30" t="s">
        <v>212</v>
      </c>
      <c r="D471" s="30" t="s">
        <v>602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99</v>
      </c>
      <c r="C472" s="30" t="s">
        <v>333</v>
      </c>
      <c r="D472" s="30" t="s">
        <v>603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94</v>
      </c>
      <c r="C473" s="30" t="s">
        <v>94</v>
      </c>
      <c r="D473" s="30" t="s">
        <v>604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/>
    </row>
    <row r="474" spans="1:10">
      <c r="A474" s="44">
        <v>80604</v>
      </c>
      <c r="B474" s="30" t="s">
        <v>94</v>
      </c>
      <c r="C474" s="30" t="s">
        <v>201</v>
      </c>
      <c r="D474" s="30" t="s">
        <v>605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112</v>
      </c>
      <c r="C475" s="30" t="s">
        <v>265</v>
      </c>
      <c r="D475" s="30" t="s">
        <v>606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104</v>
      </c>
      <c r="C476" s="30" t="s">
        <v>192</v>
      </c>
      <c r="D476" s="30" t="s">
        <v>607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99</v>
      </c>
      <c r="C477" s="30" t="s">
        <v>533</v>
      </c>
      <c r="D477" s="30" t="s">
        <v>608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112</v>
      </c>
      <c r="C478" s="30" t="s">
        <v>149</v>
      </c>
      <c r="D478" s="30" t="s">
        <v>609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112</v>
      </c>
      <c r="C479" s="30" t="s">
        <v>182</v>
      </c>
      <c r="D479" s="30" t="s">
        <v>609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94</v>
      </c>
      <c r="C480" s="30" t="s">
        <v>94</v>
      </c>
      <c r="D480" s="30" t="s">
        <v>609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/>
    </row>
    <row r="481" spans="1:10">
      <c r="A481" s="44">
        <v>80205</v>
      </c>
      <c r="B481" s="30" t="s">
        <v>94</v>
      </c>
      <c r="C481" s="30" t="s">
        <v>458</v>
      </c>
      <c r="D481" s="30" t="s">
        <v>610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107</v>
      </c>
      <c r="C482" s="30" t="s">
        <v>233</v>
      </c>
      <c r="D482" s="30" t="s">
        <v>611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/>
    </row>
    <row r="483" spans="1:10">
      <c r="A483" s="44">
        <v>70217</v>
      </c>
      <c r="B483" s="30" t="s">
        <v>99</v>
      </c>
      <c r="C483" s="30" t="s">
        <v>158</v>
      </c>
      <c r="D483" s="30" t="s">
        <v>612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101</v>
      </c>
      <c r="C484" s="30" t="s">
        <v>123</v>
      </c>
      <c r="D484" s="30" t="s">
        <v>612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211</v>
      </c>
      <c r="C485" s="30" t="s">
        <v>260</v>
      </c>
      <c r="D485" s="30" t="s">
        <v>613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99</v>
      </c>
      <c r="C486" s="30" t="s">
        <v>352</v>
      </c>
      <c r="D486" s="30" t="s">
        <v>614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211</v>
      </c>
      <c r="C487" s="30" t="s">
        <v>325</v>
      </c>
      <c r="D487" s="30" t="s">
        <v>615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101</v>
      </c>
      <c r="C488" s="30" t="s">
        <v>184</v>
      </c>
      <c r="D488" s="30" t="s">
        <v>616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107</v>
      </c>
      <c r="C489" s="30" t="s">
        <v>358</v>
      </c>
      <c r="D489" s="30" t="s">
        <v>617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136</v>
      </c>
      <c r="C490" s="30" t="s">
        <v>250</v>
      </c>
      <c r="D490" s="30" t="s">
        <v>618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104</v>
      </c>
      <c r="C491" s="30" t="s">
        <v>192</v>
      </c>
      <c r="D491" s="30" t="s">
        <v>192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96</v>
      </c>
      <c r="C492" s="30" t="s">
        <v>97</v>
      </c>
      <c r="D492" s="30" t="s">
        <v>619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136</v>
      </c>
      <c r="C493" s="30" t="s">
        <v>255</v>
      </c>
      <c r="D493" s="30" t="s">
        <v>620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96</v>
      </c>
      <c r="C494" s="30" t="s">
        <v>304</v>
      </c>
      <c r="D494" s="30" t="s">
        <v>621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128</v>
      </c>
      <c r="C495" s="30" t="s">
        <v>129</v>
      </c>
      <c r="D495" s="30" t="s">
        <v>622</v>
      </c>
      <c r="E495" s="15">
        <f>+MAX(F495:BW495)</f>
        <v>4</v>
      </c>
      <c r="F495" s="58">
        <f>SUM(G495:AAZ495)</f>
        <v>4</v>
      </c>
      <c r="G495" s="14">
        <v>2</v>
      </c>
      <c r="H495" s="11">
        <v>2</v>
      </c>
      <c r="I495" s="11"/>
      <c r="J495" s="11"/>
    </row>
    <row r="496" spans="1:10">
      <c r="A496" s="44">
        <v>41005</v>
      </c>
      <c r="B496" s="30" t="s">
        <v>112</v>
      </c>
      <c r="C496" s="30" t="s">
        <v>199</v>
      </c>
      <c r="D496" s="30" t="s">
        <v>623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107</v>
      </c>
      <c r="C497" s="30" t="s">
        <v>108</v>
      </c>
      <c r="D497" s="30" t="s">
        <v>333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99</v>
      </c>
      <c r="C498" s="30" t="s">
        <v>333</v>
      </c>
      <c r="D498" s="30" t="s">
        <v>624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136</v>
      </c>
      <c r="C499" s="30" t="s">
        <v>229</v>
      </c>
      <c r="D499" s="30" t="s">
        <v>625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211</v>
      </c>
      <c r="C500" s="30" t="s">
        <v>212</v>
      </c>
      <c r="D500" s="30" t="s">
        <v>626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96</v>
      </c>
      <c r="C501" s="30" t="s">
        <v>213</v>
      </c>
      <c r="D501" s="30" t="s">
        <v>627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112</v>
      </c>
      <c r="C502" s="30" t="s">
        <v>315</v>
      </c>
      <c r="D502" s="30" t="s">
        <v>628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112</v>
      </c>
      <c r="C503" s="30" t="s">
        <v>315</v>
      </c>
      <c r="D503" s="30" t="s">
        <v>629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112</v>
      </c>
      <c r="C504" s="30" t="s">
        <v>179</v>
      </c>
      <c r="D504" s="30" t="s">
        <v>630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211</v>
      </c>
      <c r="C505" s="30" t="s">
        <v>212</v>
      </c>
      <c r="D505" s="30" t="s">
        <v>631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/>
    </row>
    <row r="506" spans="1:10">
      <c r="A506" s="44">
        <v>40203</v>
      </c>
      <c r="B506" s="30" t="s">
        <v>112</v>
      </c>
      <c r="C506" s="30" t="s">
        <v>147</v>
      </c>
      <c r="D506" s="30" t="s">
        <v>632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104</v>
      </c>
      <c r="C507" s="30" t="s">
        <v>192</v>
      </c>
      <c r="D507" s="30" t="s">
        <v>633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94</v>
      </c>
      <c r="C508" s="30" t="s">
        <v>94</v>
      </c>
      <c r="D508" s="30" t="s">
        <v>634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/>
    </row>
    <row r="509" spans="1:10">
      <c r="A509" s="44">
        <v>20106</v>
      </c>
      <c r="B509" s="30" t="s">
        <v>107</v>
      </c>
      <c r="C509" s="30" t="s">
        <v>108</v>
      </c>
      <c r="D509" s="30" t="s">
        <v>635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112</v>
      </c>
      <c r="C510" s="30" t="s">
        <v>147</v>
      </c>
      <c r="D510" s="30" t="s">
        <v>636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128</v>
      </c>
      <c r="C511" s="30" t="s">
        <v>129</v>
      </c>
      <c r="D511" s="30" t="s">
        <v>637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/>
    </row>
    <row r="512" spans="1:10">
      <c r="A512" s="44">
        <v>30403</v>
      </c>
      <c r="B512" s="30" t="s">
        <v>96</v>
      </c>
      <c r="C512" s="30" t="s">
        <v>213</v>
      </c>
      <c r="D512" s="30" t="s">
        <v>638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110</v>
      </c>
      <c r="C513" s="30" t="s">
        <v>110</v>
      </c>
      <c r="D513" s="30" t="s">
        <v>639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96</v>
      </c>
      <c r="C514" s="30" t="s">
        <v>96</v>
      </c>
      <c r="D514" s="30" t="s">
        <v>640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104</v>
      </c>
      <c r="C515" s="30" t="s">
        <v>225</v>
      </c>
      <c r="D515" s="30" t="s">
        <v>641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136</v>
      </c>
      <c r="C516" s="30" t="s">
        <v>255</v>
      </c>
      <c r="D516" s="30" t="s">
        <v>642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128</v>
      </c>
      <c r="C517" s="30" t="s">
        <v>175</v>
      </c>
      <c r="D517" s="30" t="s">
        <v>643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116</v>
      </c>
      <c r="C518" s="30" t="s">
        <v>116</v>
      </c>
      <c r="D518" s="30" t="s">
        <v>644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116</v>
      </c>
      <c r="C519" s="30" t="s">
        <v>156</v>
      </c>
      <c r="D519" s="30" t="s">
        <v>645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116</v>
      </c>
      <c r="C520" s="30" t="s">
        <v>156</v>
      </c>
      <c r="D520" s="30" t="s">
        <v>646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99</v>
      </c>
      <c r="C521" s="30" t="s">
        <v>533</v>
      </c>
      <c r="D521" s="30" t="s">
        <v>647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101</v>
      </c>
      <c r="C522" s="30" t="s">
        <v>243</v>
      </c>
      <c r="D522" s="30" t="s">
        <v>648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136</v>
      </c>
      <c r="C523" s="30" t="s">
        <v>155</v>
      </c>
      <c r="D523" s="30" t="s">
        <v>649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112</v>
      </c>
      <c r="C524" s="30" t="s">
        <v>179</v>
      </c>
      <c r="D524" s="30" t="s">
        <v>650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211</v>
      </c>
      <c r="C525" s="30" t="s">
        <v>271</v>
      </c>
      <c r="D525" s="30" t="s">
        <v>651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211</v>
      </c>
      <c r="C526" s="30" t="s">
        <v>271</v>
      </c>
      <c r="D526" s="30" t="s">
        <v>652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136</v>
      </c>
      <c r="C527" s="30" t="s">
        <v>137</v>
      </c>
      <c r="D527" s="30" t="s">
        <v>653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112</v>
      </c>
      <c r="C528" s="30" t="s">
        <v>113</v>
      </c>
      <c r="D528" s="30" t="s">
        <v>654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116</v>
      </c>
      <c r="C529" s="30" t="s">
        <v>156</v>
      </c>
      <c r="D529" s="30" t="s">
        <v>655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136</v>
      </c>
      <c r="C530" s="30" t="s">
        <v>299</v>
      </c>
      <c r="D530" s="30" t="s">
        <v>656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112</v>
      </c>
      <c r="C531" s="30" t="s">
        <v>371</v>
      </c>
      <c r="D531" s="30" t="s">
        <v>657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112</v>
      </c>
      <c r="C532" s="30" t="s">
        <v>416</v>
      </c>
      <c r="D532" s="30" t="s">
        <v>658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211</v>
      </c>
      <c r="C533" s="30" t="s">
        <v>325</v>
      </c>
      <c r="D533" s="30" t="s">
        <v>659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94</v>
      </c>
      <c r="C534" s="30" t="s">
        <v>94</v>
      </c>
      <c r="D534" s="30" t="s">
        <v>660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/>
    </row>
    <row r="535" spans="1:10">
      <c r="A535" s="44">
        <v>120705</v>
      </c>
      <c r="B535" s="30" t="s">
        <v>101</v>
      </c>
      <c r="C535" s="30" t="s">
        <v>151</v>
      </c>
      <c r="D535" s="30" t="s">
        <v>661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104</v>
      </c>
      <c r="C536" s="30" t="s">
        <v>105</v>
      </c>
      <c r="D536" s="30" t="s">
        <v>662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104</v>
      </c>
      <c r="C537" s="30" t="s">
        <v>105</v>
      </c>
      <c r="D537" s="30" t="s">
        <v>663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136</v>
      </c>
      <c r="C538" s="30" t="s">
        <v>247</v>
      </c>
      <c r="D538" s="30" t="s">
        <v>664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107</v>
      </c>
      <c r="C539" s="30" t="s">
        <v>233</v>
      </c>
      <c r="D539" s="30" t="s">
        <v>665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136</v>
      </c>
      <c r="C540" s="30" t="s">
        <v>155</v>
      </c>
      <c r="D540" s="30" t="s">
        <v>665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107</v>
      </c>
      <c r="C541" s="30" t="s">
        <v>134</v>
      </c>
      <c r="D541" s="30" t="s">
        <v>666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99</v>
      </c>
      <c r="C542" s="30" t="s">
        <v>158</v>
      </c>
      <c r="D542" s="30" t="s">
        <v>667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104</v>
      </c>
      <c r="C543" s="30" t="s">
        <v>105</v>
      </c>
      <c r="D543" s="30" t="s">
        <v>668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107</v>
      </c>
      <c r="C544" s="30" t="s">
        <v>233</v>
      </c>
      <c r="D544" s="30" t="s">
        <v>669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96</v>
      </c>
      <c r="C545" s="30" t="s">
        <v>293</v>
      </c>
      <c r="D545" s="30" t="s">
        <v>669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/>
    </row>
    <row r="546" spans="1:10">
      <c r="A546" s="44">
        <v>90907</v>
      </c>
      <c r="B546" s="30" t="s">
        <v>136</v>
      </c>
      <c r="C546" s="30" t="s">
        <v>105</v>
      </c>
      <c r="D546" s="30" t="s">
        <v>670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288</v>
      </c>
      <c r="C547" s="30" t="s">
        <v>443</v>
      </c>
      <c r="D547" s="30" t="s">
        <v>671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112</v>
      </c>
      <c r="C548" s="30" t="s">
        <v>199</v>
      </c>
      <c r="D548" s="30" t="s">
        <v>672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/>
    </row>
    <row r="549" spans="1:10">
      <c r="A549" s="44">
        <v>91110</v>
      </c>
      <c r="B549" s="30" t="s">
        <v>136</v>
      </c>
      <c r="C549" s="30" t="s">
        <v>155</v>
      </c>
      <c r="D549" s="30" t="s">
        <v>673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112</v>
      </c>
      <c r="C550" s="30" t="s">
        <v>147</v>
      </c>
      <c r="D550" s="30" t="s">
        <v>674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/>
    </row>
    <row r="551" spans="1:10">
      <c r="A551" s="44">
        <v>91013</v>
      </c>
      <c r="B551" s="30" t="s">
        <v>136</v>
      </c>
      <c r="C551" s="30" t="s">
        <v>229</v>
      </c>
      <c r="D551" s="30" t="s">
        <v>675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101</v>
      </c>
      <c r="C552" s="30" t="s">
        <v>123</v>
      </c>
      <c r="D552" s="30" t="s">
        <v>676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112</v>
      </c>
      <c r="C553" s="30" t="s">
        <v>315</v>
      </c>
      <c r="D553" s="30" t="s">
        <v>677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136</v>
      </c>
      <c r="C554" s="30" t="s">
        <v>105</v>
      </c>
      <c r="D554" s="30" t="s">
        <v>678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94</v>
      </c>
      <c r="C555" s="30" t="s">
        <v>131</v>
      </c>
      <c r="D555" s="30" t="s">
        <v>679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/>
    </row>
    <row r="556" spans="1:10">
      <c r="A556" s="44">
        <v>60607</v>
      </c>
      <c r="B556" s="30" t="s">
        <v>211</v>
      </c>
      <c r="C556" s="30" t="s">
        <v>325</v>
      </c>
      <c r="D556" s="30" t="s">
        <v>680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99</v>
      </c>
      <c r="C557" s="30" t="s">
        <v>99</v>
      </c>
      <c r="D557" s="30" t="s">
        <v>680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96</v>
      </c>
      <c r="C558" s="30" t="s">
        <v>96</v>
      </c>
      <c r="D558" s="30" t="s">
        <v>681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/>
    </row>
    <row r="559" spans="1:10">
      <c r="A559" s="44">
        <v>80206</v>
      </c>
      <c r="B559" s="30" t="s">
        <v>94</v>
      </c>
      <c r="C559" s="30" t="s">
        <v>458</v>
      </c>
      <c r="D559" s="30" t="s">
        <v>682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128</v>
      </c>
      <c r="C560" s="30" t="s">
        <v>175</v>
      </c>
      <c r="D560" s="30" t="s">
        <v>683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96</v>
      </c>
      <c r="C561" s="30" t="s">
        <v>96</v>
      </c>
      <c r="D561" s="30" t="s">
        <v>684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101</v>
      </c>
      <c r="C562" s="30" t="s">
        <v>243</v>
      </c>
      <c r="D562" s="30" t="s">
        <v>685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96</v>
      </c>
      <c r="C563" s="30" t="s">
        <v>97</v>
      </c>
      <c r="D563" s="30" t="s">
        <v>686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101</v>
      </c>
      <c r="C564" s="30" t="s">
        <v>206</v>
      </c>
      <c r="D564" s="30" t="s">
        <v>687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104</v>
      </c>
      <c r="C565" s="30" t="s">
        <v>225</v>
      </c>
      <c r="D565" s="30" t="s">
        <v>443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112</v>
      </c>
      <c r="C566" s="30" t="s">
        <v>143</v>
      </c>
      <c r="D566" s="30" t="s">
        <v>688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136</v>
      </c>
      <c r="C567" s="30" t="s">
        <v>145</v>
      </c>
      <c r="D567" s="30" t="s">
        <v>689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136</v>
      </c>
      <c r="C568" s="30" t="s">
        <v>186</v>
      </c>
      <c r="D568" s="30" t="s">
        <v>690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112</v>
      </c>
      <c r="C569" s="30" t="s">
        <v>182</v>
      </c>
      <c r="D569" s="30" t="s">
        <v>354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128</v>
      </c>
      <c r="C570" s="30" t="s">
        <v>354</v>
      </c>
      <c r="D570" s="30" t="s">
        <v>691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94</v>
      </c>
      <c r="C571" s="30" t="s">
        <v>94</v>
      </c>
      <c r="D571" s="30" t="s">
        <v>692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112</v>
      </c>
      <c r="C572" s="30" t="s">
        <v>448</v>
      </c>
      <c r="D572" s="30" t="s">
        <v>448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94</v>
      </c>
      <c r="C573" s="30" t="s">
        <v>94</v>
      </c>
      <c r="D573" s="30" t="s">
        <v>299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/>
    </row>
    <row r="574" spans="1:10">
      <c r="A574" s="44">
        <v>90801</v>
      </c>
      <c r="B574" s="30" t="s">
        <v>136</v>
      </c>
      <c r="C574" s="30" t="s">
        <v>299</v>
      </c>
      <c r="D574" s="30" t="s">
        <v>693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112</v>
      </c>
      <c r="C575" s="30" t="s">
        <v>143</v>
      </c>
      <c r="D575" s="30" t="s">
        <v>694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99</v>
      </c>
      <c r="C576" s="30" t="s">
        <v>158</v>
      </c>
      <c r="D576" s="30" t="s">
        <v>695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136</v>
      </c>
      <c r="C577" s="30" t="s">
        <v>162</v>
      </c>
      <c r="D577" s="30" t="s">
        <v>695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136</v>
      </c>
      <c r="C578" s="30" t="s">
        <v>235</v>
      </c>
      <c r="D578" s="30" t="s">
        <v>695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136</v>
      </c>
      <c r="C579" s="30" t="s">
        <v>299</v>
      </c>
      <c r="D579" s="30" t="s">
        <v>695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128</v>
      </c>
      <c r="C580" s="30" t="s">
        <v>354</v>
      </c>
      <c r="D580" s="30" t="s">
        <v>695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96</v>
      </c>
      <c r="C581" s="30" t="s">
        <v>577</v>
      </c>
      <c r="D581" s="30" t="s">
        <v>696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96</v>
      </c>
      <c r="C582" s="30" t="s">
        <v>96</v>
      </c>
      <c r="D582" s="30" t="s">
        <v>697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112</v>
      </c>
      <c r="C583" s="30" t="s">
        <v>188</v>
      </c>
      <c r="D583" s="30" t="s">
        <v>697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136</v>
      </c>
      <c r="C584" s="30" t="s">
        <v>299</v>
      </c>
      <c r="D584" s="30" t="s">
        <v>697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211</v>
      </c>
      <c r="C585" s="30" t="s">
        <v>279</v>
      </c>
      <c r="D585" s="30" t="s">
        <v>698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107</v>
      </c>
      <c r="C586" s="30" t="s">
        <v>134</v>
      </c>
      <c r="D586" s="30" t="s">
        <v>699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96</v>
      </c>
      <c r="C587" s="30" t="s">
        <v>577</v>
      </c>
      <c r="D587" s="30" t="s">
        <v>700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112</v>
      </c>
      <c r="C588" s="30" t="s">
        <v>188</v>
      </c>
      <c r="D588" s="30" t="s">
        <v>188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136</v>
      </c>
      <c r="C589" s="30" t="s">
        <v>235</v>
      </c>
      <c r="D589" s="30" t="s">
        <v>701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94</v>
      </c>
      <c r="C590" s="30" t="s">
        <v>94</v>
      </c>
      <c r="D590" s="30" t="s">
        <v>702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136</v>
      </c>
      <c r="C591" s="30" t="s">
        <v>255</v>
      </c>
      <c r="D591" s="30" t="s">
        <v>703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136</v>
      </c>
      <c r="C592" s="30" t="s">
        <v>229</v>
      </c>
      <c r="D592" s="30" t="s">
        <v>703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/>
    </row>
    <row r="593" spans="1:10">
      <c r="A593" s="44">
        <v>70220</v>
      </c>
      <c r="B593" s="30" t="s">
        <v>99</v>
      </c>
      <c r="C593" s="30" t="s">
        <v>158</v>
      </c>
      <c r="D593" s="30" t="s">
        <v>704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94</v>
      </c>
      <c r="C594" s="30" t="s">
        <v>458</v>
      </c>
      <c r="D594" s="30" t="s">
        <v>705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112</v>
      </c>
      <c r="C595" s="30" t="s">
        <v>182</v>
      </c>
      <c r="D595" s="30" t="s">
        <v>706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112</v>
      </c>
      <c r="C596" s="30" t="s">
        <v>182</v>
      </c>
      <c r="D596" s="30" t="s">
        <v>707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101</v>
      </c>
      <c r="C597" s="30" t="s">
        <v>119</v>
      </c>
      <c r="D597" s="30" t="s">
        <v>708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136</v>
      </c>
      <c r="C598" s="30" t="s">
        <v>229</v>
      </c>
      <c r="D598" s="30" t="s">
        <v>709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99</v>
      </c>
      <c r="C599" s="30" t="s">
        <v>99</v>
      </c>
      <c r="D599" s="30" t="s">
        <v>710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94</v>
      </c>
      <c r="C600" s="30" t="s">
        <v>94</v>
      </c>
      <c r="D600" s="30" t="s">
        <v>710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/>
    </row>
    <row r="601" spans="1:10" ht="24">
      <c r="A601" s="44">
        <v>120901</v>
      </c>
      <c r="B601" s="30" t="s">
        <v>101</v>
      </c>
      <c r="C601" s="30" t="s">
        <v>119</v>
      </c>
      <c r="D601" s="30" t="s">
        <v>711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112</v>
      </c>
      <c r="C602" s="30" t="s">
        <v>199</v>
      </c>
      <c r="D602" s="30" t="s">
        <v>712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128</v>
      </c>
      <c r="C603" s="30" t="s">
        <v>141</v>
      </c>
      <c r="D603" s="30" t="s">
        <v>712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112</v>
      </c>
      <c r="C604" s="30" t="s">
        <v>199</v>
      </c>
      <c r="D604" s="30" t="s">
        <v>713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112</v>
      </c>
      <c r="C605" s="30" t="s">
        <v>448</v>
      </c>
      <c r="D605" s="30" t="s">
        <v>713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94</v>
      </c>
      <c r="C606" s="30" t="s">
        <v>237</v>
      </c>
      <c r="D606" s="30" t="s">
        <v>714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104</v>
      </c>
      <c r="C607" s="30" t="s">
        <v>105</v>
      </c>
      <c r="D607" s="30" t="s">
        <v>715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136</v>
      </c>
      <c r="C608" s="30" t="s">
        <v>105</v>
      </c>
      <c r="D608" s="30" t="s">
        <v>715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96</v>
      </c>
      <c r="C609" s="30" t="s">
        <v>304</v>
      </c>
      <c r="D609" s="30" t="s">
        <v>304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112</v>
      </c>
      <c r="C610" s="30" t="s">
        <v>371</v>
      </c>
      <c r="D610" s="30" t="s">
        <v>716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211</v>
      </c>
      <c r="C611" s="30" t="s">
        <v>283</v>
      </c>
      <c r="D611" s="30" t="s">
        <v>717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112</v>
      </c>
      <c r="C612" s="30" t="s">
        <v>143</v>
      </c>
      <c r="D612" s="30" t="s">
        <v>718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/>
    </row>
    <row r="613" spans="1:10">
      <c r="A613" s="44">
        <v>20209</v>
      </c>
      <c r="B613" s="30" t="s">
        <v>107</v>
      </c>
      <c r="C613" s="30" t="s">
        <v>134</v>
      </c>
      <c r="D613" s="30" t="s">
        <v>719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128</v>
      </c>
      <c r="C614" s="30" t="s">
        <v>129</v>
      </c>
      <c r="D614" s="30" t="s">
        <v>719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96</v>
      </c>
      <c r="C615" s="30" t="s">
        <v>96</v>
      </c>
      <c r="D615" s="30" t="s">
        <v>720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112</v>
      </c>
      <c r="C616" s="30" t="s">
        <v>143</v>
      </c>
      <c r="D616" s="30" t="s">
        <v>720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128</v>
      </c>
      <c r="C617" s="30" t="s">
        <v>216</v>
      </c>
      <c r="D617" s="30" t="s">
        <v>720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136</v>
      </c>
      <c r="C618" s="30" t="s">
        <v>229</v>
      </c>
      <c r="D618" s="30" t="s">
        <v>721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/>
    </row>
    <row r="619" spans="1:10">
      <c r="A619" s="44">
        <v>91015</v>
      </c>
      <c r="B619" s="30" t="s">
        <v>136</v>
      </c>
      <c r="C619" s="30" t="s">
        <v>229</v>
      </c>
      <c r="D619" s="30" t="s">
        <v>722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136</v>
      </c>
      <c r="C620" s="30" t="s">
        <v>229</v>
      </c>
      <c r="D620" s="30" t="s">
        <v>723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112</v>
      </c>
      <c r="C621" s="30" t="s">
        <v>143</v>
      </c>
      <c r="D621" s="30" t="s">
        <v>724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99</v>
      </c>
      <c r="C622" s="30" t="s">
        <v>158</v>
      </c>
      <c r="D622" s="30" t="s">
        <v>724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112</v>
      </c>
      <c r="C623" s="30" t="s">
        <v>113</v>
      </c>
      <c r="D623" s="30" t="s">
        <v>725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99</v>
      </c>
      <c r="C624" s="30" t="s">
        <v>158</v>
      </c>
      <c r="D624" s="30" t="s">
        <v>726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104</v>
      </c>
      <c r="C625" s="30" t="s">
        <v>225</v>
      </c>
      <c r="D625" s="30" t="s">
        <v>727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101</v>
      </c>
      <c r="C626" s="30" t="s">
        <v>123</v>
      </c>
      <c r="D626" s="30" t="s">
        <v>728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112</v>
      </c>
      <c r="C627" s="30" t="s">
        <v>143</v>
      </c>
      <c r="D627" s="30" t="s">
        <v>729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101</v>
      </c>
      <c r="C628" s="30" t="s">
        <v>190</v>
      </c>
      <c r="D628" s="30" t="s">
        <v>730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136</v>
      </c>
      <c r="C629" s="30" t="s">
        <v>155</v>
      </c>
      <c r="D629" s="30" t="s">
        <v>731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/>
    </row>
    <row r="630" spans="1:10">
      <c r="A630" s="44">
        <v>130411</v>
      </c>
      <c r="B630" s="30" t="s">
        <v>128</v>
      </c>
      <c r="C630" s="30" t="s">
        <v>175</v>
      </c>
      <c r="D630" s="30" t="s">
        <v>732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112</v>
      </c>
      <c r="C631" s="30" t="s">
        <v>143</v>
      </c>
      <c r="D631" s="30" t="s">
        <v>733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101</v>
      </c>
      <c r="C632" s="30" t="s">
        <v>258</v>
      </c>
      <c r="D632" s="30" t="s">
        <v>734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94</v>
      </c>
      <c r="C633" s="30" t="s">
        <v>590</v>
      </c>
      <c r="D633" s="30" t="s">
        <v>735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104</v>
      </c>
      <c r="C634" s="30" t="s">
        <v>225</v>
      </c>
      <c r="D634" s="30" t="s">
        <v>736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136</v>
      </c>
      <c r="C635" s="30" t="s">
        <v>137</v>
      </c>
      <c r="D635" s="30" t="s">
        <v>737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116</v>
      </c>
      <c r="C636" s="30" t="s">
        <v>116</v>
      </c>
      <c r="D636" s="30" t="s">
        <v>738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112</v>
      </c>
      <c r="C637" s="30" t="s">
        <v>149</v>
      </c>
      <c r="D637" s="30" t="s">
        <v>739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112</v>
      </c>
      <c r="C638" s="30" t="s">
        <v>315</v>
      </c>
      <c r="D638" s="30" t="s">
        <v>740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107</v>
      </c>
      <c r="C639" s="30" t="s">
        <v>233</v>
      </c>
      <c r="D639" s="30" t="s">
        <v>741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101</v>
      </c>
      <c r="C640" s="30" t="s">
        <v>151</v>
      </c>
      <c r="D640" s="30" t="s">
        <v>742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94</v>
      </c>
      <c r="C641" s="30" t="s">
        <v>94</v>
      </c>
      <c r="D641" s="30" t="s">
        <v>743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/>
    </row>
    <row r="642" spans="1:10">
      <c r="A642" s="44">
        <v>41301</v>
      </c>
      <c r="B642" s="30" t="s">
        <v>112</v>
      </c>
      <c r="C642" s="30" t="s">
        <v>179</v>
      </c>
      <c r="D642" s="30" t="s">
        <v>744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101</v>
      </c>
      <c r="C643" s="30" t="s">
        <v>184</v>
      </c>
      <c r="D643" s="30" t="s">
        <v>745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99</v>
      </c>
      <c r="C644" s="30" t="s">
        <v>126</v>
      </c>
      <c r="D644" s="30" t="s">
        <v>746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94</v>
      </c>
      <c r="C645" s="30" t="s">
        <v>237</v>
      </c>
      <c r="D645" s="30" t="s">
        <v>747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/>
    </row>
    <row r="646" spans="1:10">
      <c r="A646" s="44">
        <v>20406</v>
      </c>
      <c r="B646" s="30" t="s">
        <v>107</v>
      </c>
      <c r="C646" s="30" t="s">
        <v>239</v>
      </c>
      <c r="D646" s="30" t="s">
        <v>748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99</v>
      </c>
      <c r="C647" s="30" t="s">
        <v>99</v>
      </c>
      <c r="D647" s="30" t="s">
        <v>749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101</v>
      </c>
      <c r="C648" s="30" t="s">
        <v>206</v>
      </c>
      <c r="D648" s="30" t="s">
        <v>750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/>
    </row>
    <row r="649" spans="1:10">
      <c r="A649" s="44">
        <v>100104</v>
      </c>
      <c r="B649" s="30" t="s">
        <v>110</v>
      </c>
      <c r="C649" s="30" t="s">
        <v>110</v>
      </c>
      <c r="D649" s="30" t="s">
        <v>751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104</v>
      </c>
      <c r="C650" s="30" t="s">
        <v>225</v>
      </c>
      <c r="D650" s="30" t="s">
        <v>752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107</v>
      </c>
      <c r="C651" s="30" t="s">
        <v>233</v>
      </c>
      <c r="D651" s="30" t="s">
        <v>753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101</v>
      </c>
      <c r="C652" s="30" t="s">
        <v>123</v>
      </c>
      <c r="D652" s="30" t="s">
        <v>754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136</v>
      </c>
      <c r="C653" s="30" t="s">
        <v>250</v>
      </c>
      <c r="D653" s="30" t="s">
        <v>755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94</v>
      </c>
      <c r="C654" s="30" t="s">
        <v>201</v>
      </c>
      <c r="D654" s="30" t="s">
        <v>756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136</v>
      </c>
      <c r="C655" s="30" t="s">
        <v>229</v>
      </c>
      <c r="D655" s="30" t="s">
        <v>757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136</v>
      </c>
      <c r="C656" s="30" t="s">
        <v>247</v>
      </c>
      <c r="D656" s="30" t="s">
        <v>758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101</v>
      </c>
      <c r="C657" s="30" t="s">
        <v>119</v>
      </c>
      <c r="D657" s="30" t="s">
        <v>759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116</v>
      </c>
      <c r="C658" s="30" t="s">
        <v>117</v>
      </c>
      <c r="D658" s="30" t="s">
        <v>760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116</v>
      </c>
      <c r="C659" s="30" t="s">
        <v>117</v>
      </c>
      <c r="D659" s="30" t="s">
        <v>761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99</v>
      </c>
      <c r="C660" s="30" t="s">
        <v>158</v>
      </c>
      <c r="D660" s="30" t="s">
        <v>762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99</v>
      </c>
      <c r="C661" s="30" t="s">
        <v>158</v>
      </c>
      <c r="D661" s="30" t="s">
        <v>763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112</v>
      </c>
      <c r="C662" s="30" t="s">
        <v>179</v>
      </c>
      <c r="D662" s="30" t="s">
        <v>764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128</v>
      </c>
      <c r="C663" s="30" t="s">
        <v>141</v>
      </c>
      <c r="D663" s="30" t="s">
        <v>765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/>
    </row>
    <row r="664" spans="1:10">
      <c r="A664" s="44">
        <v>81005</v>
      </c>
      <c r="B664" s="30" t="s">
        <v>94</v>
      </c>
      <c r="C664" s="30" t="s">
        <v>131</v>
      </c>
      <c r="D664" s="30" t="s">
        <v>766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/>
    </row>
    <row r="665" spans="1:10">
      <c r="A665" s="44">
        <v>30508</v>
      </c>
      <c r="B665" s="30" t="s">
        <v>96</v>
      </c>
      <c r="C665" s="30" t="s">
        <v>304</v>
      </c>
      <c r="D665" s="30" t="s">
        <v>767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136</v>
      </c>
      <c r="C666" s="30" t="s">
        <v>255</v>
      </c>
      <c r="D666" s="30" t="s">
        <v>768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128</v>
      </c>
      <c r="C667" s="30" t="s">
        <v>216</v>
      </c>
      <c r="D667" s="30" t="s">
        <v>769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99</v>
      </c>
      <c r="C668" s="30" t="s">
        <v>99</v>
      </c>
      <c r="D668" s="30" t="s">
        <v>770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128</v>
      </c>
      <c r="C669" s="30" t="s">
        <v>216</v>
      </c>
      <c r="D669" s="30" t="s">
        <v>771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107</v>
      </c>
      <c r="C670" s="30" t="s">
        <v>239</v>
      </c>
      <c r="D670" s="30" t="s">
        <v>772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107</v>
      </c>
      <c r="C671" s="30" t="s">
        <v>108</v>
      </c>
      <c r="D671" s="30" t="s">
        <v>773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128</v>
      </c>
      <c r="C672" s="30" t="s">
        <v>141</v>
      </c>
      <c r="D672" s="30" t="s">
        <v>774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/>
    </row>
    <row r="673" spans="1:10">
      <c r="A673" s="44">
        <v>41401</v>
      </c>
      <c r="B673" s="30" t="s">
        <v>112</v>
      </c>
      <c r="C673" s="30" t="s">
        <v>265</v>
      </c>
      <c r="D673" s="30" t="s">
        <v>775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/>
    </row>
    <row r="674" spans="1:10">
      <c r="A674" s="44">
        <v>50206</v>
      </c>
      <c r="B674" s="30" t="s">
        <v>104</v>
      </c>
      <c r="C674" s="30" t="s">
        <v>192</v>
      </c>
      <c r="D674" s="30" t="s">
        <v>776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104</v>
      </c>
      <c r="C675" s="30" t="s">
        <v>192</v>
      </c>
      <c r="D675" s="30" t="s">
        <v>777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104</v>
      </c>
      <c r="C676" s="30" t="s">
        <v>105</v>
      </c>
      <c r="D676" s="30" t="s">
        <v>778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136</v>
      </c>
      <c r="C677" s="30" t="s">
        <v>255</v>
      </c>
      <c r="D677" s="30" t="s">
        <v>779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611 F613:F67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361</v>
      </c>
      <c r="F2" s="12">
        <f>SUM(Muertes_PN_DIA13[03-06-2020])</f>
        <v>346</v>
      </c>
      <c r="G2" s="12">
        <f>SUM(Muertes_PN_DIA13[04-06-2020])</f>
        <v>10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4">
      <c r="A4">
        <v>80821</v>
      </c>
      <c r="B4" s="2" t="s">
        <v>94</v>
      </c>
      <c r="C4" s="2" t="s">
        <v>94</v>
      </c>
      <c r="D4" s="2" t="s">
        <v>95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96</v>
      </c>
      <c r="C5" s="2" t="s">
        <v>97</v>
      </c>
      <c r="D5" s="2" t="s">
        <v>98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99</v>
      </c>
      <c r="C6" s="2" t="s">
        <v>99</v>
      </c>
      <c r="D6" s="2" t="s">
        <v>100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101</v>
      </c>
      <c r="C7" s="2" t="s">
        <v>102</v>
      </c>
      <c r="D7" s="2" t="s">
        <v>103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104</v>
      </c>
      <c r="C8" s="2" t="s">
        <v>105</v>
      </c>
      <c r="D8" s="2" t="s">
        <v>106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107</v>
      </c>
      <c r="C9" s="2" t="s">
        <v>108</v>
      </c>
      <c r="D9" s="2" t="s">
        <v>109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110</v>
      </c>
      <c r="C10" s="2" t="s">
        <v>110</v>
      </c>
      <c r="D10" s="2" t="s">
        <v>111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112</v>
      </c>
      <c r="C11" s="2" t="s">
        <v>113</v>
      </c>
      <c r="D11" s="2" t="s">
        <v>114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94</v>
      </c>
      <c r="C12" s="2" t="s">
        <v>94</v>
      </c>
      <c r="D12" s="2" t="s">
        <v>115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116</v>
      </c>
      <c r="C13" s="2" t="s">
        <v>117</v>
      </c>
      <c r="D13" s="2" t="s">
        <v>118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101</v>
      </c>
      <c r="C14" s="2" t="s">
        <v>119</v>
      </c>
      <c r="D14" s="2" t="s">
        <v>120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112</v>
      </c>
      <c r="C15" s="2" t="s">
        <v>121</v>
      </c>
      <c r="D15" s="2" t="s">
        <v>122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101</v>
      </c>
      <c r="C16" s="2" t="s">
        <v>123</v>
      </c>
      <c r="D16" s="2" t="s">
        <v>124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101</v>
      </c>
      <c r="C17" s="2" t="s">
        <v>102</v>
      </c>
      <c r="D17" s="2" t="s">
        <v>125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99</v>
      </c>
      <c r="C18" s="2" t="s">
        <v>126</v>
      </c>
      <c r="D18" s="2" t="s">
        <v>127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128</v>
      </c>
      <c r="C19" s="2" t="s">
        <v>129</v>
      </c>
      <c r="D19" s="2" t="s">
        <v>130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94</v>
      </c>
      <c r="C20" s="2" t="s">
        <v>131</v>
      </c>
      <c r="D20" s="2" t="s">
        <v>132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94</v>
      </c>
      <c r="C21" s="2" t="s">
        <v>94</v>
      </c>
      <c r="D21" s="2" t="s">
        <v>133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107</v>
      </c>
      <c r="C22" s="10" t="s">
        <v>134</v>
      </c>
      <c r="D22" s="10" t="s">
        <v>135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136</v>
      </c>
      <c r="C23" s="2" t="s">
        <v>137</v>
      </c>
      <c r="D23" s="2" t="s">
        <v>138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94</v>
      </c>
      <c r="C24" s="2" t="s">
        <v>131</v>
      </c>
      <c r="D24" s="2" t="s">
        <v>139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128</v>
      </c>
      <c r="C25" s="2" t="s">
        <v>129</v>
      </c>
      <c r="D25" s="2" t="s">
        <v>140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128</v>
      </c>
      <c r="C26" s="10" t="s">
        <v>141</v>
      </c>
      <c r="D26" s="10" t="s">
        <v>142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112</v>
      </c>
      <c r="C27" s="10" t="s">
        <v>143</v>
      </c>
      <c r="D27" s="10" t="s">
        <v>144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136</v>
      </c>
      <c r="C28" s="2" t="s">
        <v>145</v>
      </c>
      <c r="D28" s="2" t="s">
        <v>146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112</v>
      </c>
      <c r="C29" s="2" t="s">
        <v>147</v>
      </c>
      <c r="D29" s="2" t="s">
        <v>148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112</v>
      </c>
      <c r="C30" s="2" t="s">
        <v>149</v>
      </c>
      <c r="D30" s="2" t="s">
        <v>150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101</v>
      </c>
      <c r="C31" s="2" t="s">
        <v>151</v>
      </c>
      <c r="D31" s="2" t="s">
        <v>152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99</v>
      </c>
      <c r="C32" s="2" t="s">
        <v>153</v>
      </c>
      <c r="D32" s="2" t="s">
        <v>154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136</v>
      </c>
      <c r="C33" s="2" t="s">
        <v>155</v>
      </c>
      <c r="D33" s="2" t="s">
        <v>154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116</v>
      </c>
      <c r="C34" s="2" t="s">
        <v>156</v>
      </c>
      <c r="D34" s="2" t="s">
        <v>157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99</v>
      </c>
      <c r="C35" s="2" t="s">
        <v>158</v>
      </c>
      <c r="D35" s="2" t="s">
        <v>159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99</v>
      </c>
      <c r="C36" s="2" t="s">
        <v>153</v>
      </c>
      <c r="D36" s="2" t="s">
        <v>160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101</v>
      </c>
      <c r="C37" s="2" t="s">
        <v>123</v>
      </c>
      <c r="D37" s="2" t="s">
        <v>161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136</v>
      </c>
      <c r="C38" s="2" t="s">
        <v>162</v>
      </c>
      <c r="D38" s="2" t="s">
        <v>163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116</v>
      </c>
      <c r="C39" s="2" t="s">
        <v>164</v>
      </c>
      <c r="D39" s="2" t="s">
        <v>165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116</v>
      </c>
      <c r="C40" s="2" t="s">
        <v>117</v>
      </c>
      <c r="D40" s="2" t="s">
        <v>166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128</v>
      </c>
      <c r="C41" s="2" t="s">
        <v>129</v>
      </c>
      <c r="D41" s="2" t="s">
        <v>167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128</v>
      </c>
      <c r="C42" s="2" t="s">
        <v>129</v>
      </c>
      <c r="D42" s="2" t="s">
        <v>168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116</v>
      </c>
      <c r="C43" s="2" t="s">
        <v>117</v>
      </c>
      <c r="D43" s="2" t="s">
        <v>169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96</v>
      </c>
      <c r="C44" s="2" t="s">
        <v>96</v>
      </c>
      <c r="D44" s="2" t="s">
        <v>170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96</v>
      </c>
      <c r="C45" s="2" t="s">
        <v>96</v>
      </c>
      <c r="D45" s="2" t="s">
        <v>171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107</v>
      </c>
      <c r="C46" s="2" t="s">
        <v>108</v>
      </c>
      <c r="D46" s="2" t="s">
        <v>172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116</v>
      </c>
      <c r="C47" s="2" t="s">
        <v>116</v>
      </c>
      <c r="D47" s="2" t="s">
        <v>173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99</v>
      </c>
      <c r="C48" s="2" t="s">
        <v>158</v>
      </c>
      <c r="D48" s="2" t="s">
        <v>174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128</v>
      </c>
      <c r="C49" s="2" t="s">
        <v>175</v>
      </c>
      <c r="D49" s="2" t="s">
        <v>176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94</v>
      </c>
      <c r="C50" s="2" t="s">
        <v>131</v>
      </c>
      <c r="D50" s="2" t="s">
        <v>177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94</v>
      </c>
      <c r="C51" s="2" t="s">
        <v>131</v>
      </c>
      <c r="D51" s="2" t="s">
        <v>178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112</v>
      </c>
      <c r="C52" s="2" t="s">
        <v>179</v>
      </c>
      <c r="D52" s="2" t="s">
        <v>180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94</v>
      </c>
      <c r="C53" s="2" t="s">
        <v>94</v>
      </c>
      <c r="D53" s="2" t="s">
        <v>180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94</v>
      </c>
      <c r="C54" s="2" t="s">
        <v>94</v>
      </c>
      <c r="D54" s="2" t="s">
        <v>181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112</v>
      </c>
      <c r="C55" s="2" t="s">
        <v>182</v>
      </c>
      <c r="D55" s="2" t="s">
        <v>183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101</v>
      </c>
      <c r="C56" s="2" t="s">
        <v>184</v>
      </c>
      <c r="D56" s="2" t="s">
        <v>185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136</v>
      </c>
      <c r="C57" s="2" t="s">
        <v>186</v>
      </c>
      <c r="D57" s="2" t="s">
        <v>187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112</v>
      </c>
      <c r="C58" s="2" t="s">
        <v>188</v>
      </c>
      <c r="D58" s="2" t="s">
        <v>189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101</v>
      </c>
      <c r="C59" s="2" t="s">
        <v>190</v>
      </c>
      <c r="D59" s="2" t="s">
        <v>191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104</v>
      </c>
      <c r="C60" s="2" t="s">
        <v>192</v>
      </c>
      <c r="D60" s="2" t="s">
        <v>193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112</v>
      </c>
      <c r="C61" s="2" t="s">
        <v>188</v>
      </c>
      <c r="D61" s="2" t="s">
        <v>194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116</v>
      </c>
      <c r="C62" s="2" t="s">
        <v>116</v>
      </c>
      <c r="D62" s="2" t="s">
        <v>195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112</v>
      </c>
      <c r="C63" s="2" t="s">
        <v>149</v>
      </c>
      <c r="D63" s="2" t="s">
        <v>196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112</v>
      </c>
      <c r="C64" s="2" t="s">
        <v>121</v>
      </c>
      <c r="D64" s="2" t="s">
        <v>197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136</v>
      </c>
      <c r="C65" s="2" t="s">
        <v>186</v>
      </c>
      <c r="D65" s="2" t="s">
        <v>198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112</v>
      </c>
      <c r="C66" s="2" t="s">
        <v>199</v>
      </c>
      <c r="D66" s="2" t="s">
        <v>200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94</v>
      </c>
      <c r="C67" s="2" t="s">
        <v>201</v>
      </c>
      <c r="D67" s="2" t="s">
        <v>202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96</v>
      </c>
      <c r="C68" s="2" t="s">
        <v>96</v>
      </c>
      <c r="D68" s="2" t="s">
        <v>203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128</v>
      </c>
      <c r="C69" s="2" t="s">
        <v>175</v>
      </c>
      <c r="D69" s="2" t="s">
        <v>204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101</v>
      </c>
      <c r="C70" s="2" t="s">
        <v>102</v>
      </c>
      <c r="D70" s="2" t="s">
        <v>205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112</v>
      </c>
      <c r="C71" s="2" t="s">
        <v>143</v>
      </c>
      <c r="D71" s="2" t="s">
        <v>143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101</v>
      </c>
      <c r="C72" s="2" t="s">
        <v>206</v>
      </c>
      <c r="D72" s="2" t="s">
        <v>207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128</v>
      </c>
      <c r="C73" s="2" t="s">
        <v>141</v>
      </c>
      <c r="D73" s="2" t="s">
        <v>208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107</v>
      </c>
      <c r="C74" s="2" t="s">
        <v>134</v>
      </c>
      <c r="D74" s="2" t="s">
        <v>209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107</v>
      </c>
      <c r="C75" s="10" t="s">
        <v>134</v>
      </c>
      <c r="D75" s="10" t="s">
        <v>210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211</v>
      </c>
      <c r="C76" s="2" t="s">
        <v>212</v>
      </c>
      <c r="D76" s="2" t="s">
        <v>210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128</v>
      </c>
      <c r="C77" s="2" t="s">
        <v>175</v>
      </c>
      <c r="D77" s="2" t="s">
        <v>210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96</v>
      </c>
      <c r="C78" s="2" t="s">
        <v>213</v>
      </c>
      <c r="D78" s="2" t="s">
        <v>214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94</v>
      </c>
      <c r="C79" s="2" t="s">
        <v>94</v>
      </c>
      <c r="D79" s="2" t="s">
        <v>215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128</v>
      </c>
      <c r="C80" s="2" t="s">
        <v>216</v>
      </c>
      <c r="D80" s="2" t="s">
        <v>217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101</v>
      </c>
      <c r="C81" s="2" t="s">
        <v>184</v>
      </c>
      <c r="D81" s="2" t="s">
        <v>218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112</v>
      </c>
      <c r="C82" s="2" t="s">
        <v>121</v>
      </c>
      <c r="D82" s="2" t="s">
        <v>219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136</v>
      </c>
      <c r="C83" s="2" t="s">
        <v>155</v>
      </c>
      <c r="D83" s="2" t="s">
        <v>220</v>
      </c>
      <c r="E83" s="15">
        <f t="shared" si="1"/>
        <v>10</v>
      </c>
      <c r="F83" s="16">
        <f>+Muertes_PN_ACUM[[#This Row],[03-06-2020]]</f>
        <v>10</v>
      </c>
      <c r="G83" s="14">
        <f>+Muertes_PN_ACUM[[#This Row],[04-06-2020]]-Muertes_PN_ACUM[[#This Row],[03-06-2020]]</f>
        <v>1</v>
      </c>
      <c r="H83" s="14">
        <f>+Muertes_PN_ACUM[[#This Row],[5/6/2020]]-Muertes_PN_ACUM[[#This Row],[04-06-2020]]</f>
        <v>1</v>
      </c>
      <c r="I83" s="14">
        <f>+Muertes_PN_ACUM[[#This Row],[6/6/2020]]-Muertes_PN_ACUM[[#This Row],[5/6/2020]]</f>
        <v>-12</v>
      </c>
      <c r="J83" s="11"/>
      <c r="K83" s="11"/>
      <c r="L83" s="11"/>
      <c r="M83" s="11"/>
      <c r="N83" s="11"/>
    </row>
    <row r="84" spans="1:14">
      <c r="A84">
        <v>90201</v>
      </c>
      <c r="B84" s="2" t="s">
        <v>136</v>
      </c>
      <c r="C84" s="2" t="s">
        <v>162</v>
      </c>
      <c r="D84" s="2" t="s">
        <v>221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136</v>
      </c>
      <c r="C85" s="2" t="s">
        <v>105</v>
      </c>
      <c r="D85" s="2" t="s">
        <v>222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101</v>
      </c>
      <c r="C86" s="2" t="s">
        <v>190</v>
      </c>
      <c r="D86" s="2" t="s">
        <v>223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99</v>
      </c>
      <c r="C87" s="2" t="s">
        <v>126</v>
      </c>
      <c r="D87" s="2" t="s">
        <v>224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104</v>
      </c>
      <c r="C88" s="2" t="s">
        <v>225</v>
      </c>
      <c r="D88" s="2" t="s">
        <v>226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128</v>
      </c>
      <c r="C89" s="2" t="s">
        <v>216</v>
      </c>
      <c r="D89" s="2" t="s">
        <v>227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112</v>
      </c>
      <c r="C90" s="2" t="s">
        <v>113</v>
      </c>
      <c r="D90" s="2" t="s">
        <v>228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136</v>
      </c>
      <c r="C91" s="2" t="s">
        <v>229</v>
      </c>
      <c r="D91" s="2" t="s">
        <v>230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99</v>
      </c>
      <c r="C92" s="2" t="s">
        <v>126</v>
      </c>
      <c r="D92" s="2" t="s">
        <v>231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112</v>
      </c>
      <c r="C93" s="2" t="s">
        <v>199</v>
      </c>
      <c r="D93" s="2" t="s">
        <v>232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107</v>
      </c>
      <c r="C94" s="2" t="s">
        <v>233</v>
      </c>
      <c r="D94" s="2" t="s">
        <v>234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101</v>
      </c>
      <c r="C95" s="2" t="s">
        <v>151</v>
      </c>
      <c r="D95" s="2" t="s">
        <v>234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136</v>
      </c>
      <c r="C96" s="2" t="s">
        <v>235</v>
      </c>
      <c r="D96" s="2" t="s">
        <v>236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94</v>
      </c>
      <c r="C97" s="2" t="s">
        <v>237</v>
      </c>
      <c r="D97" s="2" t="s">
        <v>238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107</v>
      </c>
      <c r="C98" s="2" t="s">
        <v>239</v>
      </c>
      <c r="D98" s="2" t="s">
        <v>240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128</v>
      </c>
      <c r="C99" s="2" t="s">
        <v>216</v>
      </c>
      <c r="D99" s="2" t="s">
        <v>241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136</v>
      </c>
      <c r="C100" s="2" t="s">
        <v>229</v>
      </c>
      <c r="D100" s="2" t="s">
        <v>242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101</v>
      </c>
      <c r="C101" s="2" t="s">
        <v>243</v>
      </c>
      <c r="D101" s="2" t="s">
        <v>244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96</v>
      </c>
      <c r="C102" s="2" t="s">
        <v>96</v>
      </c>
      <c r="D102" s="2" t="s">
        <v>245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136</v>
      </c>
      <c r="C103" s="2" t="s">
        <v>155</v>
      </c>
      <c r="D103" s="2" t="s">
        <v>246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136</v>
      </c>
      <c r="C104" s="2" t="s">
        <v>247</v>
      </c>
      <c r="D104" s="2" t="s">
        <v>248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116</v>
      </c>
      <c r="C105" s="2" t="s">
        <v>116</v>
      </c>
      <c r="D105" s="2" t="s">
        <v>249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136</v>
      </c>
      <c r="C106" s="2" t="s">
        <v>250</v>
      </c>
      <c r="D106" s="2" t="s">
        <v>251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128</v>
      </c>
      <c r="C107" s="2" t="s">
        <v>216</v>
      </c>
      <c r="D107" s="2" t="s">
        <v>252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101</v>
      </c>
      <c r="C108" s="2" t="s">
        <v>190</v>
      </c>
      <c r="D108" s="2" t="s">
        <v>253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101</v>
      </c>
      <c r="C109" s="2" t="s">
        <v>123</v>
      </c>
      <c r="D109" s="2" t="s">
        <v>254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136</v>
      </c>
      <c r="C110" s="2" t="s">
        <v>255</v>
      </c>
      <c r="D110" s="2" t="s">
        <v>256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101</v>
      </c>
      <c r="C111" s="2" t="s">
        <v>190</v>
      </c>
      <c r="D111" s="2" t="s">
        <v>257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101</v>
      </c>
      <c r="C112" s="2" t="s">
        <v>258</v>
      </c>
      <c r="D112" s="2" t="s">
        <v>259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211</v>
      </c>
      <c r="C113" s="2" t="s">
        <v>260</v>
      </c>
      <c r="D113" s="2" t="s">
        <v>261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101</v>
      </c>
      <c r="C114" s="2" t="s">
        <v>102</v>
      </c>
      <c r="D114" s="2" t="s">
        <v>262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136</v>
      </c>
      <c r="C115" s="2" t="s">
        <v>235</v>
      </c>
      <c r="D115" s="2" t="s">
        <v>263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101</v>
      </c>
      <c r="C116" s="2" t="s">
        <v>123</v>
      </c>
      <c r="D116" s="2" t="s">
        <v>264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112</v>
      </c>
      <c r="C117" s="2" t="s">
        <v>265</v>
      </c>
      <c r="D117" s="2" t="s">
        <v>266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128</v>
      </c>
      <c r="C118" s="2" t="s">
        <v>141</v>
      </c>
      <c r="D118" s="2" t="s">
        <v>267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112</v>
      </c>
      <c r="C119" s="2" t="s">
        <v>179</v>
      </c>
      <c r="D119" s="2" t="s">
        <v>268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128</v>
      </c>
      <c r="C120" s="2" t="s">
        <v>175</v>
      </c>
      <c r="D120" s="2" t="s">
        <v>269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116</v>
      </c>
      <c r="C121" s="2" t="s">
        <v>164</v>
      </c>
      <c r="D121" s="2" t="s">
        <v>270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104</v>
      </c>
      <c r="C122" s="2" t="s">
        <v>225</v>
      </c>
      <c r="D122" s="2" t="s">
        <v>225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211</v>
      </c>
      <c r="C123" s="2" t="s">
        <v>271</v>
      </c>
      <c r="D123" s="2" t="s">
        <v>237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94</v>
      </c>
      <c r="C124" s="2" t="s">
        <v>237</v>
      </c>
      <c r="D124" s="2" t="s">
        <v>272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128</v>
      </c>
      <c r="C125" s="2" t="s">
        <v>175</v>
      </c>
      <c r="D125" s="2" t="s">
        <v>273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101</v>
      </c>
      <c r="C126" s="2" t="s">
        <v>123</v>
      </c>
      <c r="D126" s="2" t="s">
        <v>274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107</v>
      </c>
      <c r="C127" s="2" t="s">
        <v>233</v>
      </c>
      <c r="D127" s="2" t="s">
        <v>275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94</v>
      </c>
      <c r="C128" s="2" t="s">
        <v>201</v>
      </c>
      <c r="D128" s="2" t="s">
        <v>276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112</v>
      </c>
      <c r="C129" s="2" t="s">
        <v>182</v>
      </c>
      <c r="D129" s="2" t="s">
        <v>112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116</v>
      </c>
      <c r="C130" s="2" t="s">
        <v>156</v>
      </c>
      <c r="D130" s="2" t="s">
        <v>277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136</v>
      </c>
      <c r="C131" s="2" t="s">
        <v>162</v>
      </c>
      <c r="D131" s="2" t="s">
        <v>278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211</v>
      </c>
      <c r="C132" s="2" t="s">
        <v>279</v>
      </c>
      <c r="D132" s="2" t="s">
        <v>280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211</v>
      </c>
      <c r="C133" s="2" t="s">
        <v>271</v>
      </c>
      <c r="D133" s="2" t="s">
        <v>281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99</v>
      </c>
      <c r="C134" s="2" t="s">
        <v>153</v>
      </c>
      <c r="D134" s="2" t="s">
        <v>282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211</v>
      </c>
      <c r="C135" s="2" t="s">
        <v>283</v>
      </c>
      <c r="D135" s="2" t="s">
        <v>284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128</v>
      </c>
      <c r="C136" s="2" t="s">
        <v>216</v>
      </c>
      <c r="D136" s="2" t="s">
        <v>285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128</v>
      </c>
      <c r="C137" s="2" t="s">
        <v>216</v>
      </c>
      <c r="D137" s="2" t="s">
        <v>286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96</v>
      </c>
      <c r="C138" s="2" t="s">
        <v>96</v>
      </c>
      <c r="D138" s="2" t="s">
        <v>287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288</v>
      </c>
      <c r="C139" s="2" t="s">
        <v>289</v>
      </c>
      <c r="D139" s="2" t="s">
        <v>290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112</v>
      </c>
      <c r="C140" s="2" t="s">
        <v>182</v>
      </c>
      <c r="D140" s="2" t="s">
        <v>291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116</v>
      </c>
      <c r="C141" s="2" t="s">
        <v>164</v>
      </c>
      <c r="D141" s="2" t="s">
        <v>292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107</v>
      </c>
      <c r="C142" s="2" t="s">
        <v>233</v>
      </c>
      <c r="D142" s="2" t="s">
        <v>107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96</v>
      </c>
      <c r="C143" s="2" t="s">
        <v>293</v>
      </c>
      <c r="D143" s="2" t="s">
        <v>294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94</v>
      </c>
      <c r="C144" s="2" t="s">
        <v>237</v>
      </c>
      <c r="D144" s="2" t="s">
        <v>295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104</v>
      </c>
      <c r="C145" s="2" t="s">
        <v>192</v>
      </c>
      <c r="D145" s="2" t="s">
        <v>296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112</v>
      </c>
      <c r="C146" s="2" t="s">
        <v>149</v>
      </c>
      <c r="D146" s="2" t="s">
        <v>297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99</v>
      </c>
      <c r="C147" s="2" t="s">
        <v>153</v>
      </c>
      <c r="D147" s="2" t="s">
        <v>298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136</v>
      </c>
      <c r="C148" s="2" t="s">
        <v>255</v>
      </c>
      <c r="D148" s="2" t="s">
        <v>298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136</v>
      </c>
      <c r="C149" s="2" t="s">
        <v>299</v>
      </c>
      <c r="D149" s="2" t="s">
        <v>300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136</v>
      </c>
      <c r="C150" s="2" t="s">
        <v>250</v>
      </c>
      <c r="D150" s="2" t="s">
        <v>301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96</v>
      </c>
      <c r="C151" s="2" t="s">
        <v>96</v>
      </c>
      <c r="D151" s="2" t="s">
        <v>302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96</v>
      </c>
      <c r="C152" s="2" t="s">
        <v>96</v>
      </c>
      <c r="D152" s="2" t="s">
        <v>303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96</v>
      </c>
      <c r="C153" s="2" t="s">
        <v>304</v>
      </c>
      <c r="D153" s="2" t="s">
        <v>305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104</v>
      </c>
      <c r="C154" s="2" t="s">
        <v>105</v>
      </c>
      <c r="D154" s="2" t="s">
        <v>306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112</v>
      </c>
      <c r="C155" s="2" t="s">
        <v>265</v>
      </c>
      <c r="D155" s="2" t="s">
        <v>307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94</v>
      </c>
      <c r="C156" s="2" t="s">
        <v>94</v>
      </c>
      <c r="D156" s="2" t="s">
        <v>308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112</v>
      </c>
      <c r="C157" s="2" t="s">
        <v>182</v>
      </c>
      <c r="D157" s="2" t="s">
        <v>309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112</v>
      </c>
      <c r="C158" s="2" t="s">
        <v>182</v>
      </c>
      <c r="D158" s="2" t="s">
        <v>310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112</v>
      </c>
      <c r="C159" s="10" t="s">
        <v>182</v>
      </c>
      <c r="D159" s="10" t="s">
        <v>311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101</v>
      </c>
      <c r="C160" s="2" t="s">
        <v>123</v>
      </c>
      <c r="D160" s="2" t="s">
        <v>312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101</v>
      </c>
      <c r="C161" s="2" t="s">
        <v>123</v>
      </c>
      <c r="D161" s="2" t="s">
        <v>313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112</v>
      </c>
      <c r="C162" s="2" t="s">
        <v>113</v>
      </c>
      <c r="D162" s="2" t="s">
        <v>314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112</v>
      </c>
      <c r="C163" s="2" t="s">
        <v>315</v>
      </c>
      <c r="D163" s="2" t="s">
        <v>316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112</v>
      </c>
      <c r="C164" s="2" t="s">
        <v>199</v>
      </c>
      <c r="D164" s="2" t="s">
        <v>317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94</v>
      </c>
      <c r="C165" s="2" t="s">
        <v>94</v>
      </c>
      <c r="D165" s="2" t="s">
        <v>318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112</v>
      </c>
      <c r="C166" s="2" t="s">
        <v>315</v>
      </c>
      <c r="D166" s="2" t="s">
        <v>319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136</v>
      </c>
      <c r="C167" s="2" t="s">
        <v>229</v>
      </c>
      <c r="D167" s="2" t="s">
        <v>320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136</v>
      </c>
      <c r="C168" s="2" t="s">
        <v>105</v>
      </c>
      <c r="D168" s="2" t="s">
        <v>321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128</v>
      </c>
      <c r="C169" s="2" t="s">
        <v>129</v>
      </c>
      <c r="D169" s="2" t="s">
        <v>322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136</v>
      </c>
      <c r="C170" s="2" t="s">
        <v>235</v>
      </c>
      <c r="D170" s="2" t="s">
        <v>323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101</v>
      </c>
      <c r="C171" s="2" t="s">
        <v>102</v>
      </c>
      <c r="D171" s="2" t="s">
        <v>324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211</v>
      </c>
      <c r="C172" s="2" t="s">
        <v>325</v>
      </c>
      <c r="D172" s="2" t="s">
        <v>326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136</v>
      </c>
      <c r="C173" s="2" t="s">
        <v>145</v>
      </c>
      <c r="D173" s="2" t="s">
        <v>327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99</v>
      </c>
      <c r="C174" s="2" t="s">
        <v>126</v>
      </c>
      <c r="D174" s="2" t="s">
        <v>328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112</v>
      </c>
      <c r="C175" s="2" t="s">
        <v>143</v>
      </c>
      <c r="D175" s="2" t="s">
        <v>329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99</v>
      </c>
      <c r="C176" s="2" t="s">
        <v>126</v>
      </c>
      <c r="D176" s="2" t="s">
        <v>330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136</v>
      </c>
      <c r="C177" s="2" t="s">
        <v>137</v>
      </c>
      <c r="D177" s="2" t="s">
        <v>330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128</v>
      </c>
      <c r="C178" s="2" t="s">
        <v>216</v>
      </c>
      <c r="D178" s="2" t="s">
        <v>330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211</v>
      </c>
      <c r="C179" s="2" t="s">
        <v>331</v>
      </c>
      <c r="D179" s="2" t="s">
        <v>332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99</v>
      </c>
      <c r="C180" s="2" t="s">
        <v>333</v>
      </c>
      <c r="D180" s="2" t="s">
        <v>334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107</v>
      </c>
      <c r="C181" s="2" t="s">
        <v>239</v>
      </c>
      <c r="D181" s="2" t="s">
        <v>335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211</v>
      </c>
      <c r="C182" s="2" t="s">
        <v>331</v>
      </c>
      <c r="D182" s="2" t="s">
        <v>336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99</v>
      </c>
      <c r="C183" s="2" t="s">
        <v>158</v>
      </c>
      <c r="D183" s="2" t="s">
        <v>337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211</v>
      </c>
      <c r="C184" s="2" t="s">
        <v>331</v>
      </c>
      <c r="D184" s="2" t="s">
        <v>338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99</v>
      </c>
      <c r="C185" s="2" t="s">
        <v>153</v>
      </c>
      <c r="D185" s="2" t="s">
        <v>338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107</v>
      </c>
      <c r="C186" s="2" t="s">
        <v>134</v>
      </c>
      <c r="D186" s="2" t="s">
        <v>339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94</v>
      </c>
      <c r="C187" s="2" t="s">
        <v>94</v>
      </c>
      <c r="D187" s="2" t="s">
        <v>340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211</v>
      </c>
      <c r="C188" s="2" t="s">
        <v>325</v>
      </c>
      <c r="D188" s="2" t="s">
        <v>341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99</v>
      </c>
      <c r="C189" s="2" t="s">
        <v>158</v>
      </c>
      <c r="D189" s="2" t="s">
        <v>342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136</v>
      </c>
      <c r="C190" s="2" t="s">
        <v>162</v>
      </c>
      <c r="D190" s="2" t="s">
        <v>343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107</v>
      </c>
      <c r="C191" s="2" t="s">
        <v>233</v>
      </c>
      <c r="D191" s="2" t="s">
        <v>344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128</v>
      </c>
      <c r="C192" s="2" t="s">
        <v>129</v>
      </c>
      <c r="D192" s="2" t="s">
        <v>344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107</v>
      </c>
      <c r="C193" s="2" t="s">
        <v>345</v>
      </c>
      <c r="D193" s="2" t="s">
        <v>346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99</v>
      </c>
      <c r="C194" s="2" t="s">
        <v>126</v>
      </c>
      <c r="D194" s="2" t="s">
        <v>347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107</v>
      </c>
      <c r="C195" s="2" t="s">
        <v>108</v>
      </c>
      <c r="D195" s="2" t="s">
        <v>348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112</v>
      </c>
      <c r="C196" s="2" t="s">
        <v>179</v>
      </c>
      <c r="D196" s="2" t="s">
        <v>348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136</v>
      </c>
      <c r="C197" s="2" t="s">
        <v>105</v>
      </c>
      <c r="D197" s="2" t="s">
        <v>349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99</v>
      </c>
      <c r="C198" s="2" t="s">
        <v>99</v>
      </c>
      <c r="D198" s="2" t="s">
        <v>350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116</v>
      </c>
      <c r="C199" s="2" t="s">
        <v>164</v>
      </c>
      <c r="D199" s="2" t="s">
        <v>351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99</v>
      </c>
      <c r="C200" s="2" t="s">
        <v>352</v>
      </c>
      <c r="D200" s="2" t="s">
        <v>353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128</v>
      </c>
      <c r="C201" s="2" t="s">
        <v>354</v>
      </c>
      <c r="D201" s="2" t="s">
        <v>355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96</v>
      </c>
      <c r="C202" s="2" t="s">
        <v>97</v>
      </c>
      <c r="D202" s="2" t="s">
        <v>356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96</v>
      </c>
      <c r="C203" s="2" t="s">
        <v>293</v>
      </c>
      <c r="D203" s="2" t="s">
        <v>357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99</v>
      </c>
      <c r="C204" s="2" t="s">
        <v>99</v>
      </c>
      <c r="D204" s="2" t="s">
        <v>357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107</v>
      </c>
      <c r="C205" s="2" t="s">
        <v>358</v>
      </c>
      <c r="D205" s="2" t="s">
        <v>359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99</v>
      </c>
      <c r="C206" s="2" t="s">
        <v>352</v>
      </c>
      <c r="D206" s="2" t="s">
        <v>360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107</v>
      </c>
      <c r="C207" s="2" t="s">
        <v>108</v>
      </c>
      <c r="D207" s="2" t="s">
        <v>361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136</v>
      </c>
      <c r="C208" s="2" t="s">
        <v>186</v>
      </c>
      <c r="D208" s="2" t="s">
        <v>362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128</v>
      </c>
      <c r="C209" s="2" t="s">
        <v>354</v>
      </c>
      <c r="D209" s="2" t="s">
        <v>362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128</v>
      </c>
      <c r="C210" s="2" t="s">
        <v>175</v>
      </c>
      <c r="D210" s="2" t="s">
        <v>363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211</v>
      </c>
      <c r="C211" s="2" t="s">
        <v>283</v>
      </c>
      <c r="D211" s="2" t="s">
        <v>364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94</v>
      </c>
      <c r="C212" s="2" t="s">
        <v>237</v>
      </c>
      <c r="D212" s="2" t="s">
        <v>365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99</v>
      </c>
      <c r="C213" s="2" t="s">
        <v>352</v>
      </c>
      <c r="D213" s="2" t="s">
        <v>366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99</v>
      </c>
      <c r="C214" s="2" t="s">
        <v>158</v>
      </c>
      <c r="D214" s="2" t="s">
        <v>367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136</v>
      </c>
      <c r="C215" s="2" t="s">
        <v>155</v>
      </c>
      <c r="D215" s="2" t="s">
        <v>368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136</v>
      </c>
      <c r="C216" s="2" t="s">
        <v>255</v>
      </c>
      <c r="D216" s="2" t="s">
        <v>369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99</v>
      </c>
      <c r="C217" s="2" t="s">
        <v>158</v>
      </c>
      <c r="D217" s="2" t="s">
        <v>370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112</v>
      </c>
      <c r="C218" s="2" t="s">
        <v>371</v>
      </c>
      <c r="D218" s="2" t="s">
        <v>372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211</v>
      </c>
      <c r="C219" s="2" t="s">
        <v>325</v>
      </c>
      <c r="D219" s="2" t="s">
        <v>373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107</v>
      </c>
      <c r="C220" s="2" t="s">
        <v>345</v>
      </c>
      <c r="D220" s="2" t="s">
        <v>374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136</v>
      </c>
      <c r="C221" s="2" t="s">
        <v>105</v>
      </c>
      <c r="D221" s="2" t="s">
        <v>375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101</v>
      </c>
      <c r="C222" s="2" t="s">
        <v>102</v>
      </c>
      <c r="D222" s="2" t="s">
        <v>376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211</v>
      </c>
      <c r="C223" s="2" t="s">
        <v>325</v>
      </c>
      <c r="D223" s="2" t="s">
        <v>377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99</v>
      </c>
      <c r="C224" s="2" t="s">
        <v>158</v>
      </c>
      <c r="D224" s="2" t="s">
        <v>377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101</v>
      </c>
      <c r="C225" s="2" t="s">
        <v>102</v>
      </c>
      <c r="D225" s="2" t="s">
        <v>378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107</v>
      </c>
      <c r="C226" s="2" t="s">
        <v>345</v>
      </c>
      <c r="D226" s="2" t="s">
        <v>379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136</v>
      </c>
      <c r="C227" s="2" t="s">
        <v>235</v>
      </c>
      <c r="D227" s="2" t="s">
        <v>380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101</v>
      </c>
      <c r="C228" s="2" t="s">
        <v>102</v>
      </c>
      <c r="D228" s="2" t="s">
        <v>381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101</v>
      </c>
      <c r="C229" s="2" t="s">
        <v>102</v>
      </c>
      <c r="D229" s="2" t="s">
        <v>382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112</v>
      </c>
      <c r="C230" s="2" t="s">
        <v>371</v>
      </c>
      <c r="D230" s="2" t="s">
        <v>383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107</v>
      </c>
      <c r="C231" s="2" t="s">
        <v>358</v>
      </c>
      <c r="D231" s="2" t="s">
        <v>384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136</v>
      </c>
      <c r="C232" s="2" t="s">
        <v>162</v>
      </c>
      <c r="D232" s="2" t="s">
        <v>384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136</v>
      </c>
      <c r="C233" s="2" t="s">
        <v>255</v>
      </c>
      <c r="D233" s="2" t="s">
        <v>385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112</v>
      </c>
      <c r="C234" s="2" t="s">
        <v>371</v>
      </c>
      <c r="D234" s="2" t="s">
        <v>386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104</v>
      </c>
      <c r="C235" s="2" t="s">
        <v>192</v>
      </c>
      <c r="D235" s="2" t="s">
        <v>387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107</v>
      </c>
      <c r="C236" s="2" t="s">
        <v>134</v>
      </c>
      <c r="D236" s="2" t="s">
        <v>388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211</v>
      </c>
      <c r="C237" s="2" t="s">
        <v>283</v>
      </c>
      <c r="D237" s="2" t="s">
        <v>389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136</v>
      </c>
      <c r="C238" s="2" t="s">
        <v>255</v>
      </c>
      <c r="D238" s="2" t="s">
        <v>389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107</v>
      </c>
      <c r="C239" s="2" t="s">
        <v>108</v>
      </c>
      <c r="D239" s="2" t="s">
        <v>390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116</v>
      </c>
      <c r="C240" s="2" t="s">
        <v>164</v>
      </c>
      <c r="D240" s="2" t="s">
        <v>391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112</v>
      </c>
      <c r="C241" s="2" t="s">
        <v>113</v>
      </c>
      <c r="D241" s="2" t="s">
        <v>392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116</v>
      </c>
      <c r="C242" s="2" t="s">
        <v>164</v>
      </c>
      <c r="D242" s="2" t="s">
        <v>393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211</v>
      </c>
      <c r="C243" s="2" t="s">
        <v>260</v>
      </c>
      <c r="D243" s="2" t="s">
        <v>394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211</v>
      </c>
      <c r="C244" s="2" t="s">
        <v>271</v>
      </c>
      <c r="D244" s="2" t="s">
        <v>395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107</v>
      </c>
      <c r="C245" s="2" t="s">
        <v>134</v>
      </c>
      <c r="D245" s="2" t="s">
        <v>396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101</v>
      </c>
      <c r="C246" s="2" t="s">
        <v>190</v>
      </c>
      <c r="D246" s="2" t="s">
        <v>397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211</v>
      </c>
      <c r="C247" s="2" t="s">
        <v>260</v>
      </c>
      <c r="D247" s="2" t="s">
        <v>398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94</v>
      </c>
      <c r="C248" s="2" t="s">
        <v>94</v>
      </c>
      <c r="D248" s="2" t="s">
        <v>399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99</v>
      </c>
      <c r="C249" s="2" t="s">
        <v>153</v>
      </c>
      <c r="D249" s="2" t="s">
        <v>400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128</v>
      </c>
      <c r="C250" s="2" t="s">
        <v>129</v>
      </c>
      <c r="D250" s="2" t="s">
        <v>401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116</v>
      </c>
      <c r="C251" s="2" t="s">
        <v>164</v>
      </c>
      <c r="D251" s="2" t="s">
        <v>402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116</v>
      </c>
      <c r="C252" s="2" t="s">
        <v>164</v>
      </c>
      <c r="D252" s="2" t="s">
        <v>403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116</v>
      </c>
      <c r="C253" s="2" t="s">
        <v>164</v>
      </c>
      <c r="D253" s="2" t="s">
        <v>404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99</v>
      </c>
      <c r="C254" s="2" t="s">
        <v>126</v>
      </c>
      <c r="D254" s="2" t="s">
        <v>405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104</v>
      </c>
      <c r="C255" s="2" t="s">
        <v>225</v>
      </c>
      <c r="D255" s="2" t="s">
        <v>406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136</v>
      </c>
      <c r="C256" s="2" t="s">
        <v>105</v>
      </c>
      <c r="D256" s="2" t="s">
        <v>407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96</v>
      </c>
      <c r="C257" s="2" t="s">
        <v>293</v>
      </c>
      <c r="D257" s="2" t="s">
        <v>408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136</v>
      </c>
      <c r="C258" s="2" t="s">
        <v>250</v>
      </c>
      <c r="D258" s="2" t="s">
        <v>409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112</v>
      </c>
      <c r="C259" s="2" t="s">
        <v>143</v>
      </c>
      <c r="D259" s="2" t="s">
        <v>410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94</v>
      </c>
      <c r="C260" s="2" t="s">
        <v>201</v>
      </c>
      <c r="D260" s="2" t="s">
        <v>411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112</v>
      </c>
      <c r="C261" s="2" t="s">
        <v>149</v>
      </c>
      <c r="D261" s="2" t="s">
        <v>412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116</v>
      </c>
      <c r="C262" s="2" t="s">
        <v>164</v>
      </c>
      <c r="D262" s="2" t="s">
        <v>413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112</v>
      </c>
      <c r="C263" s="2" t="s">
        <v>182</v>
      </c>
      <c r="D263" s="2" t="s">
        <v>414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128</v>
      </c>
      <c r="C264" s="2" t="s">
        <v>129</v>
      </c>
      <c r="D264" s="2" t="s">
        <v>415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112</v>
      </c>
      <c r="C265" s="2" t="s">
        <v>416</v>
      </c>
      <c r="D265" s="2" t="s">
        <v>416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99</v>
      </c>
      <c r="C266" s="2" t="s">
        <v>126</v>
      </c>
      <c r="D266" s="2" t="s">
        <v>417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99</v>
      </c>
      <c r="C267" s="2" t="s">
        <v>352</v>
      </c>
      <c r="D267" s="2" t="s">
        <v>418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99</v>
      </c>
      <c r="C268" s="2" t="s">
        <v>352</v>
      </c>
      <c r="D268" s="2" t="s">
        <v>419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112</v>
      </c>
      <c r="C269" s="2" t="s">
        <v>113</v>
      </c>
      <c r="D269" s="2" t="s">
        <v>420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136</v>
      </c>
      <c r="C270" s="2" t="s">
        <v>155</v>
      </c>
      <c r="D270" s="2" t="s">
        <v>420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112</v>
      </c>
      <c r="C271" s="2" t="s">
        <v>149</v>
      </c>
      <c r="D271" s="2" t="s">
        <v>421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101</v>
      </c>
      <c r="C272" s="2" t="s">
        <v>102</v>
      </c>
      <c r="D272" s="2" t="s">
        <v>422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128</v>
      </c>
      <c r="C273" s="2" t="s">
        <v>354</v>
      </c>
      <c r="D273" s="2" t="s">
        <v>422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101</v>
      </c>
      <c r="C274" s="2" t="s">
        <v>102</v>
      </c>
      <c r="D274" s="2" t="s">
        <v>423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107</v>
      </c>
      <c r="C275" s="2" t="s">
        <v>239</v>
      </c>
      <c r="D275" s="2" t="s">
        <v>424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101</v>
      </c>
      <c r="C276" s="2" t="s">
        <v>206</v>
      </c>
      <c r="D276" s="2" t="s">
        <v>425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101</v>
      </c>
      <c r="C277" s="2" t="s">
        <v>184</v>
      </c>
      <c r="D277" s="2" t="s">
        <v>426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101</v>
      </c>
      <c r="C278" s="2" t="s">
        <v>258</v>
      </c>
      <c r="D278" s="2" t="s">
        <v>427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101</v>
      </c>
      <c r="C279" s="2" t="s">
        <v>243</v>
      </c>
      <c r="D279" s="2" t="s">
        <v>428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101</v>
      </c>
      <c r="C280" s="2" t="s">
        <v>243</v>
      </c>
      <c r="D280" s="2" t="s">
        <v>429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101</v>
      </c>
      <c r="C281" s="2" t="s">
        <v>243</v>
      </c>
      <c r="D281" s="2" t="s">
        <v>430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101</v>
      </c>
      <c r="C282" s="2" t="s">
        <v>243</v>
      </c>
      <c r="D282" s="2" t="s">
        <v>431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101</v>
      </c>
      <c r="C283" s="2" t="s">
        <v>243</v>
      </c>
      <c r="D283" s="2" t="s">
        <v>432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128</v>
      </c>
      <c r="C284" s="2" t="s">
        <v>129</v>
      </c>
      <c r="D284" s="2" t="s">
        <v>211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136</v>
      </c>
      <c r="C285" s="2" t="s">
        <v>155</v>
      </c>
      <c r="D285" s="2" t="s">
        <v>433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112</v>
      </c>
      <c r="C286" s="2" t="s">
        <v>188</v>
      </c>
      <c r="D286" s="2" t="s">
        <v>434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112</v>
      </c>
      <c r="C287" s="2" t="s">
        <v>416</v>
      </c>
      <c r="D287" s="2" t="s">
        <v>435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128</v>
      </c>
      <c r="C288" s="2" t="s">
        <v>129</v>
      </c>
      <c r="D288" s="2" t="s">
        <v>436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99</v>
      </c>
      <c r="C289" s="2" t="s">
        <v>126</v>
      </c>
      <c r="D289" s="2" t="s">
        <v>437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96</v>
      </c>
      <c r="C290" s="2" t="s">
        <v>213</v>
      </c>
      <c r="D290" s="2" t="s">
        <v>438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128</v>
      </c>
      <c r="C291" s="2" t="s">
        <v>129</v>
      </c>
      <c r="D291" s="2" t="s">
        <v>439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101</v>
      </c>
      <c r="C292" s="2" t="s">
        <v>258</v>
      </c>
      <c r="D292" s="2" t="s">
        <v>440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104</v>
      </c>
      <c r="C293" s="2" t="s">
        <v>225</v>
      </c>
      <c r="D293" s="2" t="s">
        <v>441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112</v>
      </c>
      <c r="C294" s="2" t="s">
        <v>121</v>
      </c>
      <c r="D294" s="2" t="s">
        <v>442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288</v>
      </c>
      <c r="C295" s="2" t="s">
        <v>443</v>
      </c>
      <c r="D295" s="2" t="s">
        <v>444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94</v>
      </c>
      <c r="C296" s="2" t="s">
        <v>131</v>
      </c>
      <c r="D296" s="2" t="s">
        <v>445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128</v>
      </c>
      <c r="C297" s="2" t="s">
        <v>141</v>
      </c>
      <c r="D297" s="2" t="s">
        <v>446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107</v>
      </c>
      <c r="C298" s="2" t="s">
        <v>134</v>
      </c>
      <c r="D298" s="2" t="s">
        <v>447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94</v>
      </c>
      <c r="C299" s="2" t="s">
        <v>94</v>
      </c>
      <c r="D299" s="2" t="s">
        <v>447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112</v>
      </c>
      <c r="C300" s="2" t="s">
        <v>448</v>
      </c>
      <c r="D300" s="2" t="s">
        <v>449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112</v>
      </c>
      <c r="C301" s="2" t="s">
        <v>179</v>
      </c>
      <c r="D301" s="2" t="s">
        <v>450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101</v>
      </c>
      <c r="C302" s="2" t="s">
        <v>184</v>
      </c>
      <c r="D302" s="2" t="s">
        <v>184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101</v>
      </c>
      <c r="C303" s="2" t="s">
        <v>123</v>
      </c>
      <c r="D303" s="2" t="s">
        <v>451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101</v>
      </c>
      <c r="C304" s="2" t="s">
        <v>151</v>
      </c>
      <c r="D304" s="2" t="s">
        <v>151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211</v>
      </c>
      <c r="C305" s="2" t="s">
        <v>279</v>
      </c>
      <c r="D305" s="2" t="s">
        <v>452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211</v>
      </c>
      <c r="C306" s="2" t="s">
        <v>331</v>
      </c>
      <c r="D306" s="2" t="s">
        <v>452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136</v>
      </c>
      <c r="C307" s="2" t="s">
        <v>145</v>
      </c>
      <c r="D307" s="2" t="s">
        <v>453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99</v>
      </c>
      <c r="C308" s="2" t="s">
        <v>99</v>
      </c>
      <c r="D308" s="2" t="s">
        <v>454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136</v>
      </c>
      <c r="C309" s="2" t="s">
        <v>229</v>
      </c>
      <c r="D309" s="2" t="s">
        <v>454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112</v>
      </c>
      <c r="C310" s="2" t="s">
        <v>143</v>
      </c>
      <c r="D310" s="2" t="s">
        <v>455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96</v>
      </c>
      <c r="C311" s="2" t="s">
        <v>97</v>
      </c>
      <c r="D311" s="2" t="s">
        <v>456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99</v>
      </c>
      <c r="C312" s="2" t="s">
        <v>352</v>
      </c>
      <c r="D312" s="2" t="s">
        <v>457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94</v>
      </c>
      <c r="C313" s="2" t="s">
        <v>458</v>
      </c>
      <c r="D313" s="2" t="s">
        <v>459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128</v>
      </c>
      <c r="C314" s="2" t="s">
        <v>354</v>
      </c>
      <c r="D314" s="2" t="s">
        <v>460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94</v>
      </c>
      <c r="C315" s="2" t="s">
        <v>458</v>
      </c>
      <c r="D315" s="2" t="s">
        <v>461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99</v>
      </c>
      <c r="C316" s="2" t="s">
        <v>99</v>
      </c>
      <c r="D316" s="2" t="s">
        <v>462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112</v>
      </c>
      <c r="C317" s="2" t="s">
        <v>143</v>
      </c>
      <c r="D317" s="2" t="s">
        <v>463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94</v>
      </c>
      <c r="C318" s="2" t="s">
        <v>94</v>
      </c>
      <c r="D318" s="2" t="s">
        <v>464</v>
      </c>
      <c r="E318" s="15">
        <f t="shared" si="4"/>
        <v>0</v>
      </c>
      <c r="F318" s="16">
        <f>+Muertes_PN_ACUM[[#This Row],[03-06-2020]]</f>
        <v>0</v>
      </c>
      <c r="G318" s="14">
        <f>+Muertes_PN_ACUM[[#This Row],[04-06-2020]]-Muertes_PN_ACUM[[#This Row],[03-06-2020]]</f>
        <v>0</v>
      </c>
      <c r="H318" s="14">
        <f>+Muertes_PN_ACUM[[#This Row],[5/6/2020]]-Muertes_PN_ACUM[[#This Row],[04-06-2020]]</f>
        <v>0</v>
      </c>
      <c r="I318" s="14">
        <f>+Muertes_PN_ACUM[[#This Row],[6/6/2020]]-Muertes_PN_ACUM[[#This Row],[5/6/2020]]</f>
        <v>0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136</v>
      </c>
      <c r="C319" s="2" t="s">
        <v>250</v>
      </c>
      <c r="D319" s="2" t="s">
        <v>465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116</v>
      </c>
      <c r="C320" s="2" t="s">
        <v>164</v>
      </c>
      <c r="D320" s="2" t="s">
        <v>466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94</v>
      </c>
      <c r="C321" s="2" t="s">
        <v>458</v>
      </c>
      <c r="D321" s="2" t="s">
        <v>467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136</v>
      </c>
      <c r="C322" s="2" t="s">
        <v>162</v>
      </c>
      <c r="D322" s="2" t="s">
        <v>468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128</v>
      </c>
      <c r="C323" s="2" t="s">
        <v>354</v>
      </c>
      <c r="D323" s="2" t="s">
        <v>468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99</v>
      </c>
      <c r="C324" s="2" t="s">
        <v>158</v>
      </c>
      <c r="D324" s="2" t="s">
        <v>469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99</v>
      </c>
      <c r="C325" s="2" t="s">
        <v>153</v>
      </c>
      <c r="D325" s="2" t="s">
        <v>186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136</v>
      </c>
      <c r="C326" s="2" t="s">
        <v>186</v>
      </c>
      <c r="D326" s="2" t="s">
        <v>470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99</v>
      </c>
      <c r="C327" s="2" t="s">
        <v>158</v>
      </c>
      <c r="D327" s="2" t="s">
        <v>471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136</v>
      </c>
      <c r="C328" s="2" t="s">
        <v>145</v>
      </c>
      <c r="D328" s="2" t="s">
        <v>472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99</v>
      </c>
      <c r="C329" s="2" t="s">
        <v>158</v>
      </c>
      <c r="D329" s="2" t="s">
        <v>473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104</v>
      </c>
      <c r="C330" s="2" t="s">
        <v>225</v>
      </c>
      <c r="D330" s="2" t="s">
        <v>474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99</v>
      </c>
      <c r="C331" s="2" t="s">
        <v>352</v>
      </c>
      <c r="D331" s="2" t="s">
        <v>475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107</v>
      </c>
      <c r="C332" s="2" t="s">
        <v>345</v>
      </c>
      <c r="D332" s="2" t="s">
        <v>476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136</v>
      </c>
      <c r="C333" s="2" t="s">
        <v>229</v>
      </c>
      <c r="D333" s="2" t="s">
        <v>477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107</v>
      </c>
      <c r="C334" s="2" t="s">
        <v>358</v>
      </c>
      <c r="D334" s="2" t="s">
        <v>478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211</v>
      </c>
      <c r="C335" s="2" t="s">
        <v>331</v>
      </c>
      <c r="D335" s="2" t="s">
        <v>479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136</v>
      </c>
      <c r="C336" s="2" t="s">
        <v>162</v>
      </c>
      <c r="D336" s="2" t="s">
        <v>480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136</v>
      </c>
      <c r="C337" s="2" t="s">
        <v>229</v>
      </c>
      <c r="D337" s="2" t="s">
        <v>481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128</v>
      </c>
      <c r="C338" s="2" t="s">
        <v>129</v>
      </c>
      <c r="D338" s="2" t="s">
        <v>482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136</v>
      </c>
      <c r="C339" s="2" t="s">
        <v>155</v>
      </c>
      <c r="D339" s="2" t="s">
        <v>483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136</v>
      </c>
      <c r="C340" s="2" t="s">
        <v>162</v>
      </c>
      <c r="D340" s="2" t="s">
        <v>484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99</v>
      </c>
      <c r="C341" s="2" t="s">
        <v>158</v>
      </c>
      <c r="D341" s="2" t="s">
        <v>485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136</v>
      </c>
      <c r="C342" s="2" t="s">
        <v>155</v>
      </c>
      <c r="D342" s="2" t="s">
        <v>486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128</v>
      </c>
      <c r="C343" s="2" t="s">
        <v>216</v>
      </c>
      <c r="D343" s="2" t="s">
        <v>487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99</v>
      </c>
      <c r="C344" s="2" t="s">
        <v>126</v>
      </c>
      <c r="D344" s="2" t="s">
        <v>488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99</v>
      </c>
      <c r="C345" s="2" t="s">
        <v>99</v>
      </c>
      <c r="D345" s="2" t="s">
        <v>489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136</v>
      </c>
      <c r="C346" s="2" t="s">
        <v>162</v>
      </c>
      <c r="D346" s="2" t="s">
        <v>490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99</v>
      </c>
      <c r="C347" s="2" t="s">
        <v>333</v>
      </c>
      <c r="D347" s="2" t="s">
        <v>491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112</v>
      </c>
      <c r="C348" s="2" t="s">
        <v>448</v>
      </c>
      <c r="D348" s="2" t="s">
        <v>492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288</v>
      </c>
      <c r="C349" s="2" t="s">
        <v>289</v>
      </c>
      <c r="D349" s="2" t="s">
        <v>493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112</v>
      </c>
      <c r="C350" s="2" t="s">
        <v>179</v>
      </c>
      <c r="D350" s="2" t="s">
        <v>494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101</v>
      </c>
      <c r="C351" s="2" t="s">
        <v>258</v>
      </c>
      <c r="D351" s="2" t="s">
        <v>495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211</v>
      </c>
      <c r="C352" s="2" t="s">
        <v>325</v>
      </c>
      <c r="D352" s="2" t="s">
        <v>496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99</v>
      </c>
      <c r="C353" s="2" t="s">
        <v>99</v>
      </c>
      <c r="D353" s="2" t="s">
        <v>497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136</v>
      </c>
      <c r="C354" s="2" t="s">
        <v>235</v>
      </c>
      <c r="D354" s="2" t="s">
        <v>497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94</v>
      </c>
      <c r="C355" s="2" t="s">
        <v>94</v>
      </c>
      <c r="D355" s="2" t="s">
        <v>498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116</v>
      </c>
      <c r="C356" s="2" t="s">
        <v>164</v>
      </c>
      <c r="D356" s="2" t="s">
        <v>499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99</v>
      </c>
      <c r="C357" s="2" t="s">
        <v>99</v>
      </c>
      <c r="D357" s="2" t="s">
        <v>500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136</v>
      </c>
      <c r="C358" s="2" t="s">
        <v>162</v>
      </c>
      <c r="D358" s="2" t="s">
        <v>501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107</v>
      </c>
      <c r="C359" s="2" t="s">
        <v>239</v>
      </c>
      <c r="D359" s="2" t="s">
        <v>502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136</v>
      </c>
      <c r="C360" s="2" t="s">
        <v>247</v>
      </c>
      <c r="D360" s="2" t="s">
        <v>502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112</v>
      </c>
      <c r="C361" s="2" t="s">
        <v>448</v>
      </c>
      <c r="D361" s="2" t="s">
        <v>503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128</v>
      </c>
      <c r="C362" s="2" t="s">
        <v>175</v>
      </c>
      <c r="D362" s="2" t="s">
        <v>503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211</v>
      </c>
      <c r="C363" s="2" t="s">
        <v>331</v>
      </c>
      <c r="D363" s="2" t="s">
        <v>504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107</v>
      </c>
      <c r="C364" s="2" t="s">
        <v>358</v>
      </c>
      <c r="D364" s="2" t="s">
        <v>505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112</v>
      </c>
      <c r="C365" s="2" t="s">
        <v>182</v>
      </c>
      <c r="D365" s="2" t="s">
        <v>505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94</v>
      </c>
      <c r="C366" s="2" t="s">
        <v>94</v>
      </c>
      <c r="D366" s="2" t="s">
        <v>506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94</v>
      </c>
      <c r="C367" s="2" t="s">
        <v>237</v>
      </c>
      <c r="D367" s="2" t="s">
        <v>507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211</v>
      </c>
      <c r="C368" s="2" t="s">
        <v>271</v>
      </c>
      <c r="D368" s="2" t="s">
        <v>508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128</v>
      </c>
      <c r="C369" s="2" t="s">
        <v>216</v>
      </c>
      <c r="D369" s="2" t="s">
        <v>509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99</v>
      </c>
      <c r="C370" s="2" t="s">
        <v>153</v>
      </c>
      <c r="D370" s="2" t="s">
        <v>255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136</v>
      </c>
      <c r="C371" s="2" t="s">
        <v>255</v>
      </c>
      <c r="D371" s="2" t="s">
        <v>510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99</v>
      </c>
      <c r="C372" s="2" t="s">
        <v>158</v>
      </c>
      <c r="D372" s="2" t="s">
        <v>511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116</v>
      </c>
      <c r="C373" s="2" t="s">
        <v>164</v>
      </c>
      <c r="D373" s="2" t="s">
        <v>158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99</v>
      </c>
      <c r="C374" s="2" t="s">
        <v>158</v>
      </c>
      <c r="D374" s="2" t="s">
        <v>512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99</v>
      </c>
      <c r="C375" s="2" t="s">
        <v>158</v>
      </c>
      <c r="D375" s="2" t="s">
        <v>513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99</v>
      </c>
      <c r="C376" s="2" t="s">
        <v>352</v>
      </c>
      <c r="D376" s="2" t="s">
        <v>514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128</v>
      </c>
      <c r="C377" s="2" t="s">
        <v>354</v>
      </c>
      <c r="D377" s="2" t="s">
        <v>515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211</v>
      </c>
      <c r="C378" s="2" t="s">
        <v>271</v>
      </c>
      <c r="D378" s="2" t="s">
        <v>516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136</v>
      </c>
      <c r="C379" s="2" t="s">
        <v>250</v>
      </c>
      <c r="D379" s="2" t="s">
        <v>516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128</v>
      </c>
      <c r="C380" s="2" t="s">
        <v>216</v>
      </c>
      <c r="D380" s="2" t="s">
        <v>517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96</v>
      </c>
      <c r="C381" s="2" t="s">
        <v>96</v>
      </c>
      <c r="D381" s="2" t="s">
        <v>518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112</v>
      </c>
      <c r="C382" s="2" t="s">
        <v>147</v>
      </c>
      <c r="D382" s="2" t="s">
        <v>519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99</v>
      </c>
      <c r="C383" s="2" t="s">
        <v>352</v>
      </c>
      <c r="D383" s="2" t="s">
        <v>520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211</v>
      </c>
      <c r="C384" s="2" t="s">
        <v>279</v>
      </c>
      <c r="D384" s="2" t="s">
        <v>521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136</v>
      </c>
      <c r="C385" s="2" t="s">
        <v>137</v>
      </c>
      <c r="D385" s="2" t="s">
        <v>522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211</v>
      </c>
      <c r="C386" s="2" t="s">
        <v>212</v>
      </c>
      <c r="D386" s="2" t="s">
        <v>523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99</v>
      </c>
      <c r="C387" s="2" t="s">
        <v>153</v>
      </c>
      <c r="D387" s="2" t="s">
        <v>524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107</v>
      </c>
      <c r="C388" s="2" t="s">
        <v>358</v>
      </c>
      <c r="D388" s="2" t="s">
        <v>525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211</v>
      </c>
      <c r="C389" s="2" t="s">
        <v>260</v>
      </c>
      <c r="D389" s="2" t="s">
        <v>525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136</v>
      </c>
      <c r="C390" s="2" t="s">
        <v>186</v>
      </c>
      <c r="D390" s="2" t="s">
        <v>525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99</v>
      </c>
      <c r="C391" s="2" t="s">
        <v>99</v>
      </c>
      <c r="D391" s="2" t="s">
        <v>526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107</v>
      </c>
      <c r="C392" s="2" t="s">
        <v>358</v>
      </c>
      <c r="D392" s="2" t="s">
        <v>527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136</v>
      </c>
      <c r="C393" s="2" t="s">
        <v>255</v>
      </c>
      <c r="D393" s="2" t="s">
        <v>528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101</v>
      </c>
      <c r="C394" s="2" t="s">
        <v>119</v>
      </c>
      <c r="D394" s="2" t="s">
        <v>529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112</v>
      </c>
      <c r="C395" s="2" t="s">
        <v>315</v>
      </c>
      <c r="D395" s="2" t="s">
        <v>530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136</v>
      </c>
      <c r="C396" s="2" t="s">
        <v>229</v>
      </c>
      <c r="D396" s="2" t="s">
        <v>530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112</v>
      </c>
      <c r="C397" s="2" t="s">
        <v>315</v>
      </c>
      <c r="D397" s="2" t="s">
        <v>531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112</v>
      </c>
      <c r="C398" s="2" t="s">
        <v>416</v>
      </c>
      <c r="D398" s="2" t="s">
        <v>532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99</v>
      </c>
      <c r="C399" s="2" t="s">
        <v>99</v>
      </c>
      <c r="D399" s="2" t="s">
        <v>532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99</v>
      </c>
      <c r="C400" s="2" t="s">
        <v>533</v>
      </c>
      <c r="D400" s="2" t="s">
        <v>534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211</v>
      </c>
      <c r="C401" s="2" t="s">
        <v>283</v>
      </c>
      <c r="D401" s="2" t="s">
        <v>535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211</v>
      </c>
      <c r="C402" s="2" t="s">
        <v>212</v>
      </c>
      <c r="D402" s="2" t="s">
        <v>536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136</v>
      </c>
      <c r="C403" s="2" t="s">
        <v>247</v>
      </c>
      <c r="D403" s="2" t="s">
        <v>536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211</v>
      </c>
      <c r="C404" s="2" t="s">
        <v>331</v>
      </c>
      <c r="D404" s="2" t="s">
        <v>537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211</v>
      </c>
      <c r="C405" s="2" t="s">
        <v>331</v>
      </c>
      <c r="D405" s="2" t="s">
        <v>538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128</v>
      </c>
      <c r="C406" s="2" t="s">
        <v>129</v>
      </c>
      <c r="D406" s="2" t="s">
        <v>539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136</v>
      </c>
      <c r="C407" s="2" t="s">
        <v>299</v>
      </c>
      <c r="D407" s="2" t="s">
        <v>540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128</v>
      </c>
      <c r="C408" s="2" t="s">
        <v>354</v>
      </c>
      <c r="D408" s="2" t="s">
        <v>541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211</v>
      </c>
      <c r="C409" s="2" t="s">
        <v>260</v>
      </c>
      <c r="D409" s="2" t="s">
        <v>542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136</v>
      </c>
      <c r="C410" s="2" t="s">
        <v>186</v>
      </c>
      <c r="D410" s="2" t="s">
        <v>543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112</v>
      </c>
      <c r="C411" s="2" t="s">
        <v>121</v>
      </c>
      <c r="D411" s="2" t="s">
        <v>544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99</v>
      </c>
      <c r="C412" s="2" t="s">
        <v>99</v>
      </c>
      <c r="D412" s="2" t="s">
        <v>545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211</v>
      </c>
      <c r="C413" s="2" t="s">
        <v>331</v>
      </c>
      <c r="D413" s="2" t="s">
        <v>546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136</v>
      </c>
      <c r="C414" s="2" t="s">
        <v>235</v>
      </c>
      <c r="D414" s="2" t="s">
        <v>547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99</v>
      </c>
      <c r="C415" s="2" t="s">
        <v>153</v>
      </c>
      <c r="D415" s="2" t="s">
        <v>548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101</v>
      </c>
      <c r="C416" s="2" t="s">
        <v>206</v>
      </c>
      <c r="D416" s="2" t="s">
        <v>549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136</v>
      </c>
      <c r="C417" s="2" t="s">
        <v>255</v>
      </c>
      <c r="D417" s="2" t="s">
        <v>550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288</v>
      </c>
      <c r="C418" s="2" t="s">
        <v>289</v>
      </c>
      <c r="D418" s="2" t="s">
        <v>551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101</v>
      </c>
      <c r="C419" s="2" t="s">
        <v>123</v>
      </c>
      <c r="D419" s="2" t="s">
        <v>552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96</v>
      </c>
      <c r="C420" s="2" t="s">
        <v>213</v>
      </c>
      <c r="D420" s="2" t="s">
        <v>553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99</v>
      </c>
      <c r="C421" s="2" t="s">
        <v>533</v>
      </c>
      <c r="D421" s="2" t="s">
        <v>554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94</v>
      </c>
      <c r="C422" s="2" t="s">
        <v>131</v>
      </c>
      <c r="D422" s="2" t="s">
        <v>555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211</v>
      </c>
      <c r="C423" s="2" t="s">
        <v>260</v>
      </c>
      <c r="D423" s="2" t="s">
        <v>556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128</v>
      </c>
      <c r="C424" s="2" t="s">
        <v>129</v>
      </c>
      <c r="D424" s="2" t="s">
        <v>557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104</v>
      </c>
      <c r="C425" s="2" t="s">
        <v>192</v>
      </c>
      <c r="D425" s="2" t="s">
        <v>558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96</v>
      </c>
      <c r="C426" s="2" t="s">
        <v>293</v>
      </c>
      <c r="D426" s="2" t="s">
        <v>559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116</v>
      </c>
      <c r="C427" s="2" t="s">
        <v>156</v>
      </c>
      <c r="D427" s="2" t="s">
        <v>560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96</v>
      </c>
      <c r="C428" s="2" t="s">
        <v>304</v>
      </c>
      <c r="D428" s="2" t="s">
        <v>560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99</v>
      </c>
      <c r="C429" s="2" t="s">
        <v>153</v>
      </c>
      <c r="D429" s="2" t="s">
        <v>561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211</v>
      </c>
      <c r="C430" s="2" t="s">
        <v>279</v>
      </c>
      <c r="D430" s="2" t="s">
        <v>562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136</v>
      </c>
      <c r="C431" s="2" t="s">
        <v>162</v>
      </c>
      <c r="D431" s="2" t="s">
        <v>563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112</v>
      </c>
      <c r="C432" s="2" t="s">
        <v>199</v>
      </c>
      <c r="D432" s="2" t="s">
        <v>564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136</v>
      </c>
      <c r="C433" s="2" t="s">
        <v>250</v>
      </c>
      <c r="D433" s="2" t="s">
        <v>565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101</v>
      </c>
      <c r="C434" s="2" t="s">
        <v>123</v>
      </c>
      <c r="D434" s="2" t="s">
        <v>566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101</v>
      </c>
      <c r="C435" s="2" t="s">
        <v>184</v>
      </c>
      <c r="D435" s="2" t="s">
        <v>567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101</v>
      </c>
      <c r="C436" s="2" t="s">
        <v>190</v>
      </c>
      <c r="D436" s="2" t="s">
        <v>568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116</v>
      </c>
      <c r="C437" s="2" t="s">
        <v>117</v>
      </c>
      <c r="D437" s="2" t="s">
        <v>569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110</v>
      </c>
      <c r="C438" s="2" t="s">
        <v>110</v>
      </c>
      <c r="D438" s="2" t="s">
        <v>570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107</v>
      </c>
      <c r="C439" s="2" t="s">
        <v>239</v>
      </c>
      <c r="D439" s="2" t="s">
        <v>571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101</v>
      </c>
      <c r="C440" s="2" t="s">
        <v>190</v>
      </c>
      <c r="D440" s="2" t="s">
        <v>572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101</v>
      </c>
      <c r="C441" s="2" t="s">
        <v>123</v>
      </c>
      <c r="D441" s="2" t="s">
        <v>573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96</v>
      </c>
      <c r="C442" s="2" t="s">
        <v>304</v>
      </c>
      <c r="D442" s="2" t="s">
        <v>574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99</v>
      </c>
      <c r="C443" s="2" t="s">
        <v>158</v>
      </c>
      <c r="D443" s="2" t="s">
        <v>575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112</v>
      </c>
      <c r="C444" s="10" t="s">
        <v>265</v>
      </c>
      <c r="D444" s="10" t="s">
        <v>576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96</v>
      </c>
      <c r="C445" s="2" t="s">
        <v>577</v>
      </c>
      <c r="D445" s="2" t="s">
        <v>578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128</v>
      </c>
      <c r="C446" s="2" t="s">
        <v>175</v>
      </c>
      <c r="D446" s="2" t="s">
        <v>579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96</v>
      </c>
      <c r="C447" s="2" t="s">
        <v>96</v>
      </c>
      <c r="D447" s="2" t="s">
        <v>580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96</v>
      </c>
      <c r="C448" s="2" t="s">
        <v>97</v>
      </c>
      <c r="D448" s="2" t="s">
        <v>581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128</v>
      </c>
      <c r="C449" s="2" t="s">
        <v>141</v>
      </c>
      <c r="D449" s="2" t="s">
        <v>582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112</v>
      </c>
      <c r="C450" s="2" t="s">
        <v>113</v>
      </c>
      <c r="D450" s="2" t="s">
        <v>583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136</v>
      </c>
      <c r="C451" s="2" t="s">
        <v>229</v>
      </c>
      <c r="D451" s="2" t="s">
        <v>584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128</v>
      </c>
      <c r="C452" s="2" t="s">
        <v>129</v>
      </c>
      <c r="D452" s="2" t="s">
        <v>585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211</v>
      </c>
      <c r="C453" s="2" t="s">
        <v>260</v>
      </c>
      <c r="D453" s="2" t="s">
        <v>586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107</v>
      </c>
      <c r="C454" s="2" t="s">
        <v>345</v>
      </c>
      <c r="D454" s="2" t="s">
        <v>587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94</v>
      </c>
      <c r="C455" s="2" t="s">
        <v>131</v>
      </c>
      <c r="D455" s="2" t="s">
        <v>588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99</v>
      </c>
      <c r="C456" s="2" t="s">
        <v>533</v>
      </c>
      <c r="D456" s="2" t="s">
        <v>589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94</v>
      </c>
      <c r="C457" s="2" t="s">
        <v>590</v>
      </c>
      <c r="D457" s="2" t="s">
        <v>591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94</v>
      </c>
      <c r="C458" s="2" t="s">
        <v>590</v>
      </c>
      <c r="D458" s="2" t="s">
        <v>592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94</v>
      </c>
      <c r="C459" s="2" t="s">
        <v>94</v>
      </c>
      <c r="D459" s="2" t="s">
        <v>593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112</v>
      </c>
      <c r="C460" s="2" t="s">
        <v>416</v>
      </c>
      <c r="D460" s="2" t="s">
        <v>594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107</v>
      </c>
      <c r="C461" s="2" t="s">
        <v>233</v>
      </c>
      <c r="D461" s="2" t="s">
        <v>595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96</v>
      </c>
      <c r="C462" s="2" t="s">
        <v>304</v>
      </c>
      <c r="D462" s="2" t="s">
        <v>596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96</v>
      </c>
      <c r="C463" s="2" t="s">
        <v>97</v>
      </c>
      <c r="D463" s="2" t="s">
        <v>597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96</v>
      </c>
      <c r="C464" s="2" t="s">
        <v>304</v>
      </c>
      <c r="D464" s="2" t="s">
        <v>598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112</v>
      </c>
      <c r="C465" s="2" t="s">
        <v>121</v>
      </c>
      <c r="D465" s="2" t="s">
        <v>598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99</v>
      </c>
      <c r="C466" s="2" t="s">
        <v>158</v>
      </c>
      <c r="D466" s="2" t="s">
        <v>598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112</v>
      </c>
      <c r="C467" s="2" t="s">
        <v>113</v>
      </c>
      <c r="D467" s="2" t="s">
        <v>599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112</v>
      </c>
      <c r="C468" s="2" t="s">
        <v>149</v>
      </c>
      <c r="D468" s="2" t="s">
        <v>600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99</v>
      </c>
      <c r="C469" s="10" t="s">
        <v>333</v>
      </c>
      <c r="D469" s="10" t="s">
        <v>600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211</v>
      </c>
      <c r="C470" s="2" t="s">
        <v>212</v>
      </c>
      <c r="D470" s="2" t="s">
        <v>601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211</v>
      </c>
      <c r="C471" s="2" t="s">
        <v>212</v>
      </c>
      <c r="D471" s="2" t="s">
        <v>602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99</v>
      </c>
      <c r="C472" s="2" t="s">
        <v>333</v>
      </c>
      <c r="D472" s="2" t="s">
        <v>603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94</v>
      </c>
      <c r="C473" s="2" t="s">
        <v>94</v>
      </c>
      <c r="D473" s="2" t="s">
        <v>604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94</v>
      </c>
      <c r="C474" s="2" t="s">
        <v>201</v>
      </c>
      <c r="D474" s="2" t="s">
        <v>605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112</v>
      </c>
      <c r="C475" s="2" t="s">
        <v>265</v>
      </c>
      <c r="D475" s="2" t="s">
        <v>606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104</v>
      </c>
      <c r="C476" s="2" t="s">
        <v>192</v>
      </c>
      <c r="D476" s="2" t="s">
        <v>607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99</v>
      </c>
      <c r="C477" s="2" t="s">
        <v>533</v>
      </c>
      <c r="D477" s="2" t="s">
        <v>608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112</v>
      </c>
      <c r="C478" s="2" t="s">
        <v>149</v>
      </c>
      <c r="D478" s="2" t="s">
        <v>609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112</v>
      </c>
      <c r="C479" s="2" t="s">
        <v>182</v>
      </c>
      <c r="D479" s="2" t="s">
        <v>609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94</v>
      </c>
      <c r="C480" s="2" t="s">
        <v>94</v>
      </c>
      <c r="D480" s="2" t="s">
        <v>609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94</v>
      </c>
      <c r="C481" s="2" t="s">
        <v>458</v>
      </c>
      <c r="D481" s="2" t="s">
        <v>610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107</v>
      </c>
      <c r="C482" s="2" t="s">
        <v>233</v>
      </c>
      <c r="D482" s="2" t="s">
        <v>611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99</v>
      </c>
      <c r="C483" s="2" t="s">
        <v>158</v>
      </c>
      <c r="D483" s="2" t="s">
        <v>612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101</v>
      </c>
      <c r="C484" s="2" t="s">
        <v>123</v>
      </c>
      <c r="D484" s="2" t="s">
        <v>612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211</v>
      </c>
      <c r="C485" s="2" t="s">
        <v>260</v>
      </c>
      <c r="D485" s="2" t="s">
        <v>613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99</v>
      </c>
      <c r="C486" s="2" t="s">
        <v>352</v>
      </c>
      <c r="D486" s="2" t="s">
        <v>614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211</v>
      </c>
      <c r="C487" s="2" t="s">
        <v>325</v>
      </c>
      <c r="D487" s="2" t="s">
        <v>615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101</v>
      </c>
      <c r="C488" s="2" t="s">
        <v>184</v>
      </c>
      <c r="D488" s="2" t="s">
        <v>616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107</v>
      </c>
      <c r="C489" s="2" t="s">
        <v>358</v>
      </c>
      <c r="D489" s="2" t="s">
        <v>617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136</v>
      </c>
      <c r="C490" s="2" t="s">
        <v>250</v>
      </c>
      <c r="D490" s="2" t="s">
        <v>618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104</v>
      </c>
      <c r="C491" s="2" t="s">
        <v>192</v>
      </c>
      <c r="D491" s="2" t="s">
        <v>192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96</v>
      </c>
      <c r="C492" s="2" t="s">
        <v>97</v>
      </c>
      <c r="D492" s="2" t="s">
        <v>619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136</v>
      </c>
      <c r="C493" s="2" t="s">
        <v>255</v>
      </c>
      <c r="D493" s="2" t="s">
        <v>620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96</v>
      </c>
      <c r="C494" s="2" t="s">
        <v>304</v>
      </c>
      <c r="D494" s="2" t="s">
        <v>621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128</v>
      </c>
      <c r="C495" s="2" t="s">
        <v>129</v>
      </c>
      <c r="D495" s="2" t="s">
        <v>622</v>
      </c>
      <c r="E495" s="15">
        <f t="shared" si="7"/>
        <v>4</v>
      </c>
      <c r="F495" s="16">
        <f>+Muertes_PN_ACUM[[#This Row],[03-06-2020]]</f>
        <v>4</v>
      </c>
      <c r="G495" s="14">
        <f>+Muertes_PN_ACUM[[#This Row],[04-06-2020]]-Muertes_PN_ACUM[[#This Row],[03-06-2020]]</f>
        <v>-2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112</v>
      </c>
      <c r="C496" s="2" t="s">
        <v>199</v>
      </c>
      <c r="D496" s="2" t="s">
        <v>623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107</v>
      </c>
      <c r="C497" s="2" t="s">
        <v>108</v>
      </c>
      <c r="D497" s="2" t="s">
        <v>333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99</v>
      </c>
      <c r="C498" s="2" t="s">
        <v>333</v>
      </c>
      <c r="D498" s="2" t="s">
        <v>624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136</v>
      </c>
      <c r="C499" s="2" t="s">
        <v>229</v>
      </c>
      <c r="D499" s="2" t="s">
        <v>625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211</v>
      </c>
      <c r="C500" s="2" t="s">
        <v>212</v>
      </c>
      <c r="D500" s="2" t="s">
        <v>626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96</v>
      </c>
      <c r="C501" s="2" t="s">
        <v>213</v>
      </c>
      <c r="D501" s="2" t="s">
        <v>627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112</v>
      </c>
      <c r="C502" s="2" t="s">
        <v>315</v>
      </c>
      <c r="D502" s="2" t="s">
        <v>628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112</v>
      </c>
      <c r="C503" s="2" t="s">
        <v>315</v>
      </c>
      <c r="D503" s="2" t="s">
        <v>629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112</v>
      </c>
      <c r="C504" s="2" t="s">
        <v>179</v>
      </c>
      <c r="D504" s="2" t="s">
        <v>630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211</v>
      </c>
      <c r="C505" s="2" t="s">
        <v>212</v>
      </c>
      <c r="D505" s="2" t="s">
        <v>631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112</v>
      </c>
      <c r="C506" s="2" t="s">
        <v>147</v>
      </c>
      <c r="D506" s="2" t="s">
        <v>632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104</v>
      </c>
      <c r="C507" s="2" t="s">
        <v>192</v>
      </c>
      <c r="D507" s="2" t="s">
        <v>633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94</v>
      </c>
      <c r="C508" s="2" t="s">
        <v>94</v>
      </c>
      <c r="D508" s="2" t="s">
        <v>634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107</v>
      </c>
      <c r="C509" s="2" t="s">
        <v>108</v>
      </c>
      <c r="D509" s="2" t="s">
        <v>635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112</v>
      </c>
      <c r="C510" s="2" t="s">
        <v>147</v>
      </c>
      <c r="D510" s="2" t="s">
        <v>636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128</v>
      </c>
      <c r="C511" s="2" t="s">
        <v>129</v>
      </c>
      <c r="D511" s="2" t="s">
        <v>637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96</v>
      </c>
      <c r="C512" s="2" t="s">
        <v>213</v>
      </c>
      <c r="D512" s="2" t="s">
        <v>638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110</v>
      </c>
      <c r="C513" s="2" t="s">
        <v>110</v>
      </c>
      <c r="D513" s="2" t="s">
        <v>639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96</v>
      </c>
      <c r="C514" s="2" t="s">
        <v>96</v>
      </c>
      <c r="D514" s="2" t="s">
        <v>640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104</v>
      </c>
      <c r="C515" s="2" t="s">
        <v>225</v>
      </c>
      <c r="D515" s="2" t="s">
        <v>641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136</v>
      </c>
      <c r="C516" s="2" t="s">
        <v>255</v>
      </c>
      <c r="D516" s="2" t="s">
        <v>642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128</v>
      </c>
      <c r="C517" s="2" t="s">
        <v>175</v>
      </c>
      <c r="D517" s="2" t="s">
        <v>643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116</v>
      </c>
      <c r="C518" s="2" t="s">
        <v>116</v>
      </c>
      <c r="D518" s="2" t="s">
        <v>644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116</v>
      </c>
      <c r="C519" s="2" t="s">
        <v>156</v>
      </c>
      <c r="D519" s="2" t="s">
        <v>645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116</v>
      </c>
      <c r="C520" s="2" t="s">
        <v>156</v>
      </c>
      <c r="D520" s="2" t="s">
        <v>646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99</v>
      </c>
      <c r="C521" s="2" t="s">
        <v>533</v>
      </c>
      <c r="D521" s="2" t="s">
        <v>647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101</v>
      </c>
      <c r="C522" s="2" t="s">
        <v>243</v>
      </c>
      <c r="D522" s="2" t="s">
        <v>648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136</v>
      </c>
      <c r="C523" s="2" t="s">
        <v>155</v>
      </c>
      <c r="D523" s="2" t="s">
        <v>649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112</v>
      </c>
      <c r="C524" s="2" t="s">
        <v>179</v>
      </c>
      <c r="D524" s="2" t="s">
        <v>650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211</v>
      </c>
      <c r="C525" s="2" t="s">
        <v>271</v>
      </c>
      <c r="D525" s="2" t="s">
        <v>651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211</v>
      </c>
      <c r="C526" s="2" t="s">
        <v>271</v>
      </c>
      <c r="D526" s="2" t="s">
        <v>652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136</v>
      </c>
      <c r="C527" s="2" t="s">
        <v>137</v>
      </c>
      <c r="D527" s="2" t="s">
        <v>653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112</v>
      </c>
      <c r="C528" s="2" t="s">
        <v>113</v>
      </c>
      <c r="D528" s="2" t="s">
        <v>654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116</v>
      </c>
      <c r="C529" s="2" t="s">
        <v>156</v>
      </c>
      <c r="D529" s="2" t="s">
        <v>655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136</v>
      </c>
      <c r="C530" s="2" t="s">
        <v>299</v>
      </c>
      <c r="D530" s="2" t="s">
        <v>656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112</v>
      </c>
      <c r="C531" s="2" t="s">
        <v>371</v>
      </c>
      <c r="D531" s="2" t="s">
        <v>657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112</v>
      </c>
      <c r="C532" s="2" t="s">
        <v>416</v>
      </c>
      <c r="D532" s="2" t="s">
        <v>658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211</v>
      </c>
      <c r="C533" s="2" t="s">
        <v>325</v>
      </c>
      <c r="D533" s="2" t="s">
        <v>659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94</v>
      </c>
      <c r="C534" s="2" t="s">
        <v>94</v>
      </c>
      <c r="D534" s="2" t="s">
        <v>660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101</v>
      </c>
      <c r="C535" s="2" t="s">
        <v>151</v>
      </c>
      <c r="D535" s="2" t="s">
        <v>661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104</v>
      </c>
      <c r="C536" s="2" t="s">
        <v>105</v>
      </c>
      <c r="D536" s="2" t="s">
        <v>662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104</v>
      </c>
      <c r="C537" s="2" t="s">
        <v>105</v>
      </c>
      <c r="D537" s="2" t="s">
        <v>663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136</v>
      </c>
      <c r="C538" s="2" t="s">
        <v>247</v>
      </c>
      <c r="D538" s="2" t="s">
        <v>664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107</v>
      </c>
      <c r="C539" s="2" t="s">
        <v>233</v>
      </c>
      <c r="D539" s="2" t="s">
        <v>665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136</v>
      </c>
      <c r="C540" s="2" t="s">
        <v>155</v>
      </c>
      <c r="D540" s="2" t="s">
        <v>665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107</v>
      </c>
      <c r="C541" s="2" t="s">
        <v>134</v>
      </c>
      <c r="D541" s="2" t="s">
        <v>666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99</v>
      </c>
      <c r="C542" s="2" t="s">
        <v>158</v>
      </c>
      <c r="D542" s="2" t="s">
        <v>667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104</v>
      </c>
      <c r="C543" s="2" t="s">
        <v>105</v>
      </c>
      <c r="D543" s="2" t="s">
        <v>668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107</v>
      </c>
      <c r="C544" s="2" t="s">
        <v>233</v>
      </c>
      <c r="D544" s="2" t="s">
        <v>669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96</v>
      </c>
      <c r="C545" s="2" t="s">
        <v>293</v>
      </c>
      <c r="D545" s="2" t="s">
        <v>669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136</v>
      </c>
      <c r="C546" s="2" t="s">
        <v>105</v>
      </c>
      <c r="D546" s="2" t="s">
        <v>670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288</v>
      </c>
      <c r="C547" s="2" t="s">
        <v>443</v>
      </c>
      <c r="D547" s="2" t="s">
        <v>671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112</v>
      </c>
      <c r="C548" s="2" t="s">
        <v>199</v>
      </c>
      <c r="D548" s="2" t="s">
        <v>672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136</v>
      </c>
      <c r="C549" s="2" t="s">
        <v>155</v>
      </c>
      <c r="D549" s="2" t="s">
        <v>673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112</v>
      </c>
      <c r="C550" s="2" t="s">
        <v>147</v>
      </c>
      <c r="D550" s="2" t="s">
        <v>674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136</v>
      </c>
      <c r="C551" s="2" t="s">
        <v>229</v>
      </c>
      <c r="D551" s="2" t="s">
        <v>675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101</v>
      </c>
      <c r="C552" s="2" t="s">
        <v>123</v>
      </c>
      <c r="D552" s="2" t="s">
        <v>676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112</v>
      </c>
      <c r="C553" s="2" t="s">
        <v>315</v>
      </c>
      <c r="D553" s="2" t="s">
        <v>677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136</v>
      </c>
      <c r="C554" s="2" t="s">
        <v>105</v>
      </c>
      <c r="D554" s="2" t="s">
        <v>678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94</v>
      </c>
      <c r="C555" s="2" t="s">
        <v>131</v>
      </c>
      <c r="D555" s="2" t="s">
        <v>679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211</v>
      </c>
      <c r="C556" s="2" t="s">
        <v>325</v>
      </c>
      <c r="D556" s="2" t="s">
        <v>680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99</v>
      </c>
      <c r="C557" s="2" t="s">
        <v>99</v>
      </c>
      <c r="D557" s="2" t="s">
        <v>680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96</v>
      </c>
      <c r="C558" s="2" t="s">
        <v>96</v>
      </c>
      <c r="D558" s="2" t="s">
        <v>681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94</v>
      </c>
      <c r="C559" s="2" t="s">
        <v>458</v>
      </c>
      <c r="D559" s="2" t="s">
        <v>682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128</v>
      </c>
      <c r="C560" s="2" t="s">
        <v>175</v>
      </c>
      <c r="D560" s="2" t="s">
        <v>683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96</v>
      </c>
      <c r="C561" s="2" t="s">
        <v>96</v>
      </c>
      <c r="D561" s="2" t="s">
        <v>684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101</v>
      </c>
      <c r="C562" s="2" t="s">
        <v>243</v>
      </c>
      <c r="D562" s="2" t="s">
        <v>685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96</v>
      </c>
      <c r="C563" s="2" t="s">
        <v>97</v>
      </c>
      <c r="D563" s="2" t="s">
        <v>686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101</v>
      </c>
      <c r="C564" s="2" t="s">
        <v>206</v>
      </c>
      <c r="D564" s="2" t="s">
        <v>687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104</v>
      </c>
      <c r="C565" s="2" t="s">
        <v>225</v>
      </c>
      <c r="D565" s="2" t="s">
        <v>443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112</v>
      </c>
      <c r="C566" s="2" t="s">
        <v>143</v>
      </c>
      <c r="D566" s="2" t="s">
        <v>688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136</v>
      </c>
      <c r="C567" s="2" t="s">
        <v>145</v>
      </c>
      <c r="D567" s="2" t="s">
        <v>689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136</v>
      </c>
      <c r="C568" s="2" t="s">
        <v>186</v>
      </c>
      <c r="D568" s="2" t="s">
        <v>690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112</v>
      </c>
      <c r="C569" s="2" t="s">
        <v>182</v>
      </c>
      <c r="D569" s="2" t="s">
        <v>354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128</v>
      </c>
      <c r="C570" s="2" t="s">
        <v>354</v>
      </c>
      <c r="D570" s="2" t="s">
        <v>691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94</v>
      </c>
      <c r="C571" s="2" t="s">
        <v>94</v>
      </c>
      <c r="D571" s="2" t="s">
        <v>692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112</v>
      </c>
      <c r="C572" s="2" t="s">
        <v>448</v>
      </c>
      <c r="D572" s="2" t="s">
        <v>448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94</v>
      </c>
      <c r="C573" s="2" t="s">
        <v>94</v>
      </c>
      <c r="D573" s="2" t="s">
        <v>299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136</v>
      </c>
      <c r="C574" s="2" t="s">
        <v>299</v>
      </c>
      <c r="D574" s="2" t="s">
        <v>693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112</v>
      </c>
      <c r="C575" s="2" t="s">
        <v>143</v>
      </c>
      <c r="D575" s="2" t="s">
        <v>694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99</v>
      </c>
      <c r="C576" s="2" t="s">
        <v>158</v>
      </c>
      <c r="D576" s="2" t="s">
        <v>695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136</v>
      </c>
      <c r="C577" s="2" t="s">
        <v>162</v>
      </c>
      <c r="D577" s="2" t="s">
        <v>695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136</v>
      </c>
      <c r="C578" s="2" t="s">
        <v>235</v>
      </c>
      <c r="D578" s="2" t="s">
        <v>695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136</v>
      </c>
      <c r="C579" s="2" t="s">
        <v>299</v>
      </c>
      <c r="D579" s="2" t="s">
        <v>695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128</v>
      </c>
      <c r="C580" s="2" t="s">
        <v>354</v>
      </c>
      <c r="D580" s="2" t="s">
        <v>695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96</v>
      </c>
      <c r="C581" s="2" t="s">
        <v>577</v>
      </c>
      <c r="D581" s="2" t="s">
        <v>696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96</v>
      </c>
      <c r="C582" s="2" t="s">
        <v>96</v>
      </c>
      <c r="D582" s="2" t="s">
        <v>697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112</v>
      </c>
      <c r="C583" s="2" t="s">
        <v>188</v>
      </c>
      <c r="D583" s="2" t="s">
        <v>697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136</v>
      </c>
      <c r="C584" s="2" t="s">
        <v>299</v>
      </c>
      <c r="D584" s="2" t="s">
        <v>697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211</v>
      </c>
      <c r="C585" s="2" t="s">
        <v>279</v>
      </c>
      <c r="D585" s="2" t="s">
        <v>698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107</v>
      </c>
      <c r="C586" s="2" t="s">
        <v>134</v>
      </c>
      <c r="D586" s="2" t="s">
        <v>699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96</v>
      </c>
      <c r="C587" s="2" t="s">
        <v>577</v>
      </c>
      <c r="D587" s="2" t="s">
        <v>700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112</v>
      </c>
      <c r="C588" s="2" t="s">
        <v>188</v>
      </c>
      <c r="D588" s="2" t="s">
        <v>188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136</v>
      </c>
      <c r="C589" s="2" t="s">
        <v>235</v>
      </c>
      <c r="D589" s="2" t="s">
        <v>701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94</v>
      </c>
      <c r="C590" s="2" t="s">
        <v>94</v>
      </c>
      <c r="D590" s="2" t="s">
        <v>702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136</v>
      </c>
      <c r="C591" s="2" t="s">
        <v>255</v>
      </c>
      <c r="D591" s="2" t="s">
        <v>703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136</v>
      </c>
      <c r="C592" s="2" t="s">
        <v>229</v>
      </c>
      <c r="D592" s="2" t="s">
        <v>703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99</v>
      </c>
      <c r="C593" s="2" t="s">
        <v>158</v>
      </c>
      <c r="D593" s="2" t="s">
        <v>704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94</v>
      </c>
      <c r="C594" s="2" t="s">
        <v>458</v>
      </c>
      <c r="D594" s="2" t="s">
        <v>705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112</v>
      </c>
      <c r="C595" s="2" t="s">
        <v>182</v>
      </c>
      <c r="D595" s="2" t="s">
        <v>706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112</v>
      </c>
      <c r="C596" s="2" t="s">
        <v>182</v>
      </c>
      <c r="D596" s="2" t="s">
        <v>707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101</v>
      </c>
      <c r="C597" s="2" t="s">
        <v>119</v>
      </c>
      <c r="D597" s="2" t="s">
        <v>708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136</v>
      </c>
      <c r="C598" s="2" t="s">
        <v>229</v>
      </c>
      <c r="D598" s="2" t="s">
        <v>709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99</v>
      </c>
      <c r="C599" s="2" t="s">
        <v>99</v>
      </c>
      <c r="D599" s="2" t="s">
        <v>710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94</v>
      </c>
      <c r="C600" s="2" t="s">
        <v>94</v>
      </c>
      <c r="D600" s="2" t="s">
        <v>710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101</v>
      </c>
      <c r="C601" s="2" t="s">
        <v>119</v>
      </c>
      <c r="D601" s="2" t="s">
        <v>711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112</v>
      </c>
      <c r="C602" s="2" t="s">
        <v>199</v>
      </c>
      <c r="D602" s="2" t="s">
        <v>712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128</v>
      </c>
      <c r="C603" s="2" t="s">
        <v>141</v>
      </c>
      <c r="D603" s="2" t="s">
        <v>712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112</v>
      </c>
      <c r="C604" s="2" t="s">
        <v>199</v>
      </c>
      <c r="D604" s="2" t="s">
        <v>713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112</v>
      </c>
      <c r="C605" s="2" t="s">
        <v>448</v>
      </c>
      <c r="D605" s="2" t="s">
        <v>713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94</v>
      </c>
      <c r="C606" s="2" t="s">
        <v>237</v>
      </c>
      <c r="D606" s="2" t="s">
        <v>714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104</v>
      </c>
      <c r="C607" s="2" t="s">
        <v>105</v>
      </c>
      <c r="D607" s="2" t="s">
        <v>715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136</v>
      </c>
      <c r="C608" s="2" t="s">
        <v>105</v>
      </c>
      <c r="D608" s="2" t="s">
        <v>715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96</v>
      </c>
      <c r="C609" s="2" t="s">
        <v>304</v>
      </c>
      <c r="D609" s="2" t="s">
        <v>304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112</v>
      </c>
      <c r="C610" s="2" t="s">
        <v>371</v>
      </c>
      <c r="D610" s="2" t="s">
        <v>716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211</v>
      </c>
      <c r="C611" s="2" t="s">
        <v>283</v>
      </c>
      <c r="D611" s="2" t="s">
        <v>717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112</v>
      </c>
      <c r="C612" s="2" t="s">
        <v>143</v>
      </c>
      <c r="D612" s="2" t="s">
        <v>718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107</v>
      </c>
      <c r="C613" s="2" t="s">
        <v>134</v>
      </c>
      <c r="D613" s="2" t="s">
        <v>719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128</v>
      </c>
      <c r="C614" s="2" t="s">
        <v>129</v>
      </c>
      <c r="D614" s="2" t="s">
        <v>719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96</v>
      </c>
      <c r="C615" s="2" t="s">
        <v>96</v>
      </c>
      <c r="D615" s="2" t="s">
        <v>720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112</v>
      </c>
      <c r="C616" s="2" t="s">
        <v>143</v>
      </c>
      <c r="D616" s="2" t="s">
        <v>720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128</v>
      </c>
      <c r="C617" s="2" t="s">
        <v>216</v>
      </c>
      <c r="D617" s="2" t="s">
        <v>720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136</v>
      </c>
      <c r="C618" s="2" t="s">
        <v>229</v>
      </c>
      <c r="D618" s="2" t="s">
        <v>721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136</v>
      </c>
      <c r="C619" s="2" t="s">
        <v>229</v>
      </c>
      <c r="D619" s="2" t="s">
        <v>722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136</v>
      </c>
      <c r="C620" s="2" t="s">
        <v>229</v>
      </c>
      <c r="D620" s="2" t="s">
        <v>723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112</v>
      </c>
      <c r="C621" s="2" t="s">
        <v>143</v>
      </c>
      <c r="D621" s="2" t="s">
        <v>724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99</v>
      </c>
      <c r="C622" s="2" t="s">
        <v>158</v>
      </c>
      <c r="D622" s="2" t="s">
        <v>724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112</v>
      </c>
      <c r="C623" s="2" t="s">
        <v>113</v>
      </c>
      <c r="D623" s="2" t="s">
        <v>725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99</v>
      </c>
      <c r="C624" s="2" t="s">
        <v>158</v>
      </c>
      <c r="D624" s="2" t="s">
        <v>726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104</v>
      </c>
      <c r="C625" s="2" t="s">
        <v>225</v>
      </c>
      <c r="D625" s="2" t="s">
        <v>727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101</v>
      </c>
      <c r="C626" s="2" t="s">
        <v>123</v>
      </c>
      <c r="D626" s="2" t="s">
        <v>728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112</v>
      </c>
      <c r="C627" s="2" t="s">
        <v>143</v>
      </c>
      <c r="D627" s="2" t="s">
        <v>729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101</v>
      </c>
      <c r="C628" s="2" t="s">
        <v>190</v>
      </c>
      <c r="D628" s="2" t="s">
        <v>730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136</v>
      </c>
      <c r="C629" s="2" t="s">
        <v>155</v>
      </c>
      <c r="D629" s="2" t="s">
        <v>731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128</v>
      </c>
      <c r="C630" s="2" t="s">
        <v>175</v>
      </c>
      <c r="D630" s="2" t="s">
        <v>732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112</v>
      </c>
      <c r="C631" s="2" t="s">
        <v>143</v>
      </c>
      <c r="D631" s="2" t="s">
        <v>733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101</v>
      </c>
      <c r="C632" s="2" t="s">
        <v>258</v>
      </c>
      <c r="D632" s="2" t="s">
        <v>734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94</v>
      </c>
      <c r="C633" s="2" t="s">
        <v>590</v>
      </c>
      <c r="D633" s="2" t="s">
        <v>735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104</v>
      </c>
      <c r="C634" s="2" t="s">
        <v>225</v>
      </c>
      <c r="D634" s="2" t="s">
        <v>736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136</v>
      </c>
      <c r="C635" s="2" t="s">
        <v>137</v>
      </c>
      <c r="D635" s="2" t="s">
        <v>737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116</v>
      </c>
      <c r="C636" s="2" t="s">
        <v>116</v>
      </c>
      <c r="D636" s="2" t="s">
        <v>738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112</v>
      </c>
      <c r="C637" s="2" t="s">
        <v>149</v>
      </c>
      <c r="D637" s="2" t="s">
        <v>739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112</v>
      </c>
      <c r="C638" s="2" t="s">
        <v>315</v>
      </c>
      <c r="D638" s="2" t="s">
        <v>740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107</v>
      </c>
      <c r="C639" s="2" t="s">
        <v>233</v>
      </c>
      <c r="D639" s="2" t="s">
        <v>741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101</v>
      </c>
      <c r="C640" s="2" t="s">
        <v>151</v>
      </c>
      <c r="D640" s="2" t="s">
        <v>742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94</v>
      </c>
      <c r="C641" s="2" t="s">
        <v>94</v>
      </c>
      <c r="D641" s="2" t="s">
        <v>743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112</v>
      </c>
      <c r="C642" s="2" t="s">
        <v>179</v>
      </c>
      <c r="D642" s="2" t="s">
        <v>744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101</v>
      </c>
      <c r="C643" s="2" t="s">
        <v>184</v>
      </c>
      <c r="D643" s="2" t="s">
        <v>745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99</v>
      </c>
      <c r="C644" s="2" t="s">
        <v>126</v>
      </c>
      <c r="D644" s="2" t="s">
        <v>746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94</v>
      </c>
      <c r="C645" s="2" t="s">
        <v>237</v>
      </c>
      <c r="D645" s="2" t="s">
        <v>747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107</v>
      </c>
      <c r="C646" s="2" t="s">
        <v>239</v>
      </c>
      <c r="D646" s="2" t="s">
        <v>748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99</v>
      </c>
      <c r="C647" s="2" t="s">
        <v>99</v>
      </c>
      <c r="D647" s="2" t="s">
        <v>749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101</v>
      </c>
      <c r="C648" s="2" t="s">
        <v>206</v>
      </c>
      <c r="D648" s="2" t="s">
        <v>750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110</v>
      </c>
      <c r="C649" s="2" t="s">
        <v>110</v>
      </c>
      <c r="D649" s="2" t="s">
        <v>751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104</v>
      </c>
      <c r="C650" s="2" t="s">
        <v>225</v>
      </c>
      <c r="D650" s="2" t="s">
        <v>752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107</v>
      </c>
      <c r="C651" s="2" t="s">
        <v>233</v>
      </c>
      <c r="D651" s="2" t="s">
        <v>753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101</v>
      </c>
      <c r="C652" s="2" t="s">
        <v>123</v>
      </c>
      <c r="D652" s="2" t="s">
        <v>754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136</v>
      </c>
      <c r="C653" s="2" t="s">
        <v>250</v>
      </c>
      <c r="D653" s="2" t="s">
        <v>755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94</v>
      </c>
      <c r="C654" s="2" t="s">
        <v>201</v>
      </c>
      <c r="D654" s="2" t="s">
        <v>756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136</v>
      </c>
      <c r="C655" s="2" t="s">
        <v>229</v>
      </c>
      <c r="D655" s="2" t="s">
        <v>757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136</v>
      </c>
      <c r="C656" s="2" t="s">
        <v>247</v>
      </c>
      <c r="D656" s="2" t="s">
        <v>758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101</v>
      </c>
      <c r="C657" s="2" t="s">
        <v>119</v>
      </c>
      <c r="D657" s="2" t="s">
        <v>759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116</v>
      </c>
      <c r="C658" s="2" t="s">
        <v>117</v>
      </c>
      <c r="D658" s="2" t="s">
        <v>760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116</v>
      </c>
      <c r="C659" s="2" t="s">
        <v>117</v>
      </c>
      <c r="D659" s="2" t="s">
        <v>761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99</v>
      </c>
      <c r="C660" s="2" t="s">
        <v>158</v>
      </c>
      <c r="D660" s="2" t="s">
        <v>762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99</v>
      </c>
      <c r="C661" s="2" t="s">
        <v>158</v>
      </c>
      <c r="D661" s="2" t="s">
        <v>763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112</v>
      </c>
      <c r="C662" s="2" t="s">
        <v>179</v>
      </c>
      <c r="D662" s="2" t="s">
        <v>764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128</v>
      </c>
      <c r="C663" s="2" t="s">
        <v>141</v>
      </c>
      <c r="D663" s="2" t="s">
        <v>765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94</v>
      </c>
      <c r="C664" s="2" t="s">
        <v>131</v>
      </c>
      <c r="D664" s="2" t="s">
        <v>766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96</v>
      </c>
      <c r="C665" s="2" t="s">
        <v>304</v>
      </c>
      <c r="D665" s="2" t="s">
        <v>767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136</v>
      </c>
      <c r="C666" s="2" t="s">
        <v>255</v>
      </c>
      <c r="D666" s="2" t="s">
        <v>768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128</v>
      </c>
      <c r="C667" s="2" t="s">
        <v>216</v>
      </c>
      <c r="D667" s="2" t="s">
        <v>769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99</v>
      </c>
      <c r="C668" s="2" t="s">
        <v>99</v>
      </c>
      <c r="D668" s="2" t="s">
        <v>770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128</v>
      </c>
      <c r="C669" s="2" t="s">
        <v>216</v>
      </c>
      <c r="D669" s="2" t="s">
        <v>771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107</v>
      </c>
      <c r="C670" s="2" t="s">
        <v>239</v>
      </c>
      <c r="D670" s="2" t="s">
        <v>772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107</v>
      </c>
      <c r="C671" s="2" t="s">
        <v>108</v>
      </c>
      <c r="D671" s="2" t="s">
        <v>773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128</v>
      </c>
      <c r="C672" s="2" t="s">
        <v>141</v>
      </c>
      <c r="D672" s="2" t="s">
        <v>774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112</v>
      </c>
      <c r="C673" s="2" t="s">
        <v>265</v>
      </c>
      <c r="D673" s="2" t="s">
        <v>775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104</v>
      </c>
      <c r="C674" s="2" t="s">
        <v>192</v>
      </c>
      <c r="D674" s="2" t="s">
        <v>776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104</v>
      </c>
      <c r="C675" s="2" t="s">
        <v>192</v>
      </c>
      <c r="D675" s="2" t="s">
        <v>777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104</v>
      </c>
      <c r="C676" s="2" t="s">
        <v>105</v>
      </c>
      <c r="D676" s="2" t="s">
        <v>778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136</v>
      </c>
      <c r="C677" s="2" t="s">
        <v>255</v>
      </c>
      <c r="D677" s="2" t="s">
        <v>779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43987</v>
      </c>
    </row>
    <row r="2" spans="2:22">
      <c r="H2" s="48">
        <f>SUM(Localiza_PN1112[Casos])</f>
        <v>0</v>
      </c>
      <c r="I2" s="49">
        <f>SUM(Localiza_PN1112[Fallecidos])</f>
        <v>375</v>
      </c>
      <c r="J2" s="50">
        <f>SUM(Localiza_PN1112[Recuperados])</f>
        <v>9285</v>
      </c>
      <c r="K2" s="51">
        <f>SUM(Localiza_PN1112[Activos])</f>
        <v>-9660</v>
      </c>
      <c r="S2" s="48">
        <f ca="1">SUM(Localiza_PN1112[Nuevos Casos])</f>
        <v>0</v>
      </c>
      <c r="T2" s="49">
        <f ca="1">SUM(Localiza_PN1112[Nuevos Fallecidos])</f>
        <v>14</v>
      </c>
      <c r="U2" s="50">
        <f ca="1">SUM(Localiza_PN1112[Nuevos Recuperados])</f>
        <v>116</v>
      </c>
      <c r="V2" s="51">
        <f>SUM(Localiza_PN1112[Nuevos Activos])</f>
        <v>0</v>
      </c>
    </row>
    <row r="3" spans="2:22" ht="36">
      <c r="B3" s="29" t="s">
        <v>791</v>
      </c>
      <c r="C3" s="29" t="s">
        <v>792</v>
      </c>
      <c r="D3" s="29" t="s">
        <v>3</v>
      </c>
      <c r="E3" s="29" t="s">
        <v>793</v>
      </c>
      <c r="F3" s="29" t="s">
        <v>794</v>
      </c>
      <c r="G3" s="29" t="s">
        <v>795</v>
      </c>
      <c r="H3" s="36" t="s">
        <v>796</v>
      </c>
      <c r="I3" s="37" t="s">
        <v>790</v>
      </c>
      <c r="J3" s="38" t="s">
        <v>783</v>
      </c>
      <c r="K3" s="39" t="s">
        <v>797</v>
      </c>
      <c r="L3" s="36" t="s">
        <v>798</v>
      </c>
      <c r="M3" s="37" t="s">
        <v>799</v>
      </c>
      <c r="N3" s="38" t="s">
        <v>800</v>
      </c>
      <c r="O3" s="39" t="s">
        <v>801</v>
      </c>
      <c r="P3" s="37" t="s">
        <v>802</v>
      </c>
      <c r="Q3" s="38" t="s">
        <v>803</v>
      </c>
      <c r="R3" s="39" t="s">
        <v>804</v>
      </c>
      <c r="S3" s="36" t="s">
        <v>805</v>
      </c>
      <c r="T3" s="37" t="s">
        <v>806</v>
      </c>
      <c r="U3" s="38" t="s">
        <v>807</v>
      </c>
      <c r="V3" s="39" t="s">
        <v>808</v>
      </c>
    </row>
    <row r="4" spans="2:22">
      <c r="B4">
        <v>4</v>
      </c>
      <c r="C4">
        <v>80821</v>
      </c>
      <c r="D4" t="s">
        <v>95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0</v>
      </c>
      <c r="I4" s="52">
        <f>+Muertes_PN_ACUM[[#This Row],[Fallecidos]]</f>
        <v>16</v>
      </c>
      <c r="J4" s="52">
        <f>+Recupera_PN_ACUM[[#This Row],[Recuperados]]</f>
        <v>332</v>
      </c>
      <c r="K4" s="52">
        <f>+Localiza_PN1112[[#This Row],[Casos]]-Localiza_PN1112[[#This Row],[Fallecidos]]-Localiza_PN1112[[#This Row],[Recuperados]]</f>
        <v>-348</v>
      </c>
      <c r="L4" s="22">
        <f>+Localiza_PN1112[[#This Row],[Casos]]/(Localiza_PN1112[[#This Row],[Población]]/1000000)</f>
        <v>0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5076.1421319796955</v>
      </c>
      <c r="O4" s="22">
        <f>+Localiza_PN1112[[#This Row],[Activos]]/(Localiza_PN1112[[#This Row],[Población]]/1000000)</f>
        <v>-5320.7754877377529</v>
      </c>
      <c r="P4" s="28" t="e">
        <f>+Localiza_PN1112[[#This Row],[Fallecidos]]/Localiza_PN1112[[#This Row],[Casos]]</f>
        <v>#DIV/0!</v>
      </c>
      <c r="Q4" s="28" t="e">
        <f>+Localiza_PN1112[[#This Row],[Recuperados]]/Localiza_PN1112[[#This Row],[Casos]]</f>
        <v>#DIV/0!</v>
      </c>
      <c r="R4" s="28" t="e">
        <f>Localiza_PN1112[[#This Row],[Activos]]/Localiza_PN1112[[#This Row],[Casos]]</f>
        <v>#DIV/0!</v>
      </c>
      <c r="S4" s="47">
        <f ca="1">+HLOOKUP($R$1,'Casos DIA Corr'!$CM$1:$CP$755,Localiza_PN1112[[#This Row],[Fila]],0)</f>
        <v>0</v>
      </c>
      <c r="T4" s="43">
        <f ca="1">+HLOOKUP($R$1,'Muertes DIA'!$F$1:$I$770,Localiza_PN1112[[#This Row],[Fila]],0)</f>
        <v>0</v>
      </c>
      <c r="U4" s="43">
        <f ca="1">+HLOOKUP($R$1,'Recuperados DIA'!$E$1:$H$763,Localiza_PN1112[[#This Row],[Fila]],0)</f>
        <v>0</v>
      </c>
    </row>
    <row r="5" spans="2:22">
      <c r="B5">
        <v>5</v>
      </c>
      <c r="C5">
        <v>30202</v>
      </c>
      <c r="D5" t="s">
        <v>98</v>
      </c>
      <c r="E5">
        <v>9.2042398452758789</v>
      </c>
      <c r="F5">
        <v>-80.029998779296875</v>
      </c>
      <c r="G5">
        <v>771</v>
      </c>
      <c r="H5" s="52">
        <f>+Casos_PN_CORR[[#This Row],[SUM Correg]]</f>
        <v>0</v>
      </c>
      <c r="I5" s="52">
        <f>+Muertes_PN_ACUM[[#This Row],[Fallecidos]]</f>
        <v>0</v>
      </c>
      <c r="J5" s="52">
        <f>+Recupera_PN_ACUM[[#This Row],[Recuperados]]</f>
        <v>0</v>
      </c>
      <c r="K5" s="52">
        <f>+Localiza_PN1112[[#This Row],[Casos]]-Localiza_PN1112[[#This Row],[Fallecidos]]-Localiza_PN1112[[#This Row],[Recuperados]]</f>
        <v>0</v>
      </c>
      <c r="L5" s="22">
        <f>+Localiza_PN1112[[#This Row],[Casos]]/(Localiza_PN1112[[#This Row],[Población]]/1000000)</f>
        <v>0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0</v>
      </c>
      <c r="O5" s="22">
        <f>+Localiza_PN1112[[#This Row],[Activos]]/(Localiza_PN1112[[#This Row],[Población]]/1000000)</f>
        <v>0</v>
      </c>
      <c r="P5" s="28" t="e">
        <f>+Localiza_PN1112[[#This Row],[Fallecidos]]/Localiza_PN1112[[#This Row],[Casos]]</f>
        <v>#DIV/0!</v>
      </c>
      <c r="Q5" s="28" t="e">
        <f>+Localiza_PN1112[[#This Row],[Recuperados]]/Localiza_PN1112[[#This Row],[Casos]]</f>
        <v>#DIV/0!</v>
      </c>
      <c r="R5" s="28" t="e">
        <f>Localiza_PN1112[[#This Row],[Activos]]/Localiza_PN1112[[#This Row],[Casos]]</f>
        <v>#DIV/0!</v>
      </c>
      <c r="S5" s="47">
        <f ca="1">+HLOOKUP($R$1,'Casos DIA Corr'!$CM$1:$CP$755,Localiza_PN1112[[#This Row],[Fila]],0)</f>
        <v>0</v>
      </c>
      <c r="T5" s="43">
        <f ca="1">+HLOOKUP($R$1,'Muertes DIA'!$F$1:$I$770,Localiza_PN1112[[#This Row],[Fila]],0)</f>
        <v>0</v>
      </c>
      <c r="U5" s="43">
        <f ca="1">+HLOOKUP($R$1,'Recuperados DIA'!$E$1:$H$763,Localiza_PN1112[[#This Row],[Fila]],0)</f>
        <v>0</v>
      </c>
    </row>
    <row r="6" spans="2:22">
      <c r="B6">
        <v>6</v>
      </c>
      <c r="C6">
        <v>70313</v>
      </c>
      <c r="D6" t="s">
        <v>100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0</v>
      </c>
      <c r="I6" s="52">
        <f>+Muertes_PN_ACUM[[#This Row],[Fallecidos]]</f>
        <v>0</v>
      </c>
      <c r="J6" s="52">
        <f>+Recupera_PN_ACUM[[#This Row],[Recuperados]]</f>
        <v>0</v>
      </c>
      <c r="K6" s="52">
        <f>+Localiza_PN1112[[#This Row],[Casos]]-Localiza_PN1112[[#This Row],[Fallecidos]]-Localiza_PN1112[[#This Row],[Recuperados]]</f>
        <v>0</v>
      </c>
      <c r="L6" s="22">
        <f>+Localiza_PN1112[[#This Row],[Casos]]/(Localiza_PN1112[[#This Row],[Población]]/1000000)</f>
        <v>0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0</v>
      </c>
      <c r="O6" s="22">
        <f>+Localiza_PN1112[[#This Row],[Activos]]/(Localiza_PN1112[[#This Row],[Población]]/1000000)</f>
        <v>0</v>
      </c>
      <c r="P6" s="28" t="e">
        <f>+Localiza_PN1112[[#This Row],[Fallecidos]]/Localiza_PN1112[[#This Row],[Casos]]</f>
        <v>#DIV/0!</v>
      </c>
      <c r="Q6" s="28" t="e">
        <f>+Localiza_PN1112[[#This Row],[Recuperados]]/Localiza_PN1112[[#This Row],[Casos]]</f>
        <v>#DIV/0!</v>
      </c>
      <c r="R6" s="28" t="e">
        <f>Localiza_PN1112[[#This Row],[Activos]]/Localiza_PN1112[[#This Row],[Casos]]</f>
        <v>#DIV/0!</v>
      </c>
      <c r="S6" s="47">
        <f ca="1">+HLOOKUP($R$1,'Casos DIA Corr'!$CM$1:$CP$755,Localiza_PN1112[[#This Row],[Fila]],0)</f>
        <v>0</v>
      </c>
      <c r="T6" s="43">
        <f ca="1">+HLOOKUP($R$1,'Muertes DIA'!$F$1:$I$770,Localiza_PN1112[[#This Row],[Fila]],0)</f>
        <v>0</v>
      </c>
      <c r="U6" s="43">
        <f ca="1">+HLOOKUP($R$1,'Recuperados DIA'!$E$1:$H$763,Localiza_PN1112[[#This Row],[Fila]],0)</f>
        <v>0</v>
      </c>
    </row>
    <row r="7" spans="2:22">
      <c r="B7">
        <v>7</v>
      </c>
      <c r="C7">
        <v>120502</v>
      </c>
      <c r="D7" t="s">
        <v>103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0</v>
      </c>
      <c r="I7" s="52">
        <f>+Muertes_PN_ACUM[[#This Row],[Fallecidos]]</f>
        <v>0</v>
      </c>
      <c r="J7" s="52">
        <f>+Recupera_PN_ACUM[[#This Row],[Recuperados]]</f>
        <v>0</v>
      </c>
      <c r="K7" s="52">
        <f>+Localiza_PN1112[[#This Row],[Casos]]-Localiza_PN1112[[#This Row],[Fallecidos]]-Localiza_PN1112[[#This Row],[Recuperados]]</f>
        <v>0</v>
      </c>
      <c r="L7" s="22">
        <f>+Localiza_PN1112[[#This Row],[Casos]]/(Localiza_PN1112[[#This Row],[Población]]/1000000)</f>
        <v>0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0</v>
      </c>
      <c r="O7" s="22">
        <f>+Localiza_PN1112[[#This Row],[Activos]]/(Localiza_PN1112[[#This Row],[Población]]/1000000)</f>
        <v>0</v>
      </c>
      <c r="P7" s="28" t="e">
        <f>+Localiza_PN1112[[#This Row],[Fallecidos]]/Localiza_PN1112[[#This Row],[Casos]]</f>
        <v>#DIV/0!</v>
      </c>
      <c r="Q7" s="28" t="e">
        <f>+Localiza_PN1112[[#This Row],[Recuperados]]/Localiza_PN1112[[#This Row],[Casos]]</f>
        <v>#DIV/0!</v>
      </c>
      <c r="R7" s="28" t="e">
        <f>Localiza_PN1112[[#This Row],[Activos]]/Localiza_PN1112[[#This Row],[Casos]]</f>
        <v>#DIV/0!</v>
      </c>
      <c r="S7" s="47">
        <f ca="1">+HLOOKUP($R$1,'Casos DIA Corr'!$CM$1:$CP$755,Localiza_PN1112[[#This Row],[Fila]],0)</f>
        <v>0</v>
      </c>
      <c r="T7" s="43">
        <f ca="1">+HLOOKUP($R$1,'Muertes DIA'!$F$1:$I$770,Localiza_PN1112[[#This Row],[Fila]],0)</f>
        <v>0</v>
      </c>
      <c r="U7" s="43">
        <f ca="1">+HLOOKUP($R$1,'Recuperados DIA'!$E$1:$H$763,Localiza_PN1112[[#This Row],[Fila]],0)</f>
        <v>0</v>
      </c>
    </row>
    <row r="8" spans="2:22">
      <c r="B8">
        <v>8</v>
      </c>
      <c r="C8">
        <v>50313</v>
      </c>
      <c r="D8" t="s">
        <v>106</v>
      </c>
      <c r="E8">
        <v>8.8349599838256836</v>
      </c>
      <c r="F8">
        <v>-78.198898315429688</v>
      </c>
      <c r="G8">
        <v>0</v>
      </c>
      <c r="H8" s="52">
        <f>+Casos_PN_CORR[[#This Row],[SUM Correg]]</f>
        <v>0</v>
      </c>
      <c r="I8" s="52">
        <f>+Muertes_PN_ACUM[[#This Row],[Fallecidos]]</f>
        <v>0</v>
      </c>
      <c r="J8" s="52">
        <f>+Recupera_PN_ACUM[[#This Row],[Recuperados]]</f>
        <v>0</v>
      </c>
      <c r="K8" s="52">
        <f>+Localiza_PN1112[[#This Row],[Casos]]-Localiza_PN1112[[#This Row],[Fallecidos]]-Localiza_PN1112[[#This Row],[Recuperados]]</f>
        <v>0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 t="e">
        <f>+Localiza_PN1112[[#This Row],[Fallecidos]]/Localiza_PN1112[[#This Row],[Casos]]</f>
        <v>#DIV/0!</v>
      </c>
      <c r="Q8" s="28" t="e">
        <f>+Localiza_PN1112[[#This Row],[Recuperados]]/Localiza_PN1112[[#This Row],[Casos]]</f>
        <v>#DIV/0!</v>
      </c>
      <c r="R8" s="28" t="e">
        <f>Localiza_PN1112[[#This Row],[Activos]]/Localiza_PN1112[[#This Row],[Casos]]</f>
        <v>#DIV/0!</v>
      </c>
      <c r="S8" s="47">
        <f ca="1">+HLOOKUP($R$1,'Casos DIA Corr'!$CM$1:$CP$755,Localiza_PN1112[[#This Row],[Fila]],0)</f>
        <v>0</v>
      </c>
      <c r="T8" s="43">
        <f ca="1">+HLOOKUP($R$1,'Muertes DIA'!$F$1:$I$770,Localiza_PN1112[[#This Row],[Fila]],0)</f>
        <v>0</v>
      </c>
      <c r="U8" s="43">
        <f ca="1">+HLOOKUP($R$1,'Recuperados DIA'!$E$1:$H$763,Localiza_PN1112[[#This Row],[Fila]],0)</f>
        <v>0</v>
      </c>
    </row>
    <row r="9" spans="2:22">
      <c r="B9">
        <v>9</v>
      </c>
      <c r="C9">
        <v>20101</v>
      </c>
      <c r="D9" t="s">
        <v>109</v>
      </c>
      <c r="E9">
        <v>8.228480339050293</v>
      </c>
      <c r="F9">
        <v>-80.555999755859375</v>
      </c>
      <c r="G9">
        <v>8703</v>
      </c>
      <c r="H9" s="52">
        <f>+Casos_PN_CORR[[#This Row],[SUM Correg]]</f>
        <v>0</v>
      </c>
      <c r="I9" s="52">
        <f>+Muertes_PN_ACUM[[#This Row],[Fallecidos]]</f>
        <v>1</v>
      </c>
      <c r="J9" s="52">
        <f>+Recupera_PN_ACUM[[#This Row],[Recuperados]]</f>
        <v>8</v>
      </c>
      <c r="K9" s="52">
        <f>+Localiza_PN1112[[#This Row],[Casos]]-Localiza_PN1112[[#This Row],[Fallecidos]]-Localiza_PN1112[[#This Row],[Recuperados]]</f>
        <v>-9</v>
      </c>
      <c r="L9" s="22">
        <f>+Localiza_PN1112[[#This Row],[Casos]]/(Localiza_PN1112[[#This Row],[Población]]/1000000)</f>
        <v>0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919.22325634838558</v>
      </c>
      <c r="O9" s="22">
        <f>+Localiza_PN1112[[#This Row],[Activos]]/(Localiza_PN1112[[#This Row],[Población]]/1000000)</f>
        <v>-1034.1261633919337</v>
      </c>
      <c r="P9" s="28" t="e">
        <f>+Localiza_PN1112[[#This Row],[Fallecidos]]/Localiza_PN1112[[#This Row],[Casos]]</f>
        <v>#DIV/0!</v>
      </c>
      <c r="Q9" s="28" t="e">
        <f>+Localiza_PN1112[[#This Row],[Recuperados]]/Localiza_PN1112[[#This Row],[Casos]]</f>
        <v>#DIV/0!</v>
      </c>
      <c r="R9" s="28" t="e">
        <f>Localiza_PN1112[[#This Row],[Activos]]/Localiza_PN1112[[#This Row],[Casos]]</f>
        <v>#DIV/0!</v>
      </c>
      <c r="S9" s="47">
        <f ca="1">+HLOOKUP($R$1,'Casos DIA Corr'!$CM$1:$CP$755,Localiza_PN1112[[#This Row],[Fila]],0)</f>
        <v>0</v>
      </c>
      <c r="T9" s="43">
        <f ca="1">+HLOOKUP($R$1,'Muertes DIA'!$F$1:$I$770,Localiza_PN1112[[#This Row],[Fila]],0)</f>
        <v>0</v>
      </c>
      <c r="U9" s="43">
        <f ca="1">+HLOOKUP($R$1,'Recuperados DIA'!$E$1:$H$763,Localiza_PN1112[[#This Row],[Fila]],0)</f>
        <v>0</v>
      </c>
    </row>
    <row r="10" spans="2:22">
      <c r="B10">
        <v>10</v>
      </c>
      <c r="C10">
        <v>100102</v>
      </c>
      <c r="D10" t="s">
        <v>111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0</v>
      </c>
      <c r="I10" s="52">
        <f>+Muertes_PN_ACUM[[#This Row],[Fallecidos]]</f>
        <v>4</v>
      </c>
      <c r="J10" s="52">
        <f>+Recupera_PN_ACUM[[#This Row],[Recuperados]]</f>
        <v>91</v>
      </c>
      <c r="K10" s="52">
        <f>+Localiza_PN1112[[#This Row],[Casos]]-Localiza_PN1112[[#This Row],[Fallecidos]]-Localiza_PN1112[[#This Row],[Recuperados]]</f>
        <v>-95</v>
      </c>
      <c r="L10" s="22">
        <f>+Localiza_PN1112[[#This Row],[Casos]]/(Localiza_PN1112[[#This Row],[Población]]/1000000)</f>
        <v>0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7815.1837856406737</v>
      </c>
      <c r="O10" s="22">
        <f>+Localiza_PN1112[[#This Row],[Activos]]/(Localiza_PN1112[[#This Row],[Población]]/1000000)</f>
        <v>-8158.708347646857</v>
      </c>
      <c r="P10" s="28" t="e">
        <f>+Localiza_PN1112[[#This Row],[Fallecidos]]/Localiza_PN1112[[#This Row],[Casos]]</f>
        <v>#DIV/0!</v>
      </c>
      <c r="Q10" s="28" t="e">
        <f>+Localiza_PN1112[[#This Row],[Recuperados]]/Localiza_PN1112[[#This Row],[Casos]]</f>
        <v>#DIV/0!</v>
      </c>
      <c r="R10" s="28" t="e">
        <f>Localiza_PN1112[[#This Row],[Activos]]/Localiza_PN1112[[#This Row],[Casos]]</f>
        <v>#DIV/0!</v>
      </c>
      <c r="S10" s="47">
        <f ca="1">+HLOOKUP($R$1,'Casos DIA Corr'!$CM$1:$CP$755,Localiza_PN1112[[#This Row],[Fila]],0)</f>
        <v>0</v>
      </c>
      <c r="T10" s="43">
        <f ca="1">+HLOOKUP($R$1,'Muertes DIA'!$F$1:$I$770,Localiza_PN1112[[#This Row],[Fila]],0)</f>
        <v>0</v>
      </c>
      <c r="U10" s="43">
        <f ca="1">+HLOOKUP($R$1,'Recuperados DIA'!$E$1:$H$763,Localiza_PN1112[[#This Row],[Fila]],0)</f>
        <v>0</v>
      </c>
    </row>
    <row r="11" spans="2:22">
      <c r="B11">
        <v>11</v>
      </c>
      <c r="C11">
        <v>40101</v>
      </c>
      <c r="D11" t="s">
        <v>114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0</v>
      </c>
      <c r="I11" s="52">
        <f>+Muertes_PN_ACUM[[#This Row],[Fallecidos]]</f>
        <v>0</v>
      </c>
      <c r="J11" s="52">
        <f>+Recupera_PN_ACUM[[#This Row],[Recuperados]]</f>
        <v>2</v>
      </c>
      <c r="K11" s="52">
        <f>+Localiza_PN1112[[#This Row],[Casos]]-Localiza_PN1112[[#This Row],[Fallecidos]]-Localiza_PN1112[[#This Row],[Recuperados]]</f>
        <v>-2</v>
      </c>
      <c r="L11" s="22">
        <f>+Localiza_PN1112[[#This Row],[Casos]]/(Localiza_PN1112[[#This Row],[Población]]/1000000)</f>
        <v>0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831.25519534497084</v>
      </c>
      <c r="O11" s="22">
        <f>+Localiza_PN1112[[#This Row],[Activos]]/(Localiza_PN1112[[#This Row],[Población]]/1000000)</f>
        <v>-831.25519534497084</v>
      </c>
      <c r="P11" s="28" t="e">
        <f>+Localiza_PN1112[[#This Row],[Fallecidos]]/Localiza_PN1112[[#This Row],[Casos]]</f>
        <v>#DIV/0!</v>
      </c>
      <c r="Q11" s="28" t="e">
        <f>+Localiza_PN1112[[#This Row],[Recuperados]]/Localiza_PN1112[[#This Row],[Casos]]</f>
        <v>#DIV/0!</v>
      </c>
      <c r="R11" s="28" t="e">
        <f>Localiza_PN1112[[#This Row],[Activos]]/Localiza_PN1112[[#This Row],[Casos]]</f>
        <v>#DIV/0!</v>
      </c>
      <c r="S11" s="47">
        <f ca="1">+HLOOKUP($R$1,'Casos DIA Corr'!$CM$1:$CP$755,Localiza_PN1112[[#This Row],[Fila]],0)</f>
        <v>0</v>
      </c>
      <c r="T11" s="43">
        <f ca="1">+HLOOKUP($R$1,'Muertes DIA'!$F$1:$I$770,Localiza_PN1112[[#This Row],[Fila]],0)</f>
        <v>0</v>
      </c>
      <c r="U11" s="43">
        <f ca="1">+HLOOKUP($R$1,'Recuperados DIA'!$E$1:$H$763,Localiza_PN1112[[#This Row],[Fila]],0)</f>
        <v>0</v>
      </c>
    </row>
    <row r="12" spans="2:22">
      <c r="B12">
        <v>12</v>
      </c>
      <c r="C12">
        <v>80822</v>
      </c>
      <c r="D12" t="s">
        <v>115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0</v>
      </c>
      <c r="I12" s="52">
        <f>+Muertes_PN_ACUM[[#This Row],[Fallecidos]]</f>
        <v>2</v>
      </c>
      <c r="J12" s="52">
        <f>+Recupera_PN_ACUM[[#This Row],[Recuperados]]</f>
        <v>154</v>
      </c>
      <c r="K12" s="52">
        <f>+Localiza_PN1112[[#This Row],[Casos]]-Localiza_PN1112[[#This Row],[Fallecidos]]-Localiza_PN1112[[#This Row],[Recuperados]]</f>
        <v>-156</v>
      </c>
      <c r="L12" s="22">
        <f>+Localiza_PN1112[[#This Row],[Casos]]/(Localiza_PN1112[[#This Row],[Población]]/1000000)</f>
        <v>0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3729.5359876005036</v>
      </c>
      <c r="O12" s="22">
        <f>+Localiza_PN1112[[#This Row],[Activos]]/(Localiza_PN1112[[#This Row],[Población]]/1000000)</f>
        <v>-3777.9715199070038</v>
      </c>
      <c r="P12" s="28" t="e">
        <f>+Localiza_PN1112[[#This Row],[Fallecidos]]/Localiza_PN1112[[#This Row],[Casos]]</f>
        <v>#DIV/0!</v>
      </c>
      <c r="Q12" s="28" t="e">
        <f>+Localiza_PN1112[[#This Row],[Recuperados]]/Localiza_PN1112[[#This Row],[Casos]]</f>
        <v>#DIV/0!</v>
      </c>
      <c r="R12" s="28" t="e">
        <f>Localiza_PN1112[[#This Row],[Activos]]/Localiza_PN1112[[#This Row],[Casos]]</f>
        <v>#DIV/0!</v>
      </c>
      <c r="S12" s="47">
        <f ca="1">+HLOOKUP($R$1,'Casos DIA Corr'!$CM$1:$CP$755,Localiza_PN1112[[#This Row],[Fila]],0)</f>
        <v>0</v>
      </c>
      <c r="T12" s="43">
        <f ca="1">+HLOOKUP($R$1,'Muertes DIA'!$F$1:$I$770,Localiza_PN1112[[#This Row],[Fila]],0)</f>
        <v>0</v>
      </c>
      <c r="U12" s="43">
        <f ca="1">+HLOOKUP($R$1,'Recuperados DIA'!$E$1:$H$763,Localiza_PN1112[[#This Row],[Fila]],0)</f>
        <v>0</v>
      </c>
    </row>
    <row r="13" spans="2:22">
      <c r="B13">
        <v>13</v>
      </c>
      <c r="C13">
        <v>10401</v>
      </c>
      <c r="D13" t="s">
        <v>118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0</v>
      </c>
      <c r="I13" s="52">
        <f>+Muertes_PN_ACUM[[#This Row],[Fallecidos]]</f>
        <v>0</v>
      </c>
      <c r="J13" s="52">
        <f>+Recupera_PN_ACUM[[#This Row],[Recuperados]]</f>
        <v>2</v>
      </c>
      <c r="K13" s="52">
        <f>+Localiza_PN1112[[#This Row],[Casos]]-Localiza_PN1112[[#This Row],[Fallecidos]]-Localiza_PN1112[[#This Row],[Recuperados]]</f>
        <v>-2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 t="e">
        <f>+Localiza_PN1112[[#This Row],[Fallecidos]]/Localiza_PN1112[[#This Row],[Casos]]</f>
        <v>#DIV/0!</v>
      </c>
      <c r="Q13" s="28" t="e">
        <f>+Localiza_PN1112[[#This Row],[Recuperados]]/Localiza_PN1112[[#This Row],[Casos]]</f>
        <v>#DIV/0!</v>
      </c>
      <c r="R13" s="28" t="e">
        <f>Localiza_PN1112[[#This Row],[Activos]]/Localiza_PN1112[[#This Row],[Casos]]</f>
        <v>#DIV/0!</v>
      </c>
      <c r="S13" s="47">
        <f ca="1">+HLOOKUP($R$1,'Casos DIA Corr'!$CM$1:$CP$755,Localiza_PN1112[[#This Row],[Fila]],0)</f>
        <v>0</v>
      </c>
      <c r="T13" s="43">
        <f ca="1">+HLOOKUP($R$1,'Muertes DIA'!$F$1:$I$770,Localiza_PN1112[[#This Row],[Fila]],0)</f>
        <v>0</v>
      </c>
      <c r="U13" s="43">
        <f ca="1">+HLOOKUP($R$1,'Recuperados DIA'!$E$1:$H$763,Localiza_PN1112[[#This Row],[Fila]],0)</f>
        <v>0</v>
      </c>
    </row>
    <row r="14" spans="2:22">
      <c r="B14">
        <v>14</v>
      </c>
      <c r="C14">
        <v>120902</v>
      </c>
      <c r="D14" t="s">
        <v>120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0</v>
      </c>
      <c r="I14" s="52">
        <f>+Muertes_PN_ACUM[[#This Row],[Fallecidos]]</f>
        <v>0</v>
      </c>
      <c r="J14" s="52">
        <f>+Recupera_PN_ACUM[[#This Row],[Recuperados]]</f>
        <v>0</v>
      </c>
      <c r="K14" s="52">
        <f>+Localiza_PN1112[[#This Row],[Casos]]-Localiza_PN1112[[#This Row],[Fallecidos]]-Localiza_PN1112[[#This Row],[Recuperados]]</f>
        <v>0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 t="e">
        <f>+Localiza_PN1112[[#This Row],[Fallecidos]]/Localiza_PN1112[[#This Row],[Casos]]</f>
        <v>#DIV/0!</v>
      </c>
      <c r="Q14" s="28" t="e">
        <f>+Localiza_PN1112[[#This Row],[Recuperados]]/Localiza_PN1112[[#This Row],[Casos]]</f>
        <v>#DIV/0!</v>
      </c>
      <c r="R14" s="28" t="e">
        <f>Localiza_PN1112[[#This Row],[Activos]]/Localiza_PN1112[[#This Row],[Casos]]</f>
        <v>#DIV/0!</v>
      </c>
      <c r="S14" s="47">
        <f ca="1">+HLOOKUP($R$1,'Casos DIA Corr'!$CM$1:$CP$755,Localiza_PN1112[[#This Row],[Fila]],0)</f>
        <v>0</v>
      </c>
      <c r="T14" s="43">
        <f ca="1">+HLOOKUP($R$1,'Muertes DIA'!$F$1:$I$770,Localiza_PN1112[[#This Row],[Fila]],0)</f>
        <v>0</v>
      </c>
      <c r="U14" s="43">
        <f ca="1">+HLOOKUP($R$1,'Recuperados DIA'!$E$1:$H$763,Localiza_PN1112[[#This Row],[Fila]],0)</f>
        <v>0</v>
      </c>
    </row>
    <row r="15" spans="2:22">
      <c r="B15">
        <v>15</v>
      </c>
      <c r="C15">
        <v>40404</v>
      </c>
      <c r="D15" t="s">
        <v>122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0</v>
      </c>
      <c r="I15" s="52">
        <f>+Muertes_PN_ACUM[[#This Row],[Fallecidos]]</f>
        <v>0</v>
      </c>
      <c r="J15" s="52">
        <f>+Recupera_PN_ACUM[[#This Row],[Recuperados]]</f>
        <v>14</v>
      </c>
      <c r="K15" s="52">
        <f>+Localiza_PN1112[[#This Row],[Casos]]-Localiza_PN1112[[#This Row],[Fallecidos]]-Localiza_PN1112[[#This Row],[Recuperados]]</f>
        <v>-14</v>
      </c>
      <c r="L15" s="22">
        <f>+Localiza_PN1112[[#This Row],[Casos]]/(Localiza_PN1112[[#This Row],[Población]]/1000000)</f>
        <v>0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2225.7551669316376</v>
      </c>
      <c r="O15" s="22">
        <f>+Localiza_PN1112[[#This Row],[Activos]]/(Localiza_PN1112[[#This Row],[Población]]/1000000)</f>
        <v>-2225.7551669316376</v>
      </c>
      <c r="P15" s="28" t="e">
        <f>+Localiza_PN1112[[#This Row],[Fallecidos]]/Localiza_PN1112[[#This Row],[Casos]]</f>
        <v>#DIV/0!</v>
      </c>
      <c r="Q15" s="28" t="e">
        <f>+Localiza_PN1112[[#This Row],[Recuperados]]/Localiza_PN1112[[#This Row],[Casos]]</f>
        <v>#DIV/0!</v>
      </c>
      <c r="R15" s="28" t="e">
        <f>Localiza_PN1112[[#This Row],[Activos]]/Localiza_PN1112[[#This Row],[Casos]]</f>
        <v>#DIV/0!</v>
      </c>
      <c r="S15" s="47">
        <f ca="1">+HLOOKUP($R$1,'Casos DIA Corr'!$CM$1:$CP$755,Localiza_PN1112[[#This Row],[Fila]],0)</f>
        <v>0</v>
      </c>
      <c r="T15" s="43">
        <f ca="1">+HLOOKUP($R$1,'Muertes DIA'!$F$1:$I$770,Localiza_PN1112[[#This Row],[Fila]],0)</f>
        <v>0</v>
      </c>
      <c r="U15" s="43">
        <f ca="1">+HLOOKUP($R$1,'Recuperados DIA'!$E$1:$H$763,Localiza_PN1112[[#This Row],[Fila]],0)</f>
        <v>0</v>
      </c>
    </row>
    <row r="16" spans="2:22">
      <c r="B16">
        <v>16</v>
      </c>
      <c r="C16">
        <v>120302</v>
      </c>
      <c r="D16" t="s">
        <v>124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0</v>
      </c>
      <c r="I16" s="52">
        <f>+Muertes_PN_ACUM[[#This Row],[Fallecidos]]</f>
        <v>0</v>
      </c>
      <c r="J16" s="52">
        <f>+Recupera_PN_ACUM[[#This Row],[Recuperados]]</f>
        <v>0</v>
      </c>
      <c r="K16" s="52">
        <f>+Localiza_PN1112[[#This Row],[Casos]]-Localiza_PN1112[[#This Row],[Fallecidos]]-Localiza_PN1112[[#This Row],[Recuperados]]</f>
        <v>0</v>
      </c>
      <c r="L16" s="22">
        <f>+Localiza_PN1112[[#This Row],[Casos]]/(Localiza_PN1112[[#This Row],[Población]]/1000000)</f>
        <v>0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0</v>
      </c>
      <c r="O16" s="22">
        <f>+Localiza_PN1112[[#This Row],[Activos]]/(Localiza_PN1112[[#This Row],[Población]]/1000000)</f>
        <v>0</v>
      </c>
      <c r="P16" s="28" t="e">
        <f>+Localiza_PN1112[[#This Row],[Fallecidos]]/Localiza_PN1112[[#This Row],[Casos]]</f>
        <v>#DIV/0!</v>
      </c>
      <c r="Q16" s="28" t="e">
        <f>+Localiza_PN1112[[#This Row],[Recuperados]]/Localiza_PN1112[[#This Row],[Casos]]</f>
        <v>#DIV/0!</v>
      </c>
      <c r="R16" s="28" t="e">
        <f>Localiza_PN1112[[#This Row],[Activos]]/Localiza_PN1112[[#This Row],[Casos]]</f>
        <v>#DIV/0!</v>
      </c>
      <c r="S16" s="47">
        <f ca="1">+HLOOKUP($R$1,'Casos DIA Corr'!$CM$1:$CP$755,Localiza_PN1112[[#This Row],[Fila]],0)</f>
        <v>0</v>
      </c>
      <c r="T16" s="43">
        <f ca="1">+HLOOKUP($R$1,'Muertes DIA'!$F$1:$I$770,Localiza_PN1112[[#This Row],[Fila]],0)</f>
        <v>0</v>
      </c>
      <c r="U16" s="43">
        <f ca="1">+HLOOKUP($R$1,'Recuperados DIA'!$E$1:$H$763,Localiza_PN1112[[#This Row],[Fila]],0)</f>
        <v>0</v>
      </c>
    </row>
    <row r="17" spans="2:21">
      <c r="B17">
        <v>17</v>
      </c>
      <c r="C17">
        <v>120503</v>
      </c>
      <c r="D17" t="s">
        <v>125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0</v>
      </c>
      <c r="I17" s="52">
        <f>+Muertes_PN_ACUM[[#This Row],[Fallecidos]]</f>
        <v>0</v>
      </c>
      <c r="J17" s="52">
        <f>+Recupera_PN_ACUM[[#This Row],[Recuperados]]</f>
        <v>0</v>
      </c>
      <c r="K17" s="52">
        <f>+Localiza_PN1112[[#This Row],[Casos]]-Localiza_PN1112[[#This Row],[Fallecidos]]-Localiza_PN1112[[#This Row],[Recuperados]]</f>
        <v>0</v>
      </c>
      <c r="L17" s="22">
        <f>+Localiza_PN1112[[#This Row],[Casos]]/(Localiza_PN1112[[#This Row],[Población]]/1000000)</f>
        <v>0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0</v>
      </c>
      <c r="O17" s="22">
        <f>+Localiza_PN1112[[#This Row],[Activos]]/(Localiza_PN1112[[#This Row],[Población]]/1000000)</f>
        <v>0</v>
      </c>
      <c r="P17" s="28" t="e">
        <f>+Localiza_PN1112[[#This Row],[Fallecidos]]/Localiza_PN1112[[#This Row],[Casos]]</f>
        <v>#DIV/0!</v>
      </c>
      <c r="Q17" s="28" t="e">
        <f>+Localiza_PN1112[[#This Row],[Recuperados]]/Localiza_PN1112[[#This Row],[Casos]]</f>
        <v>#DIV/0!</v>
      </c>
      <c r="R17" s="28" t="e">
        <f>Localiza_PN1112[[#This Row],[Activos]]/Localiza_PN1112[[#This Row],[Casos]]</f>
        <v>#DIV/0!</v>
      </c>
      <c r="S17" s="47">
        <f ca="1">+HLOOKUP($R$1,'Casos DIA Corr'!$CM$1:$CP$755,Localiza_PN1112[[#This Row],[Fila]],0)</f>
        <v>0</v>
      </c>
      <c r="T17" s="43">
        <f ca="1">+HLOOKUP($R$1,'Muertes DIA'!$F$1:$I$770,Localiza_PN1112[[#This Row],[Fila]],0)</f>
        <v>0</v>
      </c>
      <c r="U17" s="43">
        <f ca="1">+HLOOKUP($R$1,'Recuperados DIA'!$E$1:$H$763,Localiza_PN1112[[#This Row],[Fila]],0)</f>
        <v>0</v>
      </c>
    </row>
    <row r="18" spans="2:21">
      <c r="B18">
        <v>18</v>
      </c>
      <c r="C18">
        <v>70702</v>
      </c>
      <c r="D18" t="s">
        <v>127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0</v>
      </c>
      <c r="I18" s="52">
        <f>+Muertes_PN_ACUM[[#This Row],[Fallecidos]]</f>
        <v>0</v>
      </c>
      <c r="J18" s="52">
        <f>+Recupera_PN_ACUM[[#This Row],[Recuperados]]</f>
        <v>0</v>
      </c>
      <c r="K18" s="52">
        <f>+Localiza_PN1112[[#This Row],[Casos]]-Localiza_PN1112[[#This Row],[Fallecidos]]-Localiza_PN1112[[#This Row],[Recuperados]]</f>
        <v>0</v>
      </c>
      <c r="L18" s="22">
        <f>+Localiza_PN1112[[#This Row],[Casos]]/(Localiza_PN1112[[#This Row],[Población]]/1000000)</f>
        <v>0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0</v>
      </c>
      <c r="O18" s="22">
        <f>+Localiza_PN1112[[#This Row],[Activos]]/(Localiza_PN1112[[#This Row],[Población]]/1000000)</f>
        <v>0</v>
      </c>
      <c r="P18" s="28" t="e">
        <f>+Localiza_PN1112[[#This Row],[Fallecidos]]/Localiza_PN1112[[#This Row],[Casos]]</f>
        <v>#DIV/0!</v>
      </c>
      <c r="Q18" s="28" t="e">
        <f>+Localiza_PN1112[[#This Row],[Recuperados]]/Localiza_PN1112[[#This Row],[Casos]]</f>
        <v>#DIV/0!</v>
      </c>
      <c r="R18" s="28" t="e">
        <f>Localiza_PN1112[[#This Row],[Activos]]/Localiza_PN1112[[#This Row],[Casos]]</f>
        <v>#DIV/0!</v>
      </c>
      <c r="S18" s="47">
        <f ca="1">+HLOOKUP($R$1,'Casos DIA Corr'!$CM$1:$CP$755,Localiza_PN1112[[#This Row],[Fila]],0)</f>
        <v>0</v>
      </c>
      <c r="T18" s="43">
        <f ca="1">+HLOOKUP($R$1,'Muertes DIA'!$F$1:$I$770,Localiza_PN1112[[#This Row],[Fila]],0)</f>
        <v>0</v>
      </c>
      <c r="U18" s="43">
        <f ca="1">+HLOOKUP($R$1,'Recuperados DIA'!$E$1:$H$763,Localiza_PN1112[[#This Row],[Fila]],0)</f>
        <v>0</v>
      </c>
    </row>
    <row r="19" spans="2:21">
      <c r="B19">
        <v>19</v>
      </c>
      <c r="C19">
        <v>130703</v>
      </c>
      <c r="D19" t="s">
        <v>130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0</v>
      </c>
      <c r="I19" s="52">
        <f>+Muertes_PN_ACUM[[#This Row],[Fallecidos]]</f>
        <v>0</v>
      </c>
      <c r="J19" s="52">
        <f>+Recupera_PN_ACUM[[#This Row],[Recuperados]]</f>
        <v>1</v>
      </c>
      <c r="K19" s="52">
        <f>+Localiza_PN1112[[#This Row],[Casos]]-Localiza_PN1112[[#This Row],[Fallecidos]]-Localiza_PN1112[[#This Row],[Recuperados]]</f>
        <v>-1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 t="e">
        <f>+Localiza_PN1112[[#This Row],[Fallecidos]]/Localiza_PN1112[[#This Row],[Casos]]</f>
        <v>#DIV/0!</v>
      </c>
      <c r="Q19" s="28" t="e">
        <f>+Localiza_PN1112[[#This Row],[Recuperados]]/Localiza_PN1112[[#This Row],[Casos]]</f>
        <v>#DIV/0!</v>
      </c>
      <c r="R19" s="28" t="e">
        <f>Localiza_PN1112[[#This Row],[Activos]]/Localiza_PN1112[[#This Row],[Casos]]</f>
        <v>#DIV/0!</v>
      </c>
      <c r="S19" s="47">
        <f ca="1">+HLOOKUP($R$1,'Casos DIA Corr'!$CM$1:$CP$755,Localiza_PN1112[[#This Row],[Fila]],0)</f>
        <v>0</v>
      </c>
      <c r="T19" s="43">
        <f ca="1">+HLOOKUP($R$1,'Muertes DIA'!$F$1:$I$770,Localiza_PN1112[[#This Row],[Fila]],0)</f>
        <v>0</v>
      </c>
      <c r="U19" s="43">
        <f ca="1">+HLOOKUP($R$1,'Recuperados DIA'!$E$1:$H$763,Localiza_PN1112[[#This Row],[Fila]],0)</f>
        <v>0</v>
      </c>
    </row>
    <row r="20" spans="2:21">
      <c r="B20">
        <v>20</v>
      </c>
      <c r="C20">
        <v>81001</v>
      </c>
      <c r="D20" t="s">
        <v>132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0</v>
      </c>
      <c r="I20" s="52">
        <f>+Muertes_PN_ACUM[[#This Row],[Fallecidos]]</f>
        <v>8</v>
      </c>
      <c r="J20" s="52">
        <f>+Recupera_PN_ACUM[[#This Row],[Recuperados]]</f>
        <v>138</v>
      </c>
      <c r="K20" s="52">
        <f>+Localiza_PN1112[[#This Row],[Casos]]-Localiza_PN1112[[#This Row],[Fallecidos]]-Localiza_PN1112[[#This Row],[Recuperados]]</f>
        <v>-146</v>
      </c>
      <c r="L20" s="22">
        <f>+Localiza_PN1112[[#This Row],[Casos]]/(Localiza_PN1112[[#This Row],[Población]]/1000000)</f>
        <v>0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3594.0307836549728</v>
      </c>
      <c r="O20" s="22">
        <f>+Localiza_PN1112[[#This Row],[Activos]]/(Localiza_PN1112[[#This Row],[Población]]/1000000)</f>
        <v>-3802.3803943016383</v>
      </c>
      <c r="P20" s="28" t="e">
        <f>+Localiza_PN1112[[#This Row],[Fallecidos]]/Localiza_PN1112[[#This Row],[Casos]]</f>
        <v>#DIV/0!</v>
      </c>
      <c r="Q20" s="28" t="e">
        <f>+Localiza_PN1112[[#This Row],[Recuperados]]/Localiza_PN1112[[#This Row],[Casos]]</f>
        <v>#DIV/0!</v>
      </c>
      <c r="R20" s="28" t="e">
        <f>Localiza_PN1112[[#This Row],[Activos]]/Localiza_PN1112[[#This Row],[Casos]]</f>
        <v>#DIV/0!</v>
      </c>
      <c r="S20" s="47">
        <f ca="1">+HLOOKUP($R$1,'Casos DIA Corr'!$CM$1:$CP$755,Localiza_PN1112[[#This Row],[Fila]],0)</f>
        <v>0</v>
      </c>
      <c r="T20" s="43">
        <f ca="1">+HLOOKUP($R$1,'Muertes DIA'!$F$1:$I$770,Localiza_PN1112[[#This Row],[Fila]],0)</f>
        <v>0</v>
      </c>
      <c r="U20" s="43">
        <f ca="1">+HLOOKUP($R$1,'Recuperados DIA'!$E$1:$H$763,Localiza_PN1112[[#This Row],[Fila]],0)</f>
        <v>1</v>
      </c>
    </row>
    <row r="21" spans="2:21">
      <c r="B21">
        <v>21</v>
      </c>
      <c r="C21">
        <v>80814</v>
      </c>
      <c r="D21" t="s">
        <v>133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0</v>
      </c>
      <c r="I21" s="52">
        <f>+Muertes_PN_ACUM[[#This Row],[Fallecidos]]</f>
        <v>7</v>
      </c>
      <c r="J21" s="52">
        <f>+Recupera_PN_ACUM[[#This Row],[Recuperados]]</f>
        <v>211</v>
      </c>
      <c r="K21" s="52">
        <f>+Localiza_PN1112[[#This Row],[Casos]]-Localiza_PN1112[[#This Row],[Fallecidos]]-Localiza_PN1112[[#This Row],[Recuperados]]</f>
        <v>-218</v>
      </c>
      <c r="L21" s="22">
        <f>+Localiza_PN1112[[#This Row],[Casos]]/(Localiza_PN1112[[#This Row],[Población]]/1000000)</f>
        <v>0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7089.8155303921239</v>
      </c>
      <c r="O21" s="22">
        <f>+Localiza_PN1112[[#This Row],[Activos]]/(Localiza_PN1112[[#This Row],[Población]]/1000000)</f>
        <v>-7325.0226806894934</v>
      </c>
      <c r="P21" s="28" t="e">
        <f>+Localiza_PN1112[[#This Row],[Fallecidos]]/Localiza_PN1112[[#This Row],[Casos]]</f>
        <v>#DIV/0!</v>
      </c>
      <c r="Q21" s="28" t="e">
        <f>+Localiza_PN1112[[#This Row],[Recuperados]]/Localiza_PN1112[[#This Row],[Casos]]</f>
        <v>#DIV/0!</v>
      </c>
      <c r="R21" s="28" t="e">
        <f>Localiza_PN1112[[#This Row],[Activos]]/Localiza_PN1112[[#This Row],[Casos]]</f>
        <v>#DIV/0!</v>
      </c>
      <c r="S21" s="47">
        <f ca="1">+HLOOKUP($R$1,'Casos DIA Corr'!$CM$1:$CP$755,Localiza_PN1112[[#This Row],[Fila]],0)</f>
        <v>0</v>
      </c>
      <c r="T21" s="43">
        <f ca="1">+HLOOKUP($R$1,'Muertes DIA'!$F$1:$I$770,Localiza_PN1112[[#This Row],[Fila]],0)</f>
        <v>0</v>
      </c>
      <c r="U21" s="43">
        <f ca="1">+HLOOKUP($R$1,'Recuperados DIA'!$E$1:$H$763,Localiza_PN1112[[#This Row],[Fila]],0)</f>
        <v>2</v>
      </c>
    </row>
    <row r="22" spans="2:21">
      <c r="B22">
        <v>22</v>
      </c>
      <c r="C22">
        <v>20201</v>
      </c>
      <c r="D22" t="s">
        <v>135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0</v>
      </c>
      <c r="I22" s="52">
        <f>+Muertes_PN_ACUM[[#This Row],[Fallecidos]]</f>
        <v>0</v>
      </c>
      <c r="J22" s="52">
        <f>+Recupera_PN_ACUM[[#This Row],[Recuperados]]</f>
        <v>9</v>
      </c>
      <c r="K22" s="52">
        <f>+Localiza_PN1112[[#This Row],[Casos]]-Localiza_PN1112[[#This Row],[Fallecidos]]-Localiza_PN1112[[#This Row],[Recuperados]]</f>
        <v>-9</v>
      </c>
      <c r="L22" s="22">
        <f>+Localiza_PN1112[[#This Row],[Casos]]/(Localiza_PN1112[[#This Row],[Población]]/1000000)</f>
        <v>0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919.30541368743616</v>
      </c>
      <c r="O22" s="22">
        <f>+Localiza_PN1112[[#This Row],[Activos]]/(Localiza_PN1112[[#This Row],[Población]]/1000000)</f>
        <v>-919.30541368743616</v>
      </c>
      <c r="P22" s="28" t="e">
        <f>+Localiza_PN1112[[#This Row],[Fallecidos]]/Localiza_PN1112[[#This Row],[Casos]]</f>
        <v>#DIV/0!</v>
      </c>
      <c r="Q22" s="28" t="e">
        <f>+Localiza_PN1112[[#This Row],[Recuperados]]/Localiza_PN1112[[#This Row],[Casos]]</f>
        <v>#DIV/0!</v>
      </c>
      <c r="R22" s="28" t="e">
        <f>Localiza_PN1112[[#This Row],[Activos]]/Localiza_PN1112[[#This Row],[Casos]]</f>
        <v>#DIV/0!</v>
      </c>
      <c r="S22" s="47">
        <f ca="1">+HLOOKUP($R$1,'Casos DIA Corr'!$CM$1:$CP$755,Localiza_PN1112[[#This Row],[Fila]],0)</f>
        <v>0</v>
      </c>
      <c r="T22" s="43">
        <f ca="1">+HLOOKUP($R$1,'Muertes DIA'!$F$1:$I$770,Localiza_PN1112[[#This Row],[Fila]],0)</f>
        <v>0</v>
      </c>
      <c r="U22" s="43">
        <f ca="1">+HLOOKUP($R$1,'Recuperados DIA'!$E$1:$H$763,Localiza_PN1112[[#This Row],[Fila]],0)</f>
        <v>0</v>
      </c>
    </row>
    <row r="23" spans="2:21">
      <c r="B23">
        <v>23</v>
      </c>
      <c r="C23">
        <v>91202</v>
      </c>
      <c r="D23" t="s">
        <v>138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0</v>
      </c>
      <c r="I23" s="52">
        <f>+Muertes_PN_ACUM[[#This Row],[Fallecidos]]</f>
        <v>0</v>
      </c>
      <c r="J23" s="52">
        <f>+Recupera_PN_ACUM[[#This Row],[Recuperados]]</f>
        <v>0</v>
      </c>
      <c r="K23" s="52">
        <f>+Localiza_PN1112[[#This Row],[Casos]]-Localiza_PN1112[[#This Row],[Fallecidos]]-Localiza_PN1112[[#This Row],[Recuperados]]</f>
        <v>0</v>
      </c>
      <c r="L23" s="22">
        <f>+Localiza_PN1112[[#This Row],[Casos]]/(Localiza_PN1112[[#This Row],[Población]]/1000000)</f>
        <v>0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0</v>
      </c>
      <c r="O23" s="22">
        <f>+Localiza_PN1112[[#This Row],[Activos]]/(Localiza_PN1112[[#This Row],[Población]]/1000000)</f>
        <v>0</v>
      </c>
      <c r="P23" s="28" t="e">
        <f>+Localiza_PN1112[[#This Row],[Fallecidos]]/Localiza_PN1112[[#This Row],[Casos]]</f>
        <v>#DIV/0!</v>
      </c>
      <c r="Q23" s="28" t="e">
        <f>+Localiza_PN1112[[#This Row],[Recuperados]]/Localiza_PN1112[[#This Row],[Casos]]</f>
        <v>#DIV/0!</v>
      </c>
      <c r="R23" s="28" t="e">
        <f>Localiza_PN1112[[#This Row],[Activos]]/Localiza_PN1112[[#This Row],[Casos]]</f>
        <v>#DIV/0!</v>
      </c>
      <c r="S23" s="47">
        <f ca="1">+HLOOKUP($R$1,'Casos DIA Corr'!$CM$1:$CP$755,Localiza_PN1112[[#This Row],[Fila]],0)</f>
        <v>0</v>
      </c>
      <c r="T23" s="43">
        <f ca="1">+HLOOKUP($R$1,'Muertes DIA'!$F$1:$I$770,Localiza_PN1112[[#This Row],[Fila]],0)</f>
        <v>0</v>
      </c>
      <c r="U23" s="43">
        <f ca="1">+HLOOKUP($R$1,'Recuperados DIA'!$E$1:$H$763,Localiza_PN1112[[#This Row],[Fila]],0)</f>
        <v>0</v>
      </c>
    </row>
    <row r="24" spans="2:21">
      <c r="B24">
        <v>24</v>
      </c>
      <c r="C24">
        <v>81006</v>
      </c>
      <c r="D24" t="s">
        <v>139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0</v>
      </c>
      <c r="I24" s="52">
        <f>+Muertes_PN_ACUM[[#This Row],[Fallecidos]]</f>
        <v>5</v>
      </c>
      <c r="J24" s="52">
        <f>+Recupera_PN_ACUM[[#This Row],[Recuperados]]</f>
        <v>136</v>
      </c>
      <c r="K24" s="52">
        <f>+Localiza_PN1112[[#This Row],[Casos]]-Localiza_PN1112[[#This Row],[Fallecidos]]-Localiza_PN1112[[#This Row],[Recuperados]]</f>
        <v>-141</v>
      </c>
      <c r="L24" s="22">
        <f>+Localiza_PN1112[[#This Row],[Casos]]/(Localiza_PN1112[[#This Row],[Población]]/1000000)</f>
        <v>0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4296.998420221169</v>
      </c>
      <c r="O24" s="22">
        <f>+Localiza_PN1112[[#This Row],[Activos]]/(Localiza_PN1112[[#This Row],[Población]]/1000000)</f>
        <v>-4454.9763033175359</v>
      </c>
      <c r="P24" s="28" t="e">
        <f>+Localiza_PN1112[[#This Row],[Fallecidos]]/Localiza_PN1112[[#This Row],[Casos]]</f>
        <v>#DIV/0!</v>
      </c>
      <c r="Q24" s="28" t="e">
        <f>+Localiza_PN1112[[#This Row],[Recuperados]]/Localiza_PN1112[[#This Row],[Casos]]</f>
        <v>#DIV/0!</v>
      </c>
      <c r="R24" s="28" t="e">
        <f>Localiza_PN1112[[#This Row],[Activos]]/Localiza_PN1112[[#This Row],[Casos]]</f>
        <v>#DIV/0!</v>
      </c>
      <c r="S24" s="47">
        <f ca="1">+HLOOKUP($R$1,'Casos DIA Corr'!$CM$1:$CP$755,Localiza_PN1112[[#This Row],[Fila]],0)</f>
        <v>0</v>
      </c>
      <c r="T24" s="43">
        <f ca="1">+HLOOKUP($R$1,'Muertes DIA'!$F$1:$I$770,Localiza_PN1112[[#This Row],[Fila]],0)</f>
        <v>0</v>
      </c>
      <c r="U24" s="43">
        <f ca="1">+HLOOKUP($R$1,'Recuperados DIA'!$E$1:$H$763,Localiza_PN1112[[#This Row],[Fila]],0)</f>
        <v>3</v>
      </c>
    </row>
    <row r="25" spans="2:21">
      <c r="B25">
        <v>25</v>
      </c>
      <c r="C25">
        <v>130704</v>
      </c>
      <c r="D25" t="s">
        <v>140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0</v>
      </c>
      <c r="I25" s="52">
        <f>+Muertes_PN_ACUM[[#This Row],[Fallecidos]]</f>
        <v>0</v>
      </c>
      <c r="J25" s="52">
        <f>+Recupera_PN_ACUM[[#This Row],[Recuperados]]</f>
        <v>1</v>
      </c>
      <c r="K25" s="52">
        <f>+Localiza_PN1112[[#This Row],[Casos]]-Localiza_PN1112[[#This Row],[Fallecidos]]-Localiza_PN1112[[#This Row],[Recuperados]]</f>
        <v>-1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 t="e">
        <f>+Localiza_PN1112[[#This Row],[Fallecidos]]/Localiza_PN1112[[#This Row],[Casos]]</f>
        <v>#DIV/0!</v>
      </c>
      <c r="Q25" s="28" t="e">
        <f>+Localiza_PN1112[[#This Row],[Recuperados]]/Localiza_PN1112[[#This Row],[Casos]]</f>
        <v>#DIV/0!</v>
      </c>
      <c r="R25" s="28" t="e">
        <f>Localiza_PN1112[[#This Row],[Activos]]/Localiza_PN1112[[#This Row],[Casos]]</f>
        <v>#DIV/0!</v>
      </c>
      <c r="S25" s="47">
        <f ca="1">+HLOOKUP($R$1,'Casos DIA Corr'!$CM$1:$CP$755,Localiza_PN1112[[#This Row],[Fila]],0)</f>
        <v>0</v>
      </c>
      <c r="T25" s="43">
        <f ca="1">+HLOOKUP($R$1,'Muertes DIA'!$F$1:$I$770,Localiza_PN1112[[#This Row],[Fila]],0)</f>
        <v>0</v>
      </c>
      <c r="U25" s="43">
        <f ca="1">+HLOOKUP($R$1,'Recuperados DIA'!$E$1:$H$763,Localiza_PN1112[[#This Row],[Fila]],0)</f>
        <v>0</v>
      </c>
    </row>
    <row r="26" spans="2:21">
      <c r="B26">
        <v>26</v>
      </c>
      <c r="C26">
        <v>130101</v>
      </c>
      <c r="D26" t="s">
        <v>142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0</v>
      </c>
      <c r="I26" s="52">
        <f>+Muertes_PN_ACUM[[#This Row],[Fallecidos]]</f>
        <v>24</v>
      </c>
      <c r="J26" s="52">
        <f>+Recupera_PN_ACUM[[#This Row],[Recuperados]]</f>
        <v>433</v>
      </c>
      <c r="K26" s="52">
        <f>+Localiza_PN1112[[#This Row],[Casos]]-Localiza_PN1112[[#This Row],[Fallecidos]]-Localiza_PN1112[[#This Row],[Recuperados]]</f>
        <v>-457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 t="e">
        <f>+Localiza_PN1112[[#This Row],[Fallecidos]]/Localiza_PN1112[[#This Row],[Casos]]</f>
        <v>#DIV/0!</v>
      </c>
      <c r="Q26" s="28" t="e">
        <f>+Localiza_PN1112[[#This Row],[Recuperados]]/Localiza_PN1112[[#This Row],[Casos]]</f>
        <v>#DIV/0!</v>
      </c>
      <c r="R26" s="28" t="e">
        <f>Localiza_PN1112[[#This Row],[Activos]]/Localiza_PN1112[[#This Row],[Casos]]</f>
        <v>#DIV/0!</v>
      </c>
      <c r="S26" s="47">
        <f ca="1">+HLOOKUP($R$1,'Casos DIA Corr'!$CM$1:$CP$755,Localiza_PN1112[[#This Row],[Fila]],0)</f>
        <v>0</v>
      </c>
      <c r="T26" s="43">
        <f ca="1">+HLOOKUP($R$1,'Muertes DIA'!$F$1:$I$770,Localiza_PN1112[[#This Row],[Fila]],0)</f>
        <v>0</v>
      </c>
      <c r="U26" s="43">
        <f ca="1">+HLOOKUP($R$1,'Recuperados DIA'!$E$1:$H$763,Localiza_PN1112[[#This Row],[Fila]],0)</f>
        <v>8</v>
      </c>
    </row>
    <row r="27" spans="2:21">
      <c r="B27">
        <v>27</v>
      </c>
      <c r="C27">
        <v>40502</v>
      </c>
      <c r="D27" t="s">
        <v>144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0</v>
      </c>
      <c r="I27" s="52">
        <f>+Muertes_PN_ACUM[[#This Row],[Fallecidos]]</f>
        <v>0</v>
      </c>
      <c r="J27" s="52">
        <f>+Recupera_PN_ACUM[[#This Row],[Recuperados]]</f>
        <v>7</v>
      </c>
      <c r="K27" s="52">
        <f>+Localiza_PN1112[[#This Row],[Casos]]-Localiza_PN1112[[#This Row],[Fallecidos]]-Localiza_PN1112[[#This Row],[Recuperados]]</f>
        <v>-7</v>
      </c>
      <c r="L27" s="22">
        <f>+Localiza_PN1112[[#This Row],[Casos]]/(Localiza_PN1112[[#This Row],[Población]]/1000000)</f>
        <v>0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632.22543352601156</v>
      </c>
      <c r="O27" s="22">
        <f>+Localiza_PN1112[[#This Row],[Activos]]/(Localiza_PN1112[[#This Row],[Población]]/1000000)</f>
        <v>-632.22543352601156</v>
      </c>
      <c r="P27" s="28" t="e">
        <f>+Localiza_PN1112[[#This Row],[Fallecidos]]/Localiza_PN1112[[#This Row],[Casos]]</f>
        <v>#DIV/0!</v>
      </c>
      <c r="Q27" s="28" t="e">
        <f>+Localiza_PN1112[[#This Row],[Recuperados]]/Localiza_PN1112[[#This Row],[Casos]]</f>
        <v>#DIV/0!</v>
      </c>
      <c r="R27" s="28" t="e">
        <f>Localiza_PN1112[[#This Row],[Activos]]/Localiza_PN1112[[#This Row],[Casos]]</f>
        <v>#DIV/0!</v>
      </c>
      <c r="S27" s="47">
        <f ca="1">+HLOOKUP($R$1,'Casos DIA Corr'!$CM$1:$CP$755,Localiza_PN1112[[#This Row],[Fila]],0)</f>
        <v>0</v>
      </c>
      <c r="T27" s="43">
        <f ca="1">+HLOOKUP($R$1,'Muertes DIA'!$F$1:$I$770,Localiza_PN1112[[#This Row],[Fila]],0)</f>
        <v>0</v>
      </c>
      <c r="U27" s="43">
        <f ca="1">+HLOOKUP($R$1,'Recuperados DIA'!$E$1:$H$763,Localiza_PN1112[[#This Row],[Fila]],0)</f>
        <v>0</v>
      </c>
    </row>
    <row r="28" spans="2:21">
      <c r="B28">
        <v>28</v>
      </c>
      <c r="C28">
        <v>90101</v>
      </c>
      <c r="D28" t="s">
        <v>146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0</v>
      </c>
      <c r="I28" s="52">
        <f>+Muertes_PN_ACUM[[#This Row],[Fallecidos]]</f>
        <v>0</v>
      </c>
      <c r="J28" s="52">
        <f>+Recupera_PN_ACUM[[#This Row],[Recuperados]]</f>
        <v>20</v>
      </c>
      <c r="K28" s="52">
        <f>+Localiza_PN1112[[#This Row],[Casos]]-Localiza_PN1112[[#This Row],[Fallecidos]]-Localiza_PN1112[[#This Row],[Recuperados]]</f>
        <v>-20</v>
      </c>
      <c r="L28" s="22">
        <f>+Localiza_PN1112[[#This Row],[Casos]]/(Localiza_PN1112[[#This Row],[Población]]/1000000)</f>
        <v>0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4061.7384240454912</v>
      </c>
      <c r="O28" s="22">
        <f>+Localiza_PN1112[[#This Row],[Activos]]/(Localiza_PN1112[[#This Row],[Población]]/1000000)</f>
        <v>-4061.7384240454912</v>
      </c>
      <c r="P28" s="28" t="e">
        <f>+Localiza_PN1112[[#This Row],[Fallecidos]]/Localiza_PN1112[[#This Row],[Casos]]</f>
        <v>#DIV/0!</v>
      </c>
      <c r="Q28" s="28" t="e">
        <f>+Localiza_PN1112[[#This Row],[Recuperados]]/Localiza_PN1112[[#This Row],[Casos]]</f>
        <v>#DIV/0!</v>
      </c>
      <c r="R28" s="28" t="e">
        <f>Localiza_PN1112[[#This Row],[Activos]]/Localiza_PN1112[[#This Row],[Casos]]</f>
        <v>#DIV/0!</v>
      </c>
      <c r="S28" s="47">
        <f ca="1">+HLOOKUP($R$1,'Casos DIA Corr'!$CM$1:$CP$755,Localiza_PN1112[[#This Row],[Fila]],0)</f>
        <v>0</v>
      </c>
      <c r="T28" s="43">
        <f ca="1">+HLOOKUP($R$1,'Muertes DIA'!$F$1:$I$770,Localiza_PN1112[[#This Row],[Fila]],0)</f>
        <v>0</v>
      </c>
      <c r="U28" s="43">
        <f ca="1">+HLOOKUP($R$1,'Recuperados DIA'!$E$1:$H$763,Localiza_PN1112[[#This Row],[Fila]],0)</f>
        <v>0</v>
      </c>
    </row>
    <row r="29" spans="2:21">
      <c r="B29">
        <v>29</v>
      </c>
      <c r="C29">
        <v>40204</v>
      </c>
      <c r="D29" t="s">
        <v>148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0</v>
      </c>
      <c r="I29" s="52">
        <f>+Muertes_PN_ACUM[[#This Row],[Fallecidos]]</f>
        <v>0</v>
      </c>
      <c r="J29" s="52">
        <f>+Recupera_PN_ACUM[[#This Row],[Recuperados]]</f>
        <v>0</v>
      </c>
      <c r="K29" s="52">
        <f>+Localiza_PN1112[[#This Row],[Casos]]-Localiza_PN1112[[#This Row],[Fallecidos]]-Localiza_PN1112[[#This Row],[Recuperados]]</f>
        <v>0</v>
      </c>
      <c r="L29" s="22">
        <f>+Localiza_PN1112[[#This Row],[Casos]]/(Localiza_PN1112[[#This Row],[Población]]/1000000)</f>
        <v>0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0</v>
      </c>
      <c r="O29" s="22">
        <f>+Localiza_PN1112[[#This Row],[Activos]]/(Localiza_PN1112[[#This Row],[Población]]/1000000)</f>
        <v>0</v>
      </c>
      <c r="P29" s="28" t="e">
        <f>+Localiza_PN1112[[#This Row],[Fallecidos]]/Localiza_PN1112[[#This Row],[Casos]]</f>
        <v>#DIV/0!</v>
      </c>
      <c r="Q29" s="28" t="e">
        <f>+Localiza_PN1112[[#This Row],[Recuperados]]/Localiza_PN1112[[#This Row],[Casos]]</f>
        <v>#DIV/0!</v>
      </c>
      <c r="R29" s="28" t="e">
        <f>Localiza_PN1112[[#This Row],[Activos]]/Localiza_PN1112[[#This Row],[Casos]]</f>
        <v>#DIV/0!</v>
      </c>
      <c r="S29" s="47">
        <f ca="1">+HLOOKUP($R$1,'Casos DIA Corr'!$CM$1:$CP$755,Localiza_PN1112[[#This Row],[Fila]],0)</f>
        <v>0</v>
      </c>
      <c r="T29" s="43">
        <f ca="1">+HLOOKUP($R$1,'Muertes DIA'!$F$1:$I$770,Localiza_PN1112[[#This Row],[Fila]],0)</f>
        <v>0</v>
      </c>
      <c r="U29" s="43">
        <f ca="1">+HLOOKUP($R$1,'Recuperados DIA'!$E$1:$H$763,Localiza_PN1112[[#This Row],[Fila]],0)</f>
        <v>0</v>
      </c>
    </row>
    <row r="30" spans="2:21">
      <c r="B30">
        <v>30</v>
      </c>
      <c r="C30">
        <v>40302</v>
      </c>
      <c r="D30" t="s">
        <v>150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0</v>
      </c>
      <c r="I30" s="52">
        <f>+Muertes_PN_ACUM[[#This Row],[Fallecidos]]</f>
        <v>0</v>
      </c>
      <c r="J30" s="52">
        <f>+Recupera_PN_ACUM[[#This Row],[Recuperados]]</f>
        <v>1</v>
      </c>
      <c r="K30" s="52">
        <f>+Localiza_PN1112[[#This Row],[Casos]]-Localiza_PN1112[[#This Row],[Fallecidos]]-Localiza_PN1112[[#This Row],[Recuperados]]</f>
        <v>-1</v>
      </c>
      <c r="L30" s="22">
        <f>+Localiza_PN1112[[#This Row],[Casos]]/(Localiza_PN1112[[#This Row],[Población]]/1000000)</f>
        <v>0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429.18454935622316</v>
      </c>
      <c r="O30" s="22">
        <f>+Localiza_PN1112[[#This Row],[Activos]]/(Localiza_PN1112[[#This Row],[Población]]/1000000)</f>
        <v>-429.18454935622316</v>
      </c>
      <c r="P30" s="28" t="e">
        <f>+Localiza_PN1112[[#This Row],[Fallecidos]]/Localiza_PN1112[[#This Row],[Casos]]</f>
        <v>#DIV/0!</v>
      </c>
      <c r="Q30" s="28" t="e">
        <f>+Localiza_PN1112[[#This Row],[Recuperados]]/Localiza_PN1112[[#This Row],[Casos]]</f>
        <v>#DIV/0!</v>
      </c>
      <c r="R30" s="28" t="e">
        <f>Localiza_PN1112[[#This Row],[Activos]]/Localiza_PN1112[[#This Row],[Casos]]</f>
        <v>#DIV/0!</v>
      </c>
      <c r="S30" s="47">
        <f ca="1">+HLOOKUP($R$1,'Casos DIA Corr'!$CM$1:$CP$755,Localiza_PN1112[[#This Row],[Fila]],0)</f>
        <v>0</v>
      </c>
      <c r="T30" s="43">
        <f ca="1">+HLOOKUP($R$1,'Muertes DIA'!$F$1:$I$770,Localiza_PN1112[[#This Row],[Fila]],0)</f>
        <v>0</v>
      </c>
      <c r="U30" s="43">
        <f ca="1">+HLOOKUP($R$1,'Recuperados DIA'!$E$1:$H$763,Localiza_PN1112[[#This Row],[Fila]],0)</f>
        <v>0</v>
      </c>
    </row>
    <row r="31" spans="2:21">
      <c r="B31">
        <v>31</v>
      </c>
      <c r="C31">
        <v>120702</v>
      </c>
      <c r="D31" t="s">
        <v>152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0</v>
      </c>
      <c r="I31" s="52">
        <f>+Muertes_PN_ACUM[[#This Row],[Fallecidos]]</f>
        <v>0</v>
      </c>
      <c r="J31" s="52">
        <f>+Recupera_PN_ACUM[[#This Row],[Recuperados]]</f>
        <v>0</v>
      </c>
      <c r="K31" s="52">
        <f>+Localiza_PN1112[[#This Row],[Casos]]-Localiza_PN1112[[#This Row],[Fallecidos]]-Localiza_PN1112[[#This Row],[Recuperados]]</f>
        <v>0</v>
      </c>
      <c r="L31" s="22">
        <f>+Localiza_PN1112[[#This Row],[Casos]]/(Localiza_PN1112[[#This Row],[Población]]/1000000)</f>
        <v>0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0</v>
      </c>
      <c r="O31" s="22">
        <f>+Localiza_PN1112[[#This Row],[Activos]]/(Localiza_PN1112[[#This Row],[Población]]/1000000)</f>
        <v>0</v>
      </c>
      <c r="P31" s="28" t="e">
        <f>+Localiza_PN1112[[#This Row],[Fallecidos]]/Localiza_PN1112[[#This Row],[Casos]]</f>
        <v>#DIV/0!</v>
      </c>
      <c r="Q31" s="28" t="e">
        <f>+Localiza_PN1112[[#This Row],[Recuperados]]/Localiza_PN1112[[#This Row],[Casos]]</f>
        <v>#DIV/0!</v>
      </c>
      <c r="R31" s="28" t="e">
        <f>Localiza_PN1112[[#This Row],[Activos]]/Localiza_PN1112[[#This Row],[Casos]]</f>
        <v>#DIV/0!</v>
      </c>
      <c r="S31" s="47">
        <f ca="1">+HLOOKUP($R$1,'Casos DIA Corr'!$CM$1:$CP$755,Localiza_PN1112[[#This Row],[Fila]],0)</f>
        <v>0</v>
      </c>
      <c r="T31" s="43">
        <f ca="1">+HLOOKUP($R$1,'Muertes DIA'!$F$1:$I$770,Localiza_PN1112[[#This Row],[Fila]],0)</f>
        <v>0</v>
      </c>
      <c r="U31" s="43">
        <f ca="1">+HLOOKUP($R$1,'Recuperados DIA'!$E$1:$H$763,Localiza_PN1112[[#This Row],[Fila]],0)</f>
        <v>0</v>
      </c>
    </row>
    <row r="32" spans="2:21">
      <c r="B32">
        <v>32</v>
      </c>
      <c r="C32">
        <v>70402</v>
      </c>
      <c r="D32" t="s">
        <v>154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0</v>
      </c>
      <c r="I32" s="52">
        <f>+Muertes_PN_ACUM[[#This Row],[Fallecidos]]</f>
        <v>0</v>
      </c>
      <c r="J32" s="52">
        <f>+Recupera_PN_ACUM[[#This Row],[Recuperados]]</f>
        <v>0</v>
      </c>
      <c r="K32" s="52">
        <f>+Localiza_PN1112[[#This Row],[Casos]]-Localiza_PN1112[[#This Row],[Fallecidos]]-Localiza_PN1112[[#This Row],[Recuperados]]</f>
        <v>0</v>
      </c>
      <c r="L32" s="22">
        <f>+Localiza_PN1112[[#This Row],[Casos]]/(Localiza_PN1112[[#This Row],[Población]]/1000000)</f>
        <v>0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0</v>
      </c>
      <c r="O32" s="22">
        <f>+Localiza_PN1112[[#This Row],[Activos]]/(Localiza_PN1112[[#This Row],[Población]]/1000000)</f>
        <v>0</v>
      </c>
      <c r="P32" s="28" t="e">
        <f>+Localiza_PN1112[[#This Row],[Fallecidos]]/Localiza_PN1112[[#This Row],[Casos]]</f>
        <v>#DIV/0!</v>
      </c>
      <c r="Q32" s="28" t="e">
        <f>+Localiza_PN1112[[#This Row],[Recuperados]]/Localiza_PN1112[[#This Row],[Casos]]</f>
        <v>#DIV/0!</v>
      </c>
      <c r="R32" s="28" t="e">
        <f>Localiza_PN1112[[#This Row],[Activos]]/Localiza_PN1112[[#This Row],[Casos]]</f>
        <v>#DIV/0!</v>
      </c>
      <c r="S32" s="47">
        <f ca="1">+HLOOKUP($R$1,'Casos DIA Corr'!$CM$1:$CP$755,Localiza_PN1112[[#This Row],[Fila]],0)</f>
        <v>0</v>
      </c>
      <c r="T32" s="43">
        <f ca="1">+HLOOKUP($R$1,'Muertes DIA'!$F$1:$I$770,Localiza_PN1112[[#This Row],[Fila]],0)</f>
        <v>0</v>
      </c>
      <c r="U32" s="43">
        <f ca="1">+HLOOKUP($R$1,'Recuperados DIA'!$E$1:$H$763,Localiza_PN1112[[#This Row],[Fila]],0)</f>
        <v>0</v>
      </c>
    </row>
    <row r="33" spans="2:21">
      <c r="B33">
        <v>33</v>
      </c>
      <c r="C33">
        <v>91102</v>
      </c>
      <c r="D33" t="s">
        <v>154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0</v>
      </c>
      <c r="I33" s="52">
        <f>+Muertes_PN_ACUM[[#This Row],[Fallecidos]]</f>
        <v>0</v>
      </c>
      <c r="J33" s="52">
        <f>+Recupera_PN_ACUM[[#This Row],[Recuperados]]</f>
        <v>0</v>
      </c>
      <c r="K33" s="52">
        <f>+Localiza_PN1112[[#This Row],[Casos]]-Localiza_PN1112[[#This Row],[Fallecidos]]-Localiza_PN1112[[#This Row],[Recuperados]]</f>
        <v>0</v>
      </c>
      <c r="L33" s="22">
        <f>+Localiza_PN1112[[#This Row],[Casos]]/(Localiza_PN1112[[#This Row],[Población]]/1000000)</f>
        <v>0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0</v>
      </c>
      <c r="O33" s="22">
        <f>+Localiza_PN1112[[#This Row],[Activos]]/(Localiza_PN1112[[#This Row],[Población]]/1000000)</f>
        <v>0</v>
      </c>
      <c r="P33" s="28" t="e">
        <f>+Localiza_PN1112[[#This Row],[Fallecidos]]/Localiza_PN1112[[#This Row],[Casos]]</f>
        <v>#DIV/0!</v>
      </c>
      <c r="Q33" s="28" t="e">
        <f>+Localiza_PN1112[[#This Row],[Recuperados]]/Localiza_PN1112[[#This Row],[Casos]]</f>
        <v>#DIV/0!</v>
      </c>
      <c r="R33" s="28" t="e">
        <f>Localiza_PN1112[[#This Row],[Activos]]/Localiza_PN1112[[#This Row],[Casos]]</f>
        <v>#DIV/0!</v>
      </c>
      <c r="S33" s="47">
        <f ca="1">+HLOOKUP($R$1,'Casos DIA Corr'!$CM$1:$CP$755,Localiza_PN1112[[#This Row],[Fila]],0)</f>
        <v>0</v>
      </c>
      <c r="T33" s="43">
        <f ca="1">+HLOOKUP($R$1,'Muertes DIA'!$F$1:$I$770,Localiza_PN1112[[#This Row],[Fila]],0)</f>
        <v>0</v>
      </c>
      <c r="U33" s="43">
        <f ca="1">+HLOOKUP($R$1,'Recuperados DIA'!$E$1:$H$763,Localiza_PN1112[[#This Row],[Fila]],0)</f>
        <v>0</v>
      </c>
    </row>
    <row r="34" spans="2:21">
      <c r="B34">
        <v>34</v>
      </c>
      <c r="C34">
        <v>10306</v>
      </c>
      <c r="D34" t="s">
        <v>157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0</v>
      </c>
      <c r="I34" s="52">
        <f>+Muertes_PN_ACUM[[#This Row],[Fallecidos]]</f>
        <v>0</v>
      </c>
      <c r="J34" s="52">
        <f>+Recupera_PN_ACUM[[#This Row],[Recuperados]]</f>
        <v>0</v>
      </c>
      <c r="K34" s="52">
        <f>+Localiza_PN1112[[#This Row],[Casos]]-Localiza_PN1112[[#This Row],[Fallecidos]]-Localiza_PN1112[[#This Row],[Recuperados]]</f>
        <v>0</v>
      </c>
      <c r="L34" s="22">
        <f>+Localiza_PN1112[[#This Row],[Casos]]/(Localiza_PN1112[[#This Row],[Población]]/1000000)</f>
        <v>0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0</v>
      </c>
      <c r="O34" s="22">
        <f>+Localiza_PN1112[[#This Row],[Activos]]/(Localiza_PN1112[[#This Row],[Población]]/1000000)</f>
        <v>0</v>
      </c>
      <c r="P34" s="28" t="e">
        <f>+Localiza_PN1112[[#This Row],[Fallecidos]]/Localiza_PN1112[[#This Row],[Casos]]</f>
        <v>#DIV/0!</v>
      </c>
      <c r="Q34" s="28" t="e">
        <f>+Localiza_PN1112[[#This Row],[Recuperados]]/Localiza_PN1112[[#This Row],[Casos]]</f>
        <v>#DIV/0!</v>
      </c>
      <c r="R34" s="28" t="e">
        <f>Localiza_PN1112[[#This Row],[Activos]]/Localiza_PN1112[[#This Row],[Casos]]</f>
        <v>#DIV/0!</v>
      </c>
      <c r="S34" s="47">
        <f ca="1">+HLOOKUP($R$1,'Casos DIA Corr'!$CM$1:$CP$755,Localiza_PN1112[[#This Row],[Fila]],0)</f>
        <v>0</v>
      </c>
      <c r="T34" s="43">
        <f ca="1">+HLOOKUP($R$1,'Muertes DIA'!$F$1:$I$770,Localiza_PN1112[[#This Row],[Fila]],0)</f>
        <v>0</v>
      </c>
      <c r="U34" s="43">
        <f ca="1">+HLOOKUP($R$1,'Recuperados DIA'!$E$1:$H$763,Localiza_PN1112[[#This Row],[Fila]],0)</f>
        <v>0</v>
      </c>
    </row>
    <row r="35" spans="2:21">
      <c r="B35">
        <v>35</v>
      </c>
      <c r="C35">
        <v>70202</v>
      </c>
      <c r="D35" t="s">
        <v>159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0</v>
      </c>
      <c r="I35" s="52">
        <f>+Muertes_PN_ACUM[[#This Row],[Fallecidos]]</f>
        <v>0</v>
      </c>
      <c r="J35" s="52">
        <f>+Recupera_PN_ACUM[[#This Row],[Recuperados]]</f>
        <v>0</v>
      </c>
      <c r="K35" s="52">
        <f>+Localiza_PN1112[[#This Row],[Casos]]-Localiza_PN1112[[#This Row],[Fallecidos]]-Localiza_PN1112[[#This Row],[Recuperados]]</f>
        <v>0</v>
      </c>
      <c r="L35" s="22">
        <f>+Localiza_PN1112[[#This Row],[Casos]]/(Localiza_PN1112[[#This Row],[Población]]/1000000)</f>
        <v>0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0</v>
      </c>
      <c r="O35" s="22">
        <f>+Localiza_PN1112[[#This Row],[Activos]]/(Localiza_PN1112[[#This Row],[Población]]/1000000)</f>
        <v>0</v>
      </c>
      <c r="P35" s="28" t="e">
        <f>+Localiza_PN1112[[#This Row],[Fallecidos]]/Localiza_PN1112[[#This Row],[Casos]]</f>
        <v>#DIV/0!</v>
      </c>
      <c r="Q35" s="28" t="e">
        <f>+Localiza_PN1112[[#This Row],[Recuperados]]/Localiza_PN1112[[#This Row],[Casos]]</f>
        <v>#DIV/0!</v>
      </c>
      <c r="R35" s="28" t="e">
        <f>Localiza_PN1112[[#This Row],[Activos]]/Localiza_PN1112[[#This Row],[Casos]]</f>
        <v>#DIV/0!</v>
      </c>
      <c r="S35" s="47">
        <f ca="1">+HLOOKUP($R$1,'Casos DIA Corr'!$CM$1:$CP$755,Localiza_PN1112[[#This Row],[Fila]],0)</f>
        <v>0</v>
      </c>
      <c r="T35" s="43">
        <f ca="1">+HLOOKUP($R$1,'Muertes DIA'!$F$1:$I$770,Localiza_PN1112[[#This Row],[Fila]],0)</f>
        <v>0</v>
      </c>
      <c r="U35" s="43">
        <f ca="1">+HLOOKUP($R$1,'Recuperados DIA'!$E$1:$H$763,Localiza_PN1112[[#This Row],[Fila]],0)</f>
        <v>0</v>
      </c>
    </row>
    <row r="36" spans="2:21">
      <c r="B36">
        <v>36</v>
      </c>
      <c r="C36">
        <v>70403</v>
      </c>
      <c r="D36" t="s">
        <v>160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0</v>
      </c>
      <c r="I36" s="52">
        <f>+Muertes_PN_ACUM[[#This Row],[Fallecidos]]</f>
        <v>0</v>
      </c>
      <c r="J36" s="52">
        <f>+Recupera_PN_ACUM[[#This Row],[Recuperados]]</f>
        <v>0</v>
      </c>
      <c r="K36" s="52">
        <f>+Localiza_PN1112[[#This Row],[Casos]]-Localiza_PN1112[[#This Row],[Fallecidos]]-Localiza_PN1112[[#This Row],[Recuperados]]</f>
        <v>0</v>
      </c>
      <c r="L36" s="22">
        <f>+Localiza_PN1112[[#This Row],[Casos]]/(Localiza_PN1112[[#This Row],[Población]]/1000000)</f>
        <v>0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0</v>
      </c>
      <c r="O36" s="22">
        <f>+Localiza_PN1112[[#This Row],[Activos]]/(Localiza_PN1112[[#This Row],[Población]]/1000000)</f>
        <v>0</v>
      </c>
      <c r="P36" s="28" t="e">
        <f>+Localiza_PN1112[[#This Row],[Fallecidos]]/Localiza_PN1112[[#This Row],[Casos]]</f>
        <v>#DIV/0!</v>
      </c>
      <c r="Q36" s="28" t="e">
        <f>+Localiza_PN1112[[#This Row],[Recuperados]]/Localiza_PN1112[[#This Row],[Casos]]</f>
        <v>#DIV/0!</v>
      </c>
      <c r="R36" s="28" t="e">
        <f>Localiza_PN1112[[#This Row],[Activos]]/Localiza_PN1112[[#This Row],[Casos]]</f>
        <v>#DIV/0!</v>
      </c>
      <c r="S36" s="47">
        <f ca="1">+HLOOKUP($R$1,'Casos DIA Corr'!$CM$1:$CP$755,Localiza_PN1112[[#This Row],[Fila]],0)</f>
        <v>0</v>
      </c>
      <c r="T36" s="43">
        <f ca="1">+HLOOKUP($R$1,'Muertes DIA'!$F$1:$I$770,Localiza_PN1112[[#This Row],[Fila]],0)</f>
        <v>0</v>
      </c>
      <c r="U36" s="43">
        <f ca="1">+HLOOKUP($R$1,'Recuperados DIA'!$E$1:$H$763,Localiza_PN1112[[#This Row],[Fila]],0)</f>
        <v>0</v>
      </c>
    </row>
    <row r="37" spans="2:21">
      <c r="B37">
        <v>37</v>
      </c>
      <c r="C37">
        <v>120303</v>
      </c>
      <c r="D37" t="s">
        <v>161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0</v>
      </c>
      <c r="I37" s="52">
        <f>+Muertes_PN_ACUM[[#This Row],[Fallecidos]]</f>
        <v>0</v>
      </c>
      <c r="J37" s="52">
        <f>+Recupera_PN_ACUM[[#This Row],[Recuperados]]</f>
        <v>0</v>
      </c>
      <c r="K37" s="52">
        <f>+Localiza_PN1112[[#This Row],[Casos]]-Localiza_PN1112[[#This Row],[Fallecidos]]-Localiza_PN1112[[#This Row],[Recuperados]]</f>
        <v>0</v>
      </c>
      <c r="L37" s="22">
        <f>+Localiza_PN1112[[#This Row],[Casos]]/(Localiza_PN1112[[#This Row],[Población]]/1000000)</f>
        <v>0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0</v>
      </c>
      <c r="O37" s="22">
        <f>+Localiza_PN1112[[#This Row],[Activos]]/(Localiza_PN1112[[#This Row],[Población]]/1000000)</f>
        <v>0</v>
      </c>
      <c r="P37" s="28" t="e">
        <f>+Localiza_PN1112[[#This Row],[Fallecidos]]/Localiza_PN1112[[#This Row],[Casos]]</f>
        <v>#DIV/0!</v>
      </c>
      <c r="Q37" s="28" t="e">
        <f>+Localiza_PN1112[[#This Row],[Recuperados]]/Localiza_PN1112[[#This Row],[Casos]]</f>
        <v>#DIV/0!</v>
      </c>
      <c r="R37" s="28" t="e">
        <f>Localiza_PN1112[[#This Row],[Activos]]/Localiza_PN1112[[#This Row],[Casos]]</f>
        <v>#DIV/0!</v>
      </c>
      <c r="S37" s="47">
        <f ca="1">+HLOOKUP($R$1,'Casos DIA Corr'!$CM$1:$CP$755,Localiza_PN1112[[#This Row],[Fila]],0)</f>
        <v>0</v>
      </c>
      <c r="T37" s="43">
        <f ca="1">+HLOOKUP($R$1,'Muertes DIA'!$F$1:$I$770,Localiza_PN1112[[#This Row],[Fila]],0)</f>
        <v>0</v>
      </c>
      <c r="U37" s="43">
        <f ca="1">+HLOOKUP($R$1,'Recuperados DIA'!$E$1:$H$763,Localiza_PN1112[[#This Row],[Fila]],0)</f>
        <v>0</v>
      </c>
    </row>
    <row r="38" spans="2:21">
      <c r="B38">
        <v>38</v>
      </c>
      <c r="C38">
        <v>90202</v>
      </c>
      <c r="D38" t="s">
        <v>163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0</v>
      </c>
      <c r="I38" s="52">
        <f>+Muertes_PN_ACUM[[#This Row],[Fallecidos]]</f>
        <v>0</v>
      </c>
      <c r="J38" s="52">
        <f>+Recupera_PN_ACUM[[#This Row],[Recuperados]]</f>
        <v>0</v>
      </c>
      <c r="K38" s="52">
        <f>+Localiza_PN1112[[#This Row],[Casos]]-Localiza_PN1112[[#This Row],[Fallecidos]]-Localiza_PN1112[[#This Row],[Recuperados]]</f>
        <v>0</v>
      </c>
      <c r="L38" s="22">
        <f>+Localiza_PN1112[[#This Row],[Casos]]/(Localiza_PN1112[[#This Row],[Población]]/1000000)</f>
        <v>0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0</v>
      </c>
      <c r="O38" s="22">
        <f>+Localiza_PN1112[[#This Row],[Activos]]/(Localiza_PN1112[[#This Row],[Población]]/1000000)</f>
        <v>0</v>
      </c>
      <c r="P38" s="28" t="e">
        <f>+Localiza_PN1112[[#This Row],[Fallecidos]]/Localiza_PN1112[[#This Row],[Casos]]</f>
        <v>#DIV/0!</v>
      </c>
      <c r="Q38" s="28" t="e">
        <f>+Localiza_PN1112[[#This Row],[Recuperados]]/Localiza_PN1112[[#This Row],[Casos]]</f>
        <v>#DIV/0!</v>
      </c>
      <c r="R38" s="28" t="e">
        <f>Localiza_PN1112[[#This Row],[Activos]]/Localiza_PN1112[[#This Row],[Casos]]</f>
        <v>#DIV/0!</v>
      </c>
      <c r="S38" s="47">
        <f ca="1">+HLOOKUP($R$1,'Casos DIA Corr'!$CM$1:$CP$755,Localiza_PN1112[[#This Row],[Fila]],0)</f>
        <v>0</v>
      </c>
      <c r="T38" s="43">
        <f ca="1">+HLOOKUP($R$1,'Muertes DIA'!$F$1:$I$770,Localiza_PN1112[[#This Row],[Fila]],0)</f>
        <v>0</v>
      </c>
      <c r="U38" s="43">
        <f ca="1">+HLOOKUP($R$1,'Recuperados DIA'!$E$1:$H$763,Localiza_PN1112[[#This Row],[Fila]],0)</f>
        <v>0</v>
      </c>
    </row>
    <row r="39" spans="2:21">
      <c r="B39">
        <v>39</v>
      </c>
      <c r="C39">
        <v>10213</v>
      </c>
      <c r="D39" t="s">
        <v>165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0</v>
      </c>
      <c r="I39" s="52">
        <f>+Muertes_PN_ACUM[[#This Row],[Fallecidos]]</f>
        <v>0</v>
      </c>
      <c r="J39" s="52">
        <f>+Recupera_PN_ACUM[[#This Row],[Recuperados]]</f>
        <v>0</v>
      </c>
      <c r="K39" s="52">
        <f>+Localiza_PN1112[[#This Row],[Casos]]-Localiza_PN1112[[#This Row],[Fallecidos]]-Localiza_PN1112[[#This Row],[Recuperados]]</f>
        <v>0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 t="e">
        <f>+Localiza_PN1112[[#This Row],[Fallecidos]]/Localiza_PN1112[[#This Row],[Casos]]</f>
        <v>#DIV/0!</v>
      </c>
      <c r="Q39" s="28" t="e">
        <f>+Localiza_PN1112[[#This Row],[Recuperados]]/Localiza_PN1112[[#This Row],[Casos]]</f>
        <v>#DIV/0!</v>
      </c>
      <c r="R39" s="28" t="e">
        <f>Localiza_PN1112[[#This Row],[Activos]]/Localiza_PN1112[[#This Row],[Casos]]</f>
        <v>#DIV/0!</v>
      </c>
      <c r="S39" s="47">
        <f ca="1">+HLOOKUP($R$1,'Casos DIA Corr'!$CM$1:$CP$755,Localiza_PN1112[[#This Row],[Fila]],0)</f>
        <v>0</v>
      </c>
      <c r="T39" s="43">
        <f ca="1">+HLOOKUP($R$1,'Muertes DIA'!$F$1:$I$770,Localiza_PN1112[[#This Row],[Fila]],0)</f>
        <v>0</v>
      </c>
      <c r="U39" s="43">
        <f ca="1">+HLOOKUP($R$1,'Recuperados DIA'!$E$1:$H$763,Localiza_PN1112[[#This Row],[Fila]],0)</f>
        <v>0</v>
      </c>
    </row>
    <row r="40" spans="2:21">
      <c r="B40">
        <v>40</v>
      </c>
      <c r="C40">
        <v>10403</v>
      </c>
      <c r="D40" t="s">
        <v>166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0</v>
      </c>
      <c r="I40" s="52">
        <f>+Muertes_PN_ACUM[[#This Row],[Fallecidos]]</f>
        <v>0</v>
      </c>
      <c r="J40" s="52">
        <f>+Recupera_PN_ACUM[[#This Row],[Recuperados]]</f>
        <v>0</v>
      </c>
      <c r="K40" s="52">
        <f>+Localiza_PN1112[[#This Row],[Casos]]-Localiza_PN1112[[#This Row],[Fallecidos]]-Localiza_PN1112[[#This Row],[Recuperados]]</f>
        <v>0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 t="e">
        <f>+Localiza_PN1112[[#This Row],[Fallecidos]]/Localiza_PN1112[[#This Row],[Casos]]</f>
        <v>#DIV/0!</v>
      </c>
      <c r="Q40" s="28" t="e">
        <f>+Localiza_PN1112[[#This Row],[Recuperados]]/Localiza_PN1112[[#This Row],[Casos]]</f>
        <v>#DIV/0!</v>
      </c>
      <c r="R40" s="28" t="e">
        <f>Localiza_PN1112[[#This Row],[Activos]]/Localiza_PN1112[[#This Row],[Casos]]</f>
        <v>#DIV/0!</v>
      </c>
      <c r="S40" s="47">
        <f ca="1">+HLOOKUP($R$1,'Casos DIA Corr'!$CM$1:$CP$755,Localiza_PN1112[[#This Row],[Fila]],0)</f>
        <v>0</v>
      </c>
      <c r="T40" s="43">
        <f ca="1">+HLOOKUP($R$1,'Muertes DIA'!$F$1:$I$770,Localiza_PN1112[[#This Row],[Fila]],0)</f>
        <v>0</v>
      </c>
      <c r="U40" s="43">
        <f ca="1">+HLOOKUP($R$1,'Recuperados DIA'!$E$1:$H$763,Localiza_PN1112[[#This Row],[Fila]],0)</f>
        <v>0</v>
      </c>
    </row>
    <row r="41" spans="2:21">
      <c r="B41">
        <v>41</v>
      </c>
      <c r="C41">
        <v>130701</v>
      </c>
      <c r="D41" t="s">
        <v>167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0</v>
      </c>
      <c r="I41" s="52">
        <f>+Muertes_PN_ACUM[[#This Row],[Fallecidos]]</f>
        <v>1</v>
      </c>
      <c r="J41" s="52">
        <f>+Recupera_PN_ACUM[[#This Row],[Recuperados]]</f>
        <v>50</v>
      </c>
      <c r="K41" s="52">
        <f>+Localiza_PN1112[[#This Row],[Casos]]-Localiza_PN1112[[#This Row],[Fallecidos]]-Localiza_PN1112[[#This Row],[Recuperados]]</f>
        <v>-51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 t="e">
        <f>+Localiza_PN1112[[#This Row],[Fallecidos]]/Localiza_PN1112[[#This Row],[Casos]]</f>
        <v>#DIV/0!</v>
      </c>
      <c r="Q41" s="28" t="e">
        <f>+Localiza_PN1112[[#This Row],[Recuperados]]/Localiza_PN1112[[#This Row],[Casos]]</f>
        <v>#DIV/0!</v>
      </c>
      <c r="R41" s="28" t="e">
        <f>Localiza_PN1112[[#This Row],[Activos]]/Localiza_PN1112[[#This Row],[Casos]]</f>
        <v>#DIV/0!</v>
      </c>
      <c r="S41" s="47">
        <f ca="1">+HLOOKUP($R$1,'Casos DIA Corr'!$CM$1:$CP$755,Localiza_PN1112[[#This Row],[Fila]],0)</f>
        <v>0</v>
      </c>
      <c r="T41" s="43">
        <f ca="1">+HLOOKUP($R$1,'Muertes DIA'!$F$1:$I$770,Localiza_PN1112[[#This Row],[Fila]],0)</f>
        <v>0</v>
      </c>
      <c r="U41" s="43">
        <f ca="1">+HLOOKUP($R$1,'Recuperados DIA'!$E$1:$H$763,Localiza_PN1112[[#This Row],[Fila]],0)</f>
        <v>0</v>
      </c>
    </row>
    <row r="42" spans="2:21">
      <c r="B42">
        <v>42</v>
      </c>
      <c r="C42">
        <v>130702</v>
      </c>
      <c r="D42" t="s">
        <v>168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0</v>
      </c>
      <c r="I42" s="52">
        <f>+Muertes_PN_ACUM[[#This Row],[Fallecidos]]</f>
        <v>4</v>
      </c>
      <c r="J42" s="52">
        <f>+Recupera_PN_ACUM[[#This Row],[Recuperados]]</f>
        <v>87</v>
      </c>
      <c r="K42" s="52">
        <f>+Localiza_PN1112[[#This Row],[Casos]]-Localiza_PN1112[[#This Row],[Fallecidos]]-Localiza_PN1112[[#This Row],[Recuperados]]</f>
        <v>-91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 t="e">
        <f>+Localiza_PN1112[[#This Row],[Fallecidos]]/Localiza_PN1112[[#This Row],[Casos]]</f>
        <v>#DIV/0!</v>
      </c>
      <c r="Q42" s="28" t="e">
        <f>+Localiza_PN1112[[#This Row],[Recuperados]]/Localiza_PN1112[[#This Row],[Casos]]</f>
        <v>#DIV/0!</v>
      </c>
      <c r="R42" s="28" t="e">
        <f>Localiza_PN1112[[#This Row],[Activos]]/Localiza_PN1112[[#This Row],[Casos]]</f>
        <v>#DIV/0!</v>
      </c>
      <c r="S42" s="47">
        <f ca="1">+HLOOKUP($R$1,'Casos DIA Corr'!$CM$1:$CP$755,Localiza_PN1112[[#This Row],[Fila]],0)</f>
        <v>0</v>
      </c>
      <c r="T42" s="43">
        <f ca="1">+HLOOKUP($R$1,'Muertes DIA'!$F$1:$I$770,Localiza_PN1112[[#This Row],[Fila]],0)</f>
        <v>0</v>
      </c>
      <c r="U42" s="43">
        <f ca="1">+HLOOKUP($R$1,'Recuperados DIA'!$E$1:$H$763,Localiza_PN1112[[#This Row],[Fila]],0)</f>
        <v>1</v>
      </c>
    </row>
    <row r="43" spans="2:21">
      <c r="B43">
        <v>43</v>
      </c>
      <c r="C43">
        <v>10402</v>
      </c>
      <c r="D43" t="s">
        <v>169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0</v>
      </c>
      <c r="I43" s="52">
        <f>+Muertes_PN_ACUM[[#This Row],[Fallecidos]]</f>
        <v>0</v>
      </c>
      <c r="J43" s="52">
        <f>+Recupera_PN_ACUM[[#This Row],[Recuperados]]</f>
        <v>3</v>
      </c>
      <c r="K43" s="52">
        <f>+Localiza_PN1112[[#This Row],[Casos]]-Localiza_PN1112[[#This Row],[Fallecidos]]-Localiza_PN1112[[#This Row],[Recuperados]]</f>
        <v>-3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 t="e">
        <f>+Localiza_PN1112[[#This Row],[Fallecidos]]/Localiza_PN1112[[#This Row],[Casos]]</f>
        <v>#DIV/0!</v>
      </c>
      <c r="Q43" s="28" t="e">
        <f>+Localiza_PN1112[[#This Row],[Recuperados]]/Localiza_PN1112[[#This Row],[Casos]]</f>
        <v>#DIV/0!</v>
      </c>
      <c r="R43" s="28" t="e">
        <f>Localiza_PN1112[[#This Row],[Activos]]/Localiza_PN1112[[#This Row],[Casos]]</f>
        <v>#DIV/0!</v>
      </c>
      <c r="S43" s="47">
        <f ca="1">+HLOOKUP($R$1,'Casos DIA Corr'!$CM$1:$CP$755,Localiza_PN1112[[#This Row],[Fila]],0)</f>
        <v>0</v>
      </c>
      <c r="T43" s="43">
        <f ca="1">+HLOOKUP($R$1,'Muertes DIA'!$F$1:$I$770,Localiza_PN1112[[#This Row],[Fila]],0)</f>
        <v>0</v>
      </c>
      <c r="U43" s="43">
        <f ca="1">+HLOOKUP($R$1,'Recuperados DIA'!$E$1:$H$763,Localiza_PN1112[[#This Row],[Fila]],0)</f>
        <v>0</v>
      </c>
    </row>
    <row r="44" spans="2:21">
      <c r="B44">
        <v>44</v>
      </c>
      <c r="C44">
        <v>30101</v>
      </c>
      <c r="D44" t="s">
        <v>170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0</v>
      </c>
      <c r="I44" s="52">
        <f>+Muertes_PN_ACUM[[#This Row],[Fallecidos]]</f>
        <v>0</v>
      </c>
      <c r="J44" s="52">
        <f>+Recupera_PN_ACUM[[#This Row],[Recuperados]]</f>
        <v>7</v>
      </c>
      <c r="K44" s="52">
        <f>+Localiza_PN1112[[#This Row],[Casos]]-Localiza_PN1112[[#This Row],[Fallecidos]]-Localiza_PN1112[[#This Row],[Recuperados]]</f>
        <v>-7</v>
      </c>
      <c r="L44" s="22">
        <f>+Localiza_PN1112[[#This Row],[Casos]]/(Localiza_PN1112[[#This Row],[Población]]/1000000)</f>
        <v>0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340.15258272996743</v>
      </c>
      <c r="O44" s="22">
        <f>+Localiza_PN1112[[#This Row],[Activos]]/(Localiza_PN1112[[#This Row],[Población]]/1000000)</f>
        <v>-340.15258272996743</v>
      </c>
      <c r="P44" s="28" t="e">
        <f>+Localiza_PN1112[[#This Row],[Fallecidos]]/Localiza_PN1112[[#This Row],[Casos]]</f>
        <v>#DIV/0!</v>
      </c>
      <c r="Q44" s="28" t="e">
        <f>+Localiza_PN1112[[#This Row],[Recuperados]]/Localiza_PN1112[[#This Row],[Casos]]</f>
        <v>#DIV/0!</v>
      </c>
      <c r="R44" s="28" t="e">
        <f>Localiza_PN1112[[#This Row],[Activos]]/Localiza_PN1112[[#This Row],[Casos]]</f>
        <v>#DIV/0!</v>
      </c>
      <c r="S44" s="47">
        <f ca="1">+HLOOKUP($R$1,'Casos DIA Corr'!$CM$1:$CP$755,Localiza_PN1112[[#This Row],[Fila]],0)</f>
        <v>0</v>
      </c>
      <c r="T44" s="43">
        <f ca="1">+HLOOKUP($R$1,'Muertes DIA'!$F$1:$I$770,Localiza_PN1112[[#This Row],[Fila]],0)</f>
        <v>0</v>
      </c>
      <c r="U44" s="43">
        <f ca="1">+HLOOKUP($R$1,'Recuperados DIA'!$E$1:$H$763,Localiza_PN1112[[#This Row],[Fila]],0)</f>
        <v>0</v>
      </c>
    </row>
    <row r="45" spans="2:21">
      <c r="B45">
        <v>45</v>
      </c>
      <c r="C45">
        <v>30102</v>
      </c>
      <c r="D45" t="s">
        <v>171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0</v>
      </c>
      <c r="I45" s="52">
        <f>+Muertes_PN_ACUM[[#This Row],[Fallecidos]]</f>
        <v>1</v>
      </c>
      <c r="J45" s="52">
        <f>+Recupera_PN_ACUM[[#This Row],[Recuperados]]</f>
        <v>3</v>
      </c>
      <c r="K45" s="52">
        <f>+Localiza_PN1112[[#This Row],[Casos]]-Localiza_PN1112[[#This Row],[Fallecidos]]-Localiza_PN1112[[#This Row],[Recuperados]]</f>
        <v>-4</v>
      </c>
      <c r="L45" s="22">
        <f>+Localiza_PN1112[[#This Row],[Casos]]/(Localiza_PN1112[[#This Row],[Población]]/1000000)</f>
        <v>0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213.12872975277068</v>
      </c>
      <c r="O45" s="22">
        <f>+Localiza_PN1112[[#This Row],[Activos]]/(Localiza_PN1112[[#This Row],[Población]]/1000000)</f>
        <v>-284.17163967036089</v>
      </c>
      <c r="P45" s="28" t="e">
        <f>+Localiza_PN1112[[#This Row],[Fallecidos]]/Localiza_PN1112[[#This Row],[Casos]]</f>
        <v>#DIV/0!</v>
      </c>
      <c r="Q45" s="28" t="e">
        <f>+Localiza_PN1112[[#This Row],[Recuperados]]/Localiza_PN1112[[#This Row],[Casos]]</f>
        <v>#DIV/0!</v>
      </c>
      <c r="R45" s="28" t="e">
        <f>Localiza_PN1112[[#This Row],[Activos]]/Localiza_PN1112[[#This Row],[Casos]]</f>
        <v>#DIV/0!</v>
      </c>
      <c r="S45" s="47">
        <f ca="1">+HLOOKUP($R$1,'Casos DIA Corr'!$CM$1:$CP$755,Localiza_PN1112[[#This Row],[Fila]],0)</f>
        <v>0</v>
      </c>
      <c r="T45" s="43">
        <f ca="1">+HLOOKUP($R$1,'Muertes DIA'!$F$1:$I$770,Localiza_PN1112[[#This Row],[Fila]],0)</f>
        <v>0</v>
      </c>
      <c r="U45" s="43">
        <f ca="1">+HLOOKUP($R$1,'Recuperados DIA'!$E$1:$H$763,Localiza_PN1112[[#This Row],[Fila]],0)</f>
        <v>0</v>
      </c>
    </row>
    <row r="46" spans="2:21">
      <c r="B46">
        <v>46</v>
      </c>
      <c r="C46">
        <v>20105</v>
      </c>
      <c r="D46" t="s">
        <v>172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0</v>
      </c>
      <c r="I46" s="52">
        <f>+Muertes_PN_ACUM[[#This Row],[Fallecidos]]</f>
        <v>0</v>
      </c>
      <c r="J46" s="52">
        <f>+Recupera_PN_ACUM[[#This Row],[Recuperados]]</f>
        <v>4</v>
      </c>
      <c r="K46" s="52">
        <f>+Localiza_PN1112[[#This Row],[Casos]]-Localiza_PN1112[[#This Row],[Fallecidos]]-Localiza_PN1112[[#This Row],[Recuperados]]</f>
        <v>-4</v>
      </c>
      <c r="L46" s="22">
        <f>+Localiza_PN1112[[#This Row],[Casos]]/(Localiza_PN1112[[#This Row],[Población]]/1000000)</f>
        <v>0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425.98509052183169</v>
      </c>
      <c r="O46" s="22">
        <f>+Localiza_PN1112[[#This Row],[Activos]]/(Localiza_PN1112[[#This Row],[Población]]/1000000)</f>
        <v>-425.98509052183169</v>
      </c>
      <c r="P46" s="28" t="e">
        <f>+Localiza_PN1112[[#This Row],[Fallecidos]]/Localiza_PN1112[[#This Row],[Casos]]</f>
        <v>#DIV/0!</v>
      </c>
      <c r="Q46" s="28" t="e">
        <f>+Localiza_PN1112[[#This Row],[Recuperados]]/Localiza_PN1112[[#This Row],[Casos]]</f>
        <v>#DIV/0!</v>
      </c>
      <c r="R46" s="28" t="e">
        <f>Localiza_PN1112[[#This Row],[Activos]]/Localiza_PN1112[[#This Row],[Casos]]</f>
        <v>#DIV/0!</v>
      </c>
      <c r="S46" s="47">
        <f ca="1">+HLOOKUP($R$1,'Casos DIA Corr'!$CM$1:$CP$755,Localiza_PN1112[[#This Row],[Fila]],0)</f>
        <v>0</v>
      </c>
      <c r="T46" s="43">
        <f ca="1">+HLOOKUP($R$1,'Muertes DIA'!$F$1:$I$770,Localiza_PN1112[[#This Row],[Fila]],0)</f>
        <v>0</v>
      </c>
      <c r="U46" s="43">
        <f ca="1">+HLOOKUP($R$1,'Recuperados DIA'!$E$1:$H$763,Localiza_PN1112[[#This Row],[Fila]],0)</f>
        <v>0</v>
      </c>
    </row>
    <row r="47" spans="2:21">
      <c r="B47">
        <v>47</v>
      </c>
      <c r="C47">
        <v>10102</v>
      </c>
      <c r="D47" t="s">
        <v>173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0</v>
      </c>
      <c r="I47" s="52">
        <f>+Muertes_PN_ACUM[[#This Row],[Fallecidos]]</f>
        <v>0</v>
      </c>
      <c r="J47" s="52">
        <f>+Recupera_PN_ACUM[[#This Row],[Recuperados]]</f>
        <v>0</v>
      </c>
      <c r="K47" s="52">
        <f>+Localiza_PN1112[[#This Row],[Casos]]-Localiza_PN1112[[#This Row],[Fallecidos]]-Localiza_PN1112[[#This Row],[Recuperados]]</f>
        <v>0</v>
      </c>
      <c r="L47" s="22">
        <f>+Localiza_PN1112[[#This Row],[Casos]]/(Localiza_PN1112[[#This Row],[Población]]/1000000)</f>
        <v>0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0</v>
      </c>
      <c r="O47" s="22">
        <f>+Localiza_PN1112[[#This Row],[Activos]]/(Localiza_PN1112[[#This Row],[Población]]/1000000)</f>
        <v>0</v>
      </c>
      <c r="P47" s="28" t="e">
        <f>+Localiza_PN1112[[#This Row],[Fallecidos]]/Localiza_PN1112[[#This Row],[Casos]]</f>
        <v>#DIV/0!</v>
      </c>
      <c r="Q47" s="28" t="e">
        <f>+Localiza_PN1112[[#This Row],[Recuperados]]/Localiza_PN1112[[#This Row],[Casos]]</f>
        <v>#DIV/0!</v>
      </c>
      <c r="R47" s="28" t="e">
        <f>Localiza_PN1112[[#This Row],[Activos]]/Localiza_PN1112[[#This Row],[Casos]]</f>
        <v>#DIV/0!</v>
      </c>
      <c r="S47" s="47">
        <f ca="1">+HLOOKUP($R$1,'Casos DIA Corr'!$CM$1:$CP$755,Localiza_PN1112[[#This Row],[Fila]],0)</f>
        <v>0</v>
      </c>
      <c r="T47" s="43">
        <f ca="1">+HLOOKUP($R$1,'Muertes DIA'!$F$1:$I$770,Localiza_PN1112[[#This Row],[Fila]],0)</f>
        <v>0</v>
      </c>
      <c r="U47" s="43">
        <f ca="1">+HLOOKUP($R$1,'Recuperados DIA'!$E$1:$H$763,Localiza_PN1112[[#This Row],[Fila]],0)</f>
        <v>0</v>
      </c>
    </row>
    <row r="48" spans="2:21">
      <c r="B48">
        <v>48</v>
      </c>
      <c r="C48">
        <v>70203</v>
      </c>
      <c r="D48" t="s">
        <v>174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0</v>
      </c>
      <c r="I48" s="52">
        <f>+Muertes_PN_ACUM[[#This Row],[Fallecidos]]</f>
        <v>0</v>
      </c>
      <c r="J48" s="52">
        <f>+Recupera_PN_ACUM[[#This Row],[Recuperados]]</f>
        <v>0</v>
      </c>
      <c r="K48" s="52">
        <f>+Localiza_PN1112[[#This Row],[Casos]]-Localiza_PN1112[[#This Row],[Fallecidos]]-Localiza_PN1112[[#This Row],[Recuperados]]</f>
        <v>0</v>
      </c>
      <c r="L48" s="22">
        <f>+Localiza_PN1112[[#This Row],[Casos]]/(Localiza_PN1112[[#This Row],[Población]]/1000000)</f>
        <v>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0</v>
      </c>
      <c r="O48" s="22">
        <f>+Localiza_PN1112[[#This Row],[Activos]]/(Localiza_PN1112[[#This Row],[Población]]/1000000)</f>
        <v>0</v>
      </c>
      <c r="P48" s="28" t="e">
        <f>+Localiza_PN1112[[#This Row],[Fallecidos]]/Localiza_PN1112[[#This Row],[Casos]]</f>
        <v>#DIV/0!</v>
      </c>
      <c r="Q48" s="28" t="e">
        <f>+Localiza_PN1112[[#This Row],[Recuperados]]/Localiza_PN1112[[#This Row],[Casos]]</f>
        <v>#DIV/0!</v>
      </c>
      <c r="R48" s="28" t="e">
        <f>Localiza_PN1112[[#This Row],[Activos]]/Localiza_PN1112[[#This Row],[Casos]]</f>
        <v>#DIV/0!</v>
      </c>
      <c r="S48" s="47">
        <f ca="1">+HLOOKUP($R$1,'Casos DIA Corr'!$CM$1:$CP$755,Localiza_PN1112[[#This Row],[Fila]],0)</f>
        <v>0</v>
      </c>
      <c r="T48" s="43">
        <f ca="1">+HLOOKUP($R$1,'Muertes DIA'!$F$1:$I$770,Localiza_PN1112[[#This Row],[Fila]],0)</f>
        <v>0</v>
      </c>
      <c r="U48" s="43">
        <f ca="1">+HLOOKUP($R$1,'Recuperados DIA'!$E$1:$H$763,Localiza_PN1112[[#This Row],[Fila]],0)</f>
        <v>0</v>
      </c>
    </row>
    <row r="49" spans="2:21">
      <c r="B49">
        <v>49</v>
      </c>
      <c r="C49">
        <v>130402</v>
      </c>
      <c r="D49" t="s">
        <v>176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0</v>
      </c>
      <c r="I49" s="52">
        <f>+Muertes_PN_ACUM[[#This Row],[Fallecidos]]</f>
        <v>0</v>
      </c>
      <c r="J49" s="52">
        <f>+Recupera_PN_ACUM[[#This Row],[Recuperados]]</f>
        <v>1</v>
      </c>
      <c r="K49" s="52">
        <f>+Localiza_PN1112[[#This Row],[Casos]]-Localiza_PN1112[[#This Row],[Fallecidos]]-Localiza_PN1112[[#This Row],[Recuperados]]</f>
        <v>-1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 t="e">
        <f>+Localiza_PN1112[[#This Row],[Fallecidos]]/Localiza_PN1112[[#This Row],[Casos]]</f>
        <v>#DIV/0!</v>
      </c>
      <c r="Q49" s="28" t="e">
        <f>+Localiza_PN1112[[#This Row],[Recuperados]]/Localiza_PN1112[[#This Row],[Casos]]</f>
        <v>#DIV/0!</v>
      </c>
      <c r="R49" s="28" t="e">
        <f>Localiza_PN1112[[#This Row],[Activos]]/Localiza_PN1112[[#This Row],[Casos]]</f>
        <v>#DIV/0!</v>
      </c>
      <c r="S49" s="47">
        <f ca="1">+HLOOKUP($R$1,'Casos DIA Corr'!$CM$1:$CP$755,Localiza_PN1112[[#This Row],[Fila]],0)</f>
        <v>0</v>
      </c>
      <c r="T49" s="43">
        <f ca="1">+HLOOKUP($R$1,'Muertes DIA'!$F$1:$I$770,Localiza_PN1112[[#This Row],[Fila]],0)</f>
        <v>0</v>
      </c>
      <c r="U49" s="43">
        <f ca="1">+HLOOKUP($R$1,'Recuperados DIA'!$E$1:$H$763,Localiza_PN1112[[#This Row],[Fila]],0)</f>
        <v>0</v>
      </c>
    </row>
    <row r="50" spans="2:21">
      <c r="B50">
        <v>50</v>
      </c>
      <c r="C50">
        <v>81007</v>
      </c>
      <c r="D50" t="s">
        <v>177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0</v>
      </c>
      <c r="I50" s="52">
        <f>+Muertes_PN_ACUM[[#This Row],[Fallecidos]]</f>
        <v>4</v>
      </c>
      <c r="J50" s="52">
        <f>+Recupera_PN_ACUM[[#This Row],[Recuperados]]</f>
        <v>161</v>
      </c>
      <c r="K50" s="52">
        <f>+Localiza_PN1112[[#This Row],[Casos]]-Localiza_PN1112[[#This Row],[Fallecidos]]-Localiza_PN1112[[#This Row],[Recuperados]]</f>
        <v>-165</v>
      </c>
      <c r="L50" s="22">
        <f>+Localiza_PN1112[[#This Row],[Casos]]/(Localiza_PN1112[[#This Row],[Población]]/1000000)</f>
        <v>0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3612.2142200085259</v>
      </c>
      <c r="O50" s="22">
        <f>+Localiza_PN1112[[#This Row],[Activos]]/(Localiza_PN1112[[#This Row],[Población]]/1000000)</f>
        <v>-3701.9586726795451</v>
      </c>
      <c r="P50" s="28" t="e">
        <f>+Localiza_PN1112[[#This Row],[Fallecidos]]/Localiza_PN1112[[#This Row],[Casos]]</f>
        <v>#DIV/0!</v>
      </c>
      <c r="Q50" s="28" t="e">
        <f>+Localiza_PN1112[[#This Row],[Recuperados]]/Localiza_PN1112[[#This Row],[Casos]]</f>
        <v>#DIV/0!</v>
      </c>
      <c r="R50" s="28" t="e">
        <f>Localiza_PN1112[[#This Row],[Activos]]/Localiza_PN1112[[#This Row],[Casos]]</f>
        <v>#DIV/0!</v>
      </c>
      <c r="S50" s="47">
        <f ca="1">+HLOOKUP($R$1,'Casos DIA Corr'!$CM$1:$CP$755,Localiza_PN1112[[#This Row],[Fila]],0)</f>
        <v>0</v>
      </c>
      <c r="T50" s="43">
        <f ca="1">+HLOOKUP($R$1,'Muertes DIA'!$F$1:$I$770,Localiza_PN1112[[#This Row],[Fila]],0)</f>
        <v>0</v>
      </c>
      <c r="U50" s="43">
        <f ca="1">+HLOOKUP($R$1,'Recuperados DIA'!$E$1:$H$763,Localiza_PN1112[[#This Row],[Fila]],0)</f>
        <v>1</v>
      </c>
    </row>
    <row r="51" spans="2:21">
      <c r="B51">
        <v>51</v>
      </c>
      <c r="C51">
        <v>81002</v>
      </c>
      <c r="D51" t="s">
        <v>178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0</v>
      </c>
      <c r="I51" s="52">
        <f>+Muertes_PN_ACUM[[#This Row],[Fallecidos]]</f>
        <v>9</v>
      </c>
      <c r="J51" s="52">
        <f>+Recupera_PN_ACUM[[#This Row],[Recuperados]]</f>
        <v>248</v>
      </c>
      <c r="K51" s="52">
        <f>+Localiza_PN1112[[#This Row],[Casos]]-Localiza_PN1112[[#This Row],[Fallecidos]]-Localiza_PN1112[[#This Row],[Recuperados]]</f>
        <v>-257</v>
      </c>
      <c r="L51" s="22">
        <f>+Localiza_PN1112[[#This Row],[Casos]]/(Localiza_PN1112[[#This Row],[Población]]/1000000)</f>
        <v>0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5023.5987603054673</v>
      </c>
      <c r="O51" s="22">
        <f>+Localiza_PN1112[[#This Row],[Activos]]/(Localiza_PN1112[[#This Row],[Población]]/1000000)</f>
        <v>-5205.9067798326814</v>
      </c>
      <c r="P51" s="28" t="e">
        <f>+Localiza_PN1112[[#This Row],[Fallecidos]]/Localiza_PN1112[[#This Row],[Casos]]</f>
        <v>#DIV/0!</v>
      </c>
      <c r="Q51" s="28" t="e">
        <f>+Localiza_PN1112[[#This Row],[Recuperados]]/Localiza_PN1112[[#This Row],[Casos]]</f>
        <v>#DIV/0!</v>
      </c>
      <c r="R51" s="28" t="e">
        <f>Localiza_PN1112[[#This Row],[Activos]]/Localiza_PN1112[[#This Row],[Casos]]</f>
        <v>#DIV/0!</v>
      </c>
      <c r="S51" s="47">
        <f ca="1">+HLOOKUP($R$1,'Casos DIA Corr'!$CM$1:$CP$755,Localiza_PN1112[[#This Row],[Fila]],0)</f>
        <v>0</v>
      </c>
      <c r="T51" s="43">
        <f ca="1">+HLOOKUP($R$1,'Muertes DIA'!$F$1:$I$770,Localiza_PN1112[[#This Row],[Fila]],0)</f>
        <v>-1</v>
      </c>
      <c r="U51" s="43">
        <f ca="1">+HLOOKUP($R$1,'Recuperados DIA'!$E$1:$H$763,Localiza_PN1112[[#This Row],[Fila]],0)</f>
        <v>3</v>
      </c>
    </row>
    <row r="52" spans="2:21">
      <c r="B52">
        <v>52</v>
      </c>
      <c r="C52">
        <v>41302</v>
      </c>
      <c r="D52" t="s">
        <v>180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0</v>
      </c>
      <c r="I52" s="52">
        <f>+Muertes_PN_ACUM[[#This Row],[Fallecidos]]</f>
        <v>0</v>
      </c>
      <c r="J52" s="52">
        <f>+Recupera_PN_ACUM[[#This Row],[Recuperados]]</f>
        <v>0</v>
      </c>
      <c r="K52" s="52">
        <f>+Localiza_PN1112[[#This Row],[Casos]]-Localiza_PN1112[[#This Row],[Fallecidos]]-Localiza_PN1112[[#This Row],[Recuperados]]</f>
        <v>0</v>
      </c>
      <c r="L52" s="22">
        <f>+Localiza_PN1112[[#This Row],[Casos]]/(Localiza_PN1112[[#This Row],[Población]]/1000000)</f>
        <v>0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0</v>
      </c>
      <c r="O52" s="22">
        <f>+Localiza_PN1112[[#This Row],[Activos]]/(Localiza_PN1112[[#This Row],[Población]]/1000000)</f>
        <v>0</v>
      </c>
      <c r="P52" s="28" t="e">
        <f>+Localiza_PN1112[[#This Row],[Fallecidos]]/Localiza_PN1112[[#This Row],[Casos]]</f>
        <v>#DIV/0!</v>
      </c>
      <c r="Q52" s="28" t="e">
        <f>+Localiza_PN1112[[#This Row],[Recuperados]]/Localiza_PN1112[[#This Row],[Casos]]</f>
        <v>#DIV/0!</v>
      </c>
      <c r="R52" s="28" t="e">
        <f>Localiza_PN1112[[#This Row],[Activos]]/Localiza_PN1112[[#This Row],[Casos]]</f>
        <v>#DIV/0!</v>
      </c>
      <c r="S52" s="47">
        <f ca="1">+HLOOKUP($R$1,'Casos DIA Corr'!$CM$1:$CP$755,Localiza_PN1112[[#This Row],[Fila]],0)</f>
        <v>0</v>
      </c>
      <c r="T52" s="43">
        <f ca="1">+HLOOKUP($R$1,'Muertes DIA'!$F$1:$I$770,Localiza_PN1112[[#This Row],[Fila]],0)</f>
        <v>0</v>
      </c>
      <c r="U52" s="43">
        <f ca="1">+HLOOKUP($R$1,'Recuperados DIA'!$E$1:$H$763,Localiza_PN1112[[#This Row],[Fila]],0)</f>
        <v>0</v>
      </c>
    </row>
    <row r="53" spans="2:21">
      <c r="B53">
        <v>53</v>
      </c>
      <c r="C53">
        <v>80807</v>
      </c>
      <c r="D53" t="s">
        <v>180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0</v>
      </c>
      <c r="I53" s="52">
        <f>+Muertes_PN_ACUM[[#This Row],[Fallecidos]]</f>
        <v>7</v>
      </c>
      <c r="J53" s="52">
        <f>+Recupera_PN_ACUM[[#This Row],[Recuperados]]</f>
        <v>114</v>
      </c>
      <c r="K53" s="52">
        <f>+Localiza_PN1112[[#This Row],[Casos]]-Localiza_PN1112[[#This Row],[Fallecidos]]-Localiza_PN1112[[#This Row],[Recuperados]]</f>
        <v>-121</v>
      </c>
      <c r="L53" s="22">
        <f>+Localiza_PN1112[[#This Row],[Casos]]/(Localiza_PN1112[[#This Row],[Población]]/1000000)</f>
        <v>0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3782.8510751260951</v>
      </c>
      <c r="O53" s="22">
        <f>+Localiza_PN1112[[#This Row],[Activos]]/(Localiza_PN1112[[#This Row],[Población]]/1000000)</f>
        <v>-4015.1314043005045</v>
      </c>
      <c r="P53" s="28" t="e">
        <f>+Localiza_PN1112[[#This Row],[Fallecidos]]/Localiza_PN1112[[#This Row],[Casos]]</f>
        <v>#DIV/0!</v>
      </c>
      <c r="Q53" s="28" t="e">
        <f>+Localiza_PN1112[[#This Row],[Recuperados]]/Localiza_PN1112[[#This Row],[Casos]]</f>
        <v>#DIV/0!</v>
      </c>
      <c r="R53" s="28" t="e">
        <f>Localiza_PN1112[[#This Row],[Activos]]/Localiza_PN1112[[#This Row],[Casos]]</f>
        <v>#DIV/0!</v>
      </c>
      <c r="S53" s="47">
        <f ca="1">+HLOOKUP($R$1,'Casos DIA Corr'!$CM$1:$CP$755,Localiza_PN1112[[#This Row],[Fila]],0)</f>
        <v>0</v>
      </c>
      <c r="T53" s="43">
        <f ca="1">+HLOOKUP($R$1,'Muertes DIA'!$F$1:$I$770,Localiza_PN1112[[#This Row],[Fila]],0)</f>
        <v>-1</v>
      </c>
      <c r="U53" s="43">
        <f ca="1">+HLOOKUP($R$1,'Recuperados DIA'!$E$1:$H$763,Localiza_PN1112[[#This Row],[Fila]],0)</f>
        <v>0</v>
      </c>
    </row>
    <row r="54" spans="2:21">
      <c r="B54">
        <v>54</v>
      </c>
      <c r="C54">
        <v>80806</v>
      </c>
      <c r="D54" t="s">
        <v>181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0</v>
      </c>
      <c r="I54" s="52">
        <f>+Muertes_PN_ACUM[[#This Row],[Fallecidos]]</f>
        <v>9</v>
      </c>
      <c r="J54" s="52">
        <f>+Recupera_PN_ACUM[[#This Row],[Recuperados]]</f>
        <v>139</v>
      </c>
      <c r="K54" s="52">
        <f>+Localiza_PN1112[[#This Row],[Casos]]-Localiza_PN1112[[#This Row],[Fallecidos]]-Localiza_PN1112[[#This Row],[Recuperados]]</f>
        <v>-148</v>
      </c>
      <c r="L54" s="22">
        <f>+Localiza_PN1112[[#This Row],[Casos]]/(Localiza_PN1112[[#This Row],[Población]]/1000000)</f>
        <v>0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3014.1382600398997</v>
      </c>
      <c r="O54" s="22">
        <f>+Localiza_PN1112[[#This Row],[Activos]]/(Localiza_PN1112[[#This Row],[Población]]/1000000)</f>
        <v>-3209.2982912655048</v>
      </c>
      <c r="P54" s="28" t="e">
        <f>+Localiza_PN1112[[#This Row],[Fallecidos]]/Localiza_PN1112[[#This Row],[Casos]]</f>
        <v>#DIV/0!</v>
      </c>
      <c r="Q54" s="28" t="e">
        <f>+Localiza_PN1112[[#This Row],[Recuperados]]/Localiza_PN1112[[#This Row],[Casos]]</f>
        <v>#DIV/0!</v>
      </c>
      <c r="R54" s="28" t="e">
        <f>Localiza_PN1112[[#This Row],[Activos]]/Localiza_PN1112[[#This Row],[Casos]]</f>
        <v>#DIV/0!</v>
      </c>
      <c r="S54" s="47">
        <f ca="1">+HLOOKUP($R$1,'Casos DIA Corr'!$CM$1:$CP$755,Localiza_PN1112[[#This Row],[Fila]],0)</f>
        <v>0</v>
      </c>
      <c r="T54" s="43">
        <f ca="1">+HLOOKUP($R$1,'Muertes DIA'!$F$1:$I$770,Localiza_PN1112[[#This Row],[Fila]],0)</f>
        <v>1</v>
      </c>
      <c r="U54" s="43">
        <f ca="1">+HLOOKUP($R$1,'Recuperados DIA'!$E$1:$H$763,Localiza_PN1112[[#This Row],[Fila]],0)</f>
        <v>1</v>
      </c>
    </row>
    <row r="55" spans="2:21">
      <c r="B55">
        <v>55</v>
      </c>
      <c r="C55">
        <v>40602</v>
      </c>
      <c r="D55" t="s">
        <v>183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0</v>
      </c>
      <c r="I55" s="52">
        <f>+Muertes_PN_ACUM[[#This Row],[Fallecidos]]</f>
        <v>0</v>
      </c>
      <c r="J55" s="52">
        <f>+Recupera_PN_ACUM[[#This Row],[Recuperados]]</f>
        <v>0</v>
      </c>
      <c r="K55" s="52">
        <f>+Localiza_PN1112[[#This Row],[Casos]]-Localiza_PN1112[[#This Row],[Fallecidos]]-Localiza_PN1112[[#This Row],[Recuperados]]</f>
        <v>0</v>
      </c>
      <c r="L55" s="22">
        <f>+Localiza_PN1112[[#This Row],[Casos]]/(Localiza_PN1112[[#This Row],[Población]]/1000000)</f>
        <v>0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0</v>
      </c>
      <c r="O55" s="22">
        <f>+Localiza_PN1112[[#This Row],[Activos]]/(Localiza_PN1112[[#This Row],[Población]]/1000000)</f>
        <v>0</v>
      </c>
      <c r="P55" s="28" t="e">
        <f>+Localiza_PN1112[[#This Row],[Fallecidos]]/Localiza_PN1112[[#This Row],[Casos]]</f>
        <v>#DIV/0!</v>
      </c>
      <c r="Q55" s="28" t="e">
        <f>+Localiza_PN1112[[#This Row],[Recuperados]]/Localiza_PN1112[[#This Row],[Casos]]</f>
        <v>#DIV/0!</v>
      </c>
      <c r="R55" s="28" t="e">
        <f>Localiza_PN1112[[#This Row],[Activos]]/Localiza_PN1112[[#This Row],[Casos]]</f>
        <v>#DIV/0!</v>
      </c>
      <c r="S55" s="47">
        <f ca="1">+HLOOKUP($R$1,'Casos DIA Corr'!$CM$1:$CP$755,Localiza_PN1112[[#This Row],[Fila]],0)</f>
        <v>0</v>
      </c>
      <c r="T55" s="43">
        <f ca="1">+HLOOKUP($R$1,'Muertes DIA'!$F$1:$I$770,Localiza_PN1112[[#This Row],[Fila]],0)</f>
        <v>0</v>
      </c>
      <c r="U55" s="43">
        <f ca="1">+HLOOKUP($R$1,'Recuperados DIA'!$E$1:$H$763,Localiza_PN1112[[#This Row],[Fila]],0)</f>
        <v>0</v>
      </c>
    </row>
    <row r="56" spans="2:21">
      <c r="B56">
        <v>56</v>
      </c>
      <c r="C56">
        <v>120601</v>
      </c>
      <c r="D56" t="s">
        <v>185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0</v>
      </c>
      <c r="I56" s="52">
        <f>+Muertes_PN_ACUM[[#This Row],[Fallecidos]]</f>
        <v>0</v>
      </c>
      <c r="J56" s="52">
        <f>+Recupera_PN_ACUM[[#This Row],[Recuperados]]</f>
        <v>0</v>
      </c>
      <c r="K56" s="52">
        <f>+Localiza_PN1112[[#This Row],[Casos]]-Localiza_PN1112[[#This Row],[Fallecidos]]-Localiza_PN1112[[#This Row],[Recuperados]]</f>
        <v>0</v>
      </c>
      <c r="L56" s="22">
        <f>+Localiza_PN1112[[#This Row],[Casos]]/(Localiza_PN1112[[#This Row],[Población]]/1000000)</f>
        <v>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0</v>
      </c>
      <c r="O56" s="22">
        <f>+Localiza_PN1112[[#This Row],[Activos]]/(Localiza_PN1112[[#This Row],[Población]]/1000000)</f>
        <v>0</v>
      </c>
      <c r="P56" s="28" t="e">
        <f>+Localiza_PN1112[[#This Row],[Fallecidos]]/Localiza_PN1112[[#This Row],[Casos]]</f>
        <v>#DIV/0!</v>
      </c>
      <c r="Q56" s="28" t="e">
        <f>+Localiza_PN1112[[#This Row],[Recuperados]]/Localiza_PN1112[[#This Row],[Casos]]</f>
        <v>#DIV/0!</v>
      </c>
      <c r="R56" s="28" t="e">
        <f>Localiza_PN1112[[#This Row],[Activos]]/Localiza_PN1112[[#This Row],[Casos]]</f>
        <v>#DIV/0!</v>
      </c>
      <c r="S56" s="47">
        <f ca="1">+HLOOKUP($R$1,'Casos DIA Corr'!$CM$1:$CP$755,Localiza_PN1112[[#This Row],[Fila]],0)</f>
        <v>0</v>
      </c>
      <c r="T56" s="43">
        <f ca="1">+HLOOKUP($R$1,'Muertes DIA'!$F$1:$I$770,Localiza_PN1112[[#This Row],[Fila]],0)</f>
        <v>0</v>
      </c>
      <c r="U56" s="43">
        <f ca="1">+HLOOKUP($R$1,'Recuperados DIA'!$E$1:$H$763,Localiza_PN1112[[#This Row],[Fila]],0)</f>
        <v>0</v>
      </c>
    </row>
    <row r="57" spans="2:21">
      <c r="B57">
        <v>57</v>
      </c>
      <c r="C57">
        <v>90402</v>
      </c>
      <c r="D57" t="s">
        <v>187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0</v>
      </c>
      <c r="I57" s="52">
        <f>+Muertes_PN_ACUM[[#This Row],[Fallecidos]]</f>
        <v>0</v>
      </c>
      <c r="J57" s="52">
        <f>+Recupera_PN_ACUM[[#This Row],[Recuperados]]</f>
        <v>0</v>
      </c>
      <c r="K57" s="52">
        <f>+Localiza_PN1112[[#This Row],[Casos]]-Localiza_PN1112[[#This Row],[Fallecidos]]-Localiza_PN1112[[#This Row],[Recuperados]]</f>
        <v>0</v>
      </c>
      <c r="L57" s="22">
        <f>+Localiza_PN1112[[#This Row],[Casos]]/(Localiza_PN1112[[#This Row],[Población]]/1000000)</f>
        <v>0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0</v>
      </c>
      <c r="O57" s="22">
        <f>+Localiza_PN1112[[#This Row],[Activos]]/(Localiza_PN1112[[#This Row],[Población]]/1000000)</f>
        <v>0</v>
      </c>
      <c r="P57" s="28" t="e">
        <f>+Localiza_PN1112[[#This Row],[Fallecidos]]/Localiza_PN1112[[#This Row],[Casos]]</f>
        <v>#DIV/0!</v>
      </c>
      <c r="Q57" s="28" t="e">
        <f>+Localiza_PN1112[[#This Row],[Recuperados]]/Localiza_PN1112[[#This Row],[Casos]]</f>
        <v>#DIV/0!</v>
      </c>
      <c r="R57" s="28" t="e">
        <f>Localiza_PN1112[[#This Row],[Activos]]/Localiza_PN1112[[#This Row],[Casos]]</f>
        <v>#DIV/0!</v>
      </c>
      <c r="S57" s="47">
        <f ca="1">+HLOOKUP($R$1,'Casos DIA Corr'!$CM$1:$CP$755,Localiza_PN1112[[#This Row],[Fila]],0)</f>
        <v>0</v>
      </c>
      <c r="T57" s="43">
        <f ca="1">+HLOOKUP($R$1,'Muertes DIA'!$F$1:$I$770,Localiza_PN1112[[#This Row],[Fila]],0)</f>
        <v>0</v>
      </c>
      <c r="U57" s="43">
        <f ca="1">+HLOOKUP($R$1,'Recuperados DIA'!$E$1:$H$763,Localiza_PN1112[[#This Row],[Fila]],0)</f>
        <v>0</v>
      </c>
    </row>
    <row r="58" spans="2:21">
      <c r="B58">
        <v>58</v>
      </c>
      <c r="C58">
        <v>41202</v>
      </c>
      <c r="D58" t="s">
        <v>189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0</v>
      </c>
      <c r="I58" s="52">
        <f>+Muertes_PN_ACUM[[#This Row],[Fallecidos]]</f>
        <v>0</v>
      </c>
      <c r="J58" s="52">
        <f>+Recupera_PN_ACUM[[#This Row],[Recuperados]]</f>
        <v>0</v>
      </c>
      <c r="K58" s="52">
        <f>+Localiza_PN1112[[#This Row],[Casos]]-Localiza_PN1112[[#This Row],[Fallecidos]]-Localiza_PN1112[[#This Row],[Recuperados]]</f>
        <v>0</v>
      </c>
      <c r="L58" s="22">
        <f>+Localiza_PN1112[[#This Row],[Casos]]/(Localiza_PN1112[[#This Row],[Población]]/1000000)</f>
        <v>0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0</v>
      </c>
      <c r="O58" s="22">
        <f>+Localiza_PN1112[[#This Row],[Activos]]/(Localiza_PN1112[[#This Row],[Población]]/1000000)</f>
        <v>0</v>
      </c>
      <c r="P58" s="28" t="e">
        <f>+Localiza_PN1112[[#This Row],[Fallecidos]]/Localiza_PN1112[[#This Row],[Casos]]</f>
        <v>#DIV/0!</v>
      </c>
      <c r="Q58" s="28" t="e">
        <f>+Localiza_PN1112[[#This Row],[Recuperados]]/Localiza_PN1112[[#This Row],[Casos]]</f>
        <v>#DIV/0!</v>
      </c>
      <c r="R58" s="28" t="e">
        <f>Localiza_PN1112[[#This Row],[Activos]]/Localiza_PN1112[[#This Row],[Casos]]</f>
        <v>#DIV/0!</v>
      </c>
      <c r="S58" s="47">
        <f ca="1">+HLOOKUP($R$1,'Casos DIA Corr'!$CM$1:$CP$755,Localiza_PN1112[[#This Row],[Fila]],0)</f>
        <v>0</v>
      </c>
      <c r="T58" s="43">
        <f ca="1">+HLOOKUP($R$1,'Muertes DIA'!$F$1:$I$770,Localiza_PN1112[[#This Row],[Fila]],0)</f>
        <v>0</v>
      </c>
      <c r="U58" s="43">
        <f ca="1">+HLOOKUP($R$1,'Recuperados DIA'!$E$1:$H$763,Localiza_PN1112[[#This Row],[Fila]],0)</f>
        <v>0</v>
      </c>
    </row>
    <row r="59" spans="2:21">
      <c r="B59">
        <v>59</v>
      </c>
      <c r="C59">
        <v>120102</v>
      </c>
      <c r="D59" t="s">
        <v>191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0</v>
      </c>
      <c r="I59" s="52">
        <f>+Muertes_PN_ACUM[[#This Row],[Fallecidos]]</f>
        <v>0</v>
      </c>
      <c r="J59" s="52">
        <f>+Recupera_PN_ACUM[[#This Row],[Recuperados]]</f>
        <v>0</v>
      </c>
      <c r="K59" s="52">
        <f>+Localiza_PN1112[[#This Row],[Casos]]-Localiza_PN1112[[#This Row],[Fallecidos]]-Localiza_PN1112[[#This Row],[Recuperados]]</f>
        <v>0</v>
      </c>
      <c r="L59" s="22">
        <f>+Localiza_PN1112[[#This Row],[Casos]]/(Localiza_PN1112[[#This Row],[Población]]/1000000)</f>
        <v>0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0</v>
      </c>
      <c r="O59" s="22">
        <f>+Localiza_PN1112[[#This Row],[Activos]]/(Localiza_PN1112[[#This Row],[Población]]/1000000)</f>
        <v>0</v>
      </c>
      <c r="P59" s="28" t="e">
        <f>+Localiza_PN1112[[#This Row],[Fallecidos]]/Localiza_PN1112[[#This Row],[Casos]]</f>
        <v>#DIV/0!</v>
      </c>
      <c r="Q59" s="28" t="e">
        <f>+Localiza_PN1112[[#This Row],[Recuperados]]/Localiza_PN1112[[#This Row],[Casos]]</f>
        <v>#DIV/0!</v>
      </c>
      <c r="R59" s="28" t="e">
        <f>Localiza_PN1112[[#This Row],[Activos]]/Localiza_PN1112[[#This Row],[Casos]]</f>
        <v>#DIV/0!</v>
      </c>
      <c r="S59" s="47">
        <f ca="1">+HLOOKUP($R$1,'Casos DIA Corr'!$CM$1:$CP$755,Localiza_PN1112[[#This Row],[Fila]],0)</f>
        <v>0</v>
      </c>
      <c r="T59" s="43">
        <f ca="1">+HLOOKUP($R$1,'Muertes DIA'!$F$1:$I$770,Localiza_PN1112[[#This Row],[Fila]],0)</f>
        <v>0</v>
      </c>
      <c r="U59" s="43">
        <f ca="1">+HLOOKUP($R$1,'Recuperados DIA'!$E$1:$H$763,Localiza_PN1112[[#This Row],[Fila]],0)</f>
        <v>0</v>
      </c>
    </row>
    <row r="60" spans="2:21">
      <c r="B60">
        <v>60</v>
      </c>
      <c r="C60">
        <v>50202</v>
      </c>
      <c r="D60" t="s">
        <v>193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0</v>
      </c>
      <c r="I60" s="52">
        <f>+Muertes_PN_ACUM[[#This Row],[Fallecidos]]</f>
        <v>0</v>
      </c>
      <c r="J60" s="52">
        <f>+Recupera_PN_ACUM[[#This Row],[Recuperados]]</f>
        <v>0</v>
      </c>
      <c r="K60" s="52">
        <f>+Localiza_PN1112[[#This Row],[Casos]]-Localiza_PN1112[[#This Row],[Fallecidos]]-Localiza_PN1112[[#This Row],[Recuperados]]</f>
        <v>0</v>
      </c>
      <c r="L60" s="22">
        <f>+Localiza_PN1112[[#This Row],[Casos]]/(Localiza_PN1112[[#This Row],[Población]]/1000000)</f>
        <v>0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0</v>
      </c>
      <c r="O60" s="22">
        <f>+Localiza_PN1112[[#This Row],[Activos]]/(Localiza_PN1112[[#This Row],[Población]]/1000000)</f>
        <v>0</v>
      </c>
      <c r="P60" s="28" t="e">
        <f>+Localiza_PN1112[[#This Row],[Fallecidos]]/Localiza_PN1112[[#This Row],[Casos]]</f>
        <v>#DIV/0!</v>
      </c>
      <c r="Q60" s="28" t="e">
        <f>+Localiza_PN1112[[#This Row],[Recuperados]]/Localiza_PN1112[[#This Row],[Casos]]</f>
        <v>#DIV/0!</v>
      </c>
      <c r="R60" s="28" t="e">
        <f>Localiza_PN1112[[#This Row],[Activos]]/Localiza_PN1112[[#This Row],[Casos]]</f>
        <v>#DIV/0!</v>
      </c>
      <c r="S60" s="47">
        <f ca="1">+HLOOKUP($R$1,'Casos DIA Corr'!$CM$1:$CP$755,Localiza_PN1112[[#This Row],[Fila]],0)</f>
        <v>0</v>
      </c>
      <c r="T60" s="43">
        <f ca="1">+HLOOKUP($R$1,'Muertes DIA'!$F$1:$I$770,Localiza_PN1112[[#This Row],[Fila]],0)</f>
        <v>0</v>
      </c>
      <c r="U60" s="43">
        <f ca="1">+HLOOKUP($R$1,'Recuperados DIA'!$E$1:$H$763,Localiza_PN1112[[#This Row],[Fila]],0)</f>
        <v>0</v>
      </c>
    </row>
    <row r="61" spans="2:21">
      <c r="B61">
        <v>61</v>
      </c>
      <c r="C61">
        <v>41203</v>
      </c>
      <c r="D61" t="s">
        <v>194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0</v>
      </c>
      <c r="I61" s="52">
        <f>+Muertes_PN_ACUM[[#This Row],[Fallecidos]]</f>
        <v>0</v>
      </c>
      <c r="J61" s="52">
        <f>+Recupera_PN_ACUM[[#This Row],[Recuperados]]</f>
        <v>0</v>
      </c>
      <c r="K61" s="52">
        <f>+Localiza_PN1112[[#This Row],[Casos]]-Localiza_PN1112[[#This Row],[Fallecidos]]-Localiza_PN1112[[#This Row],[Recuperados]]</f>
        <v>0</v>
      </c>
      <c r="L61" s="22">
        <f>+Localiza_PN1112[[#This Row],[Casos]]/(Localiza_PN1112[[#This Row],[Población]]/1000000)</f>
        <v>0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0</v>
      </c>
      <c r="O61" s="22">
        <f>+Localiza_PN1112[[#This Row],[Activos]]/(Localiza_PN1112[[#This Row],[Población]]/1000000)</f>
        <v>0</v>
      </c>
      <c r="P61" s="28" t="e">
        <f>+Localiza_PN1112[[#This Row],[Fallecidos]]/Localiza_PN1112[[#This Row],[Casos]]</f>
        <v>#DIV/0!</v>
      </c>
      <c r="Q61" s="28" t="e">
        <f>+Localiza_PN1112[[#This Row],[Recuperados]]/Localiza_PN1112[[#This Row],[Casos]]</f>
        <v>#DIV/0!</v>
      </c>
      <c r="R61" s="28" t="e">
        <f>Localiza_PN1112[[#This Row],[Activos]]/Localiza_PN1112[[#This Row],[Casos]]</f>
        <v>#DIV/0!</v>
      </c>
      <c r="S61" s="47">
        <f ca="1">+HLOOKUP($R$1,'Casos DIA Corr'!$CM$1:$CP$755,Localiza_PN1112[[#This Row],[Fila]],0)</f>
        <v>0</v>
      </c>
      <c r="T61" s="43">
        <f ca="1">+HLOOKUP($R$1,'Muertes DIA'!$F$1:$I$770,Localiza_PN1112[[#This Row],[Fila]],0)</f>
        <v>0</v>
      </c>
      <c r="U61" s="43">
        <f ca="1">+HLOOKUP($R$1,'Recuperados DIA'!$E$1:$H$763,Localiza_PN1112[[#This Row],[Fila]],0)</f>
        <v>0</v>
      </c>
    </row>
    <row r="62" spans="2:21">
      <c r="B62">
        <v>62</v>
      </c>
      <c r="C62">
        <v>10101</v>
      </c>
      <c r="D62" t="s">
        <v>195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0</v>
      </c>
      <c r="I62" s="52">
        <f>+Muertes_PN_ACUM[[#This Row],[Fallecidos]]</f>
        <v>0</v>
      </c>
      <c r="J62" s="52">
        <f>+Recupera_PN_ACUM[[#This Row],[Recuperados]]</f>
        <v>0</v>
      </c>
      <c r="K62" s="52">
        <f>+Localiza_PN1112[[#This Row],[Casos]]-Localiza_PN1112[[#This Row],[Fallecidos]]-Localiza_PN1112[[#This Row],[Recuperados]]</f>
        <v>0</v>
      </c>
      <c r="L62" s="22">
        <f>+Localiza_PN1112[[#This Row],[Casos]]/(Localiza_PN1112[[#This Row],[Población]]/1000000)</f>
        <v>0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0</v>
      </c>
      <c r="O62" s="22">
        <f>+Localiza_PN1112[[#This Row],[Activos]]/(Localiza_PN1112[[#This Row],[Población]]/1000000)</f>
        <v>0</v>
      </c>
      <c r="P62" s="28" t="e">
        <f>+Localiza_PN1112[[#This Row],[Fallecidos]]/Localiza_PN1112[[#This Row],[Casos]]</f>
        <v>#DIV/0!</v>
      </c>
      <c r="Q62" s="28" t="e">
        <f>+Localiza_PN1112[[#This Row],[Recuperados]]/Localiza_PN1112[[#This Row],[Casos]]</f>
        <v>#DIV/0!</v>
      </c>
      <c r="R62" s="28" t="e">
        <f>Localiza_PN1112[[#This Row],[Activos]]/Localiza_PN1112[[#This Row],[Casos]]</f>
        <v>#DIV/0!</v>
      </c>
      <c r="S62" s="47">
        <f ca="1">+HLOOKUP($R$1,'Casos DIA Corr'!$CM$1:$CP$755,Localiza_PN1112[[#This Row],[Fila]],0)</f>
        <v>0</v>
      </c>
      <c r="T62" s="43">
        <f ca="1">+HLOOKUP($R$1,'Muertes DIA'!$F$1:$I$770,Localiza_PN1112[[#This Row],[Fila]],0)</f>
        <v>0</v>
      </c>
      <c r="U62" s="43">
        <f ca="1">+HLOOKUP($R$1,'Recuperados DIA'!$E$1:$H$763,Localiza_PN1112[[#This Row],[Fila]],0)</f>
        <v>0</v>
      </c>
    </row>
    <row r="63" spans="2:21">
      <c r="B63">
        <v>63</v>
      </c>
      <c r="C63">
        <v>40301</v>
      </c>
      <c r="D63" t="s">
        <v>196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0</v>
      </c>
      <c r="I63" s="52">
        <f>+Muertes_PN_ACUM[[#This Row],[Fallecidos]]</f>
        <v>0</v>
      </c>
      <c r="J63" s="52">
        <f>+Recupera_PN_ACUM[[#This Row],[Recuperados]]</f>
        <v>4</v>
      </c>
      <c r="K63" s="52">
        <f>+Localiza_PN1112[[#This Row],[Casos]]-Localiza_PN1112[[#This Row],[Fallecidos]]-Localiza_PN1112[[#This Row],[Recuperados]]</f>
        <v>-4</v>
      </c>
      <c r="L63" s="22">
        <f>+Localiza_PN1112[[#This Row],[Casos]]/(Localiza_PN1112[[#This Row],[Población]]/1000000)</f>
        <v>0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1030.6622004637979</v>
      </c>
      <c r="O63" s="22">
        <f>+Localiza_PN1112[[#This Row],[Activos]]/(Localiza_PN1112[[#This Row],[Población]]/1000000)</f>
        <v>-1030.6622004637979</v>
      </c>
      <c r="P63" s="28" t="e">
        <f>+Localiza_PN1112[[#This Row],[Fallecidos]]/Localiza_PN1112[[#This Row],[Casos]]</f>
        <v>#DIV/0!</v>
      </c>
      <c r="Q63" s="28" t="e">
        <f>+Localiza_PN1112[[#This Row],[Recuperados]]/Localiza_PN1112[[#This Row],[Casos]]</f>
        <v>#DIV/0!</v>
      </c>
      <c r="R63" s="28" t="e">
        <f>Localiza_PN1112[[#This Row],[Activos]]/Localiza_PN1112[[#This Row],[Casos]]</f>
        <v>#DIV/0!</v>
      </c>
      <c r="S63" s="47">
        <f ca="1">+HLOOKUP($R$1,'Casos DIA Corr'!$CM$1:$CP$755,Localiza_PN1112[[#This Row],[Fila]],0)</f>
        <v>0</v>
      </c>
      <c r="T63" s="43">
        <f ca="1">+HLOOKUP($R$1,'Muertes DIA'!$F$1:$I$770,Localiza_PN1112[[#This Row],[Fila]],0)</f>
        <v>0</v>
      </c>
      <c r="U63" s="43">
        <f ca="1">+HLOOKUP($R$1,'Recuperados DIA'!$E$1:$H$763,Localiza_PN1112[[#This Row],[Fila]],0)</f>
        <v>0</v>
      </c>
    </row>
    <row r="64" spans="2:21">
      <c r="B64">
        <v>64</v>
      </c>
      <c r="C64">
        <v>40401</v>
      </c>
      <c r="D64" t="s">
        <v>197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0</v>
      </c>
      <c r="I64" s="52">
        <f>+Muertes_PN_ACUM[[#This Row],[Fallecidos]]</f>
        <v>0</v>
      </c>
      <c r="J64" s="52">
        <f>+Recupera_PN_ACUM[[#This Row],[Recuperados]]</f>
        <v>3</v>
      </c>
      <c r="K64" s="52">
        <f>+Localiza_PN1112[[#This Row],[Casos]]-Localiza_PN1112[[#This Row],[Fallecidos]]-Localiza_PN1112[[#This Row],[Recuperados]]</f>
        <v>-3</v>
      </c>
      <c r="L64" s="22">
        <f>+Localiza_PN1112[[#This Row],[Casos]]/(Localiza_PN1112[[#This Row],[Población]]/1000000)</f>
        <v>0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667.70531938571116</v>
      </c>
      <c r="O64" s="22">
        <f>+Localiza_PN1112[[#This Row],[Activos]]/(Localiza_PN1112[[#This Row],[Población]]/1000000)</f>
        <v>-667.70531938571116</v>
      </c>
      <c r="P64" s="28" t="e">
        <f>+Localiza_PN1112[[#This Row],[Fallecidos]]/Localiza_PN1112[[#This Row],[Casos]]</f>
        <v>#DIV/0!</v>
      </c>
      <c r="Q64" s="28" t="e">
        <f>+Localiza_PN1112[[#This Row],[Recuperados]]/Localiza_PN1112[[#This Row],[Casos]]</f>
        <v>#DIV/0!</v>
      </c>
      <c r="R64" s="28" t="e">
        <f>Localiza_PN1112[[#This Row],[Activos]]/Localiza_PN1112[[#This Row],[Casos]]</f>
        <v>#DIV/0!</v>
      </c>
      <c r="S64" s="47">
        <f ca="1">+HLOOKUP($R$1,'Casos DIA Corr'!$CM$1:$CP$755,Localiza_PN1112[[#This Row],[Fila]],0)</f>
        <v>0</v>
      </c>
      <c r="T64" s="43">
        <f ca="1">+HLOOKUP($R$1,'Muertes DIA'!$F$1:$I$770,Localiza_PN1112[[#This Row],[Fila]],0)</f>
        <v>0</v>
      </c>
      <c r="U64" s="43">
        <f ca="1">+HLOOKUP($R$1,'Recuperados DIA'!$E$1:$H$763,Localiza_PN1112[[#This Row],[Fila]],0)</f>
        <v>0</v>
      </c>
    </row>
    <row r="65" spans="2:21">
      <c r="B65">
        <v>65</v>
      </c>
      <c r="C65">
        <v>90403</v>
      </c>
      <c r="D65" t="s">
        <v>198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0</v>
      </c>
      <c r="I65" s="52">
        <f>+Muertes_PN_ACUM[[#This Row],[Fallecidos]]</f>
        <v>0</v>
      </c>
      <c r="J65" s="52">
        <f>+Recupera_PN_ACUM[[#This Row],[Recuperados]]</f>
        <v>0</v>
      </c>
      <c r="K65" s="52">
        <f>+Localiza_PN1112[[#This Row],[Casos]]-Localiza_PN1112[[#This Row],[Fallecidos]]-Localiza_PN1112[[#This Row],[Recuperados]]</f>
        <v>0</v>
      </c>
      <c r="L65" s="22">
        <f>+Localiza_PN1112[[#This Row],[Casos]]/(Localiza_PN1112[[#This Row],[Población]]/1000000)</f>
        <v>0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0</v>
      </c>
      <c r="O65" s="22">
        <f>+Localiza_PN1112[[#This Row],[Activos]]/(Localiza_PN1112[[#This Row],[Población]]/1000000)</f>
        <v>0</v>
      </c>
      <c r="P65" s="28" t="e">
        <f>+Localiza_PN1112[[#This Row],[Fallecidos]]/Localiza_PN1112[[#This Row],[Casos]]</f>
        <v>#DIV/0!</v>
      </c>
      <c r="Q65" s="28" t="e">
        <f>+Localiza_PN1112[[#This Row],[Recuperados]]/Localiza_PN1112[[#This Row],[Casos]]</f>
        <v>#DIV/0!</v>
      </c>
      <c r="R65" s="28" t="e">
        <f>Localiza_PN1112[[#This Row],[Activos]]/Localiza_PN1112[[#This Row],[Casos]]</f>
        <v>#DIV/0!</v>
      </c>
      <c r="S65" s="47">
        <f ca="1">+HLOOKUP($R$1,'Casos DIA Corr'!$CM$1:$CP$755,Localiza_PN1112[[#This Row],[Fila]],0)</f>
        <v>0</v>
      </c>
      <c r="T65" s="43">
        <f ca="1">+HLOOKUP($R$1,'Muertes DIA'!$F$1:$I$770,Localiza_PN1112[[#This Row],[Fila]],0)</f>
        <v>0</v>
      </c>
      <c r="U65" s="43">
        <f ca="1">+HLOOKUP($R$1,'Recuperados DIA'!$E$1:$H$763,Localiza_PN1112[[#This Row],[Fila]],0)</f>
        <v>0</v>
      </c>
    </row>
    <row r="66" spans="2:21">
      <c r="B66">
        <v>66</v>
      </c>
      <c r="C66">
        <v>41002</v>
      </c>
      <c r="D66" t="s">
        <v>200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0</v>
      </c>
      <c r="I66" s="52">
        <f>+Muertes_PN_ACUM[[#This Row],[Fallecidos]]</f>
        <v>0</v>
      </c>
      <c r="J66" s="52">
        <f>+Recupera_PN_ACUM[[#This Row],[Recuperados]]</f>
        <v>0</v>
      </c>
      <c r="K66" s="52">
        <f>+Localiza_PN1112[[#This Row],[Casos]]-Localiza_PN1112[[#This Row],[Fallecidos]]-Localiza_PN1112[[#This Row],[Recuperados]]</f>
        <v>0</v>
      </c>
      <c r="L66" s="22">
        <f>+Localiza_PN1112[[#This Row],[Casos]]/(Localiza_PN1112[[#This Row],[Población]]/1000000)</f>
        <v>0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0</v>
      </c>
      <c r="O66" s="22">
        <f>+Localiza_PN1112[[#This Row],[Activos]]/(Localiza_PN1112[[#This Row],[Población]]/1000000)</f>
        <v>0</v>
      </c>
      <c r="P66" s="28" t="e">
        <f>+Localiza_PN1112[[#This Row],[Fallecidos]]/Localiza_PN1112[[#This Row],[Casos]]</f>
        <v>#DIV/0!</v>
      </c>
      <c r="Q66" s="28" t="e">
        <f>+Localiza_PN1112[[#This Row],[Recuperados]]/Localiza_PN1112[[#This Row],[Casos]]</f>
        <v>#DIV/0!</v>
      </c>
      <c r="R66" s="28" t="e">
        <f>Localiza_PN1112[[#This Row],[Activos]]/Localiza_PN1112[[#This Row],[Casos]]</f>
        <v>#DIV/0!</v>
      </c>
      <c r="S66" s="47">
        <f ca="1">+HLOOKUP($R$1,'Casos DIA Corr'!$CM$1:$CP$755,Localiza_PN1112[[#This Row],[Fila]],0)</f>
        <v>0</v>
      </c>
      <c r="T66" s="43">
        <f ca="1">+HLOOKUP($R$1,'Muertes DIA'!$F$1:$I$770,Localiza_PN1112[[#This Row],[Fila]],0)</f>
        <v>0</v>
      </c>
      <c r="U66" s="43">
        <f ca="1">+HLOOKUP($R$1,'Recuperados DIA'!$E$1:$H$763,Localiza_PN1112[[#This Row],[Fila]],0)</f>
        <v>0</v>
      </c>
    </row>
    <row r="67" spans="2:21">
      <c r="B67">
        <v>67</v>
      </c>
      <c r="C67">
        <v>80602</v>
      </c>
      <c r="D67" t="s">
        <v>202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0</v>
      </c>
      <c r="I67" s="52">
        <f>+Muertes_PN_ACUM[[#This Row],[Fallecidos]]</f>
        <v>0</v>
      </c>
      <c r="J67" s="52">
        <f>+Recupera_PN_ACUM[[#This Row],[Recuperados]]</f>
        <v>0</v>
      </c>
      <c r="K67" s="52">
        <f>+Localiza_PN1112[[#This Row],[Casos]]-Localiza_PN1112[[#This Row],[Fallecidos]]-Localiza_PN1112[[#This Row],[Recuperados]]</f>
        <v>0</v>
      </c>
      <c r="L67" s="22">
        <f>+Localiza_PN1112[[#This Row],[Casos]]/(Localiza_PN1112[[#This Row],[Población]]/1000000)</f>
        <v>0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0</v>
      </c>
      <c r="O67" s="22">
        <f>+Localiza_PN1112[[#This Row],[Activos]]/(Localiza_PN1112[[#This Row],[Población]]/1000000)</f>
        <v>0</v>
      </c>
      <c r="P67" s="28" t="e">
        <f>+Localiza_PN1112[[#This Row],[Fallecidos]]/Localiza_PN1112[[#This Row],[Casos]]</f>
        <v>#DIV/0!</v>
      </c>
      <c r="Q67" s="28" t="e">
        <f>+Localiza_PN1112[[#This Row],[Recuperados]]/Localiza_PN1112[[#This Row],[Casos]]</f>
        <v>#DIV/0!</v>
      </c>
      <c r="R67" s="28" t="e">
        <f>Localiza_PN1112[[#This Row],[Activos]]/Localiza_PN1112[[#This Row],[Casos]]</f>
        <v>#DIV/0!</v>
      </c>
      <c r="S67" s="47">
        <f ca="1">+HLOOKUP($R$1,'Casos DIA Corr'!$CM$1:$CP$755,Localiza_PN1112[[#This Row],[Fila]],0)</f>
        <v>0</v>
      </c>
      <c r="T67" s="43">
        <f ca="1">+HLOOKUP($R$1,'Muertes DIA'!$F$1:$I$770,Localiza_PN1112[[#This Row],[Fila]],0)</f>
        <v>0</v>
      </c>
      <c r="U67" s="43">
        <f ca="1">+HLOOKUP($R$1,'Recuperados DIA'!$E$1:$H$763,Localiza_PN1112[[#This Row],[Fila]],0)</f>
        <v>0</v>
      </c>
    </row>
    <row r="68" spans="2:21">
      <c r="B68">
        <v>68</v>
      </c>
      <c r="C68">
        <v>30103</v>
      </c>
      <c r="D68" t="s">
        <v>203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0</v>
      </c>
      <c r="I68" s="52">
        <f>+Muertes_PN_ACUM[[#This Row],[Fallecidos]]</f>
        <v>1</v>
      </c>
      <c r="J68" s="52">
        <f>+Recupera_PN_ACUM[[#This Row],[Recuperados]]</f>
        <v>4</v>
      </c>
      <c r="K68" s="52">
        <f>+Localiza_PN1112[[#This Row],[Casos]]-Localiza_PN1112[[#This Row],[Fallecidos]]-Localiza_PN1112[[#This Row],[Recuperados]]</f>
        <v>-5</v>
      </c>
      <c r="L68" s="22">
        <f>+Localiza_PN1112[[#This Row],[Casos]]/(Localiza_PN1112[[#This Row],[Población]]/1000000)</f>
        <v>0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280.01400070003501</v>
      </c>
      <c r="O68" s="22">
        <f>+Localiza_PN1112[[#This Row],[Activos]]/(Localiza_PN1112[[#This Row],[Población]]/1000000)</f>
        <v>-350.01750087504371</v>
      </c>
      <c r="P68" s="28" t="e">
        <f>+Localiza_PN1112[[#This Row],[Fallecidos]]/Localiza_PN1112[[#This Row],[Casos]]</f>
        <v>#DIV/0!</v>
      </c>
      <c r="Q68" s="28" t="e">
        <f>+Localiza_PN1112[[#This Row],[Recuperados]]/Localiza_PN1112[[#This Row],[Casos]]</f>
        <v>#DIV/0!</v>
      </c>
      <c r="R68" s="28" t="e">
        <f>Localiza_PN1112[[#This Row],[Activos]]/Localiza_PN1112[[#This Row],[Casos]]</f>
        <v>#DIV/0!</v>
      </c>
      <c r="S68" s="47">
        <f ca="1">+HLOOKUP($R$1,'Casos DIA Corr'!$CM$1:$CP$755,Localiza_PN1112[[#This Row],[Fila]],0)</f>
        <v>0</v>
      </c>
      <c r="T68" s="43">
        <f ca="1">+HLOOKUP($R$1,'Muertes DIA'!$F$1:$I$770,Localiza_PN1112[[#This Row],[Fila]],0)</f>
        <v>0</v>
      </c>
      <c r="U68" s="43">
        <f ca="1">+HLOOKUP($R$1,'Recuperados DIA'!$E$1:$H$763,Localiza_PN1112[[#This Row],[Fila]],0)</f>
        <v>0</v>
      </c>
    </row>
    <row r="69" spans="2:21">
      <c r="B69">
        <v>69</v>
      </c>
      <c r="C69">
        <v>130403</v>
      </c>
      <c r="D69" t="s">
        <v>204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0</v>
      </c>
      <c r="I69" s="52">
        <f>+Muertes_PN_ACUM[[#This Row],[Fallecidos]]</f>
        <v>0</v>
      </c>
      <c r="J69" s="52">
        <f>+Recupera_PN_ACUM[[#This Row],[Recuperados]]</f>
        <v>0</v>
      </c>
      <c r="K69" s="52">
        <f>+Localiza_PN1112[[#This Row],[Casos]]-Localiza_PN1112[[#This Row],[Fallecidos]]-Localiza_PN1112[[#This Row],[Recuperados]]</f>
        <v>0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 t="e">
        <f>+Localiza_PN1112[[#This Row],[Fallecidos]]/Localiza_PN1112[[#This Row],[Casos]]</f>
        <v>#DIV/0!</v>
      </c>
      <c r="Q69" s="28" t="e">
        <f>+Localiza_PN1112[[#This Row],[Recuperados]]/Localiza_PN1112[[#This Row],[Casos]]</f>
        <v>#DIV/0!</v>
      </c>
      <c r="R69" s="28" t="e">
        <f>Localiza_PN1112[[#This Row],[Activos]]/Localiza_PN1112[[#This Row],[Casos]]</f>
        <v>#DIV/0!</v>
      </c>
      <c r="S69" s="47">
        <f ca="1">+HLOOKUP($R$1,'Casos DIA Corr'!$CM$1:$CP$755,Localiza_PN1112[[#This Row],[Fila]],0)</f>
        <v>0</v>
      </c>
      <c r="T69" s="43">
        <f ca="1">+HLOOKUP($R$1,'Muertes DIA'!$F$1:$I$770,Localiza_PN1112[[#This Row],[Fila]],0)</f>
        <v>0</v>
      </c>
      <c r="U69" s="43">
        <f ca="1">+HLOOKUP($R$1,'Recuperados DIA'!$E$1:$H$763,Localiza_PN1112[[#This Row],[Fila]],0)</f>
        <v>0</v>
      </c>
    </row>
    <row r="70" spans="2:21">
      <c r="B70">
        <v>70</v>
      </c>
      <c r="C70">
        <v>120501</v>
      </c>
      <c r="D70" t="s">
        <v>205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0</v>
      </c>
      <c r="I70" s="52">
        <f>+Muertes_PN_ACUM[[#This Row],[Fallecidos]]</f>
        <v>0</v>
      </c>
      <c r="J70" s="52">
        <f>+Recupera_PN_ACUM[[#This Row],[Recuperados]]</f>
        <v>0</v>
      </c>
      <c r="K70" s="52">
        <f>+Localiza_PN1112[[#This Row],[Casos]]-Localiza_PN1112[[#This Row],[Fallecidos]]-Localiza_PN1112[[#This Row],[Recuperados]]</f>
        <v>0</v>
      </c>
      <c r="L70" s="22">
        <f>+Localiza_PN1112[[#This Row],[Casos]]/(Localiza_PN1112[[#This Row],[Población]]/1000000)</f>
        <v>0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0</v>
      </c>
      <c r="O70" s="22">
        <f>+Localiza_PN1112[[#This Row],[Activos]]/(Localiza_PN1112[[#This Row],[Población]]/1000000)</f>
        <v>0</v>
      </c>
      <c r="P70" s="28" t="e">
        <f>+Localiza_PN1112[[#This Row],[Fallecidos]]/Localiza_PN1112[[#This Row],[Casos]]</f>
        <v>#DIV/0!</v>
      </c>
      <c r="Q70" s="28" t="e">
        <f>+Localiza_PN1112[[#This Row],[Recuperados]]/Localiza_PN1112[[#This Row],[Casos]]</f>
        <v>#DIV/0!</v>
      </c>
      <c r="R70" s="28" t="e">
        <f>Localiza_PN1112[[#This Row],[Activos]]/Localiza_PN1112[[#This Row],[Casos]]</f>
        <v>#DIV/0!</v>
      </c>
      <c r="S70" s="47">
        <f ca="1">+HLOOKUP($R$1,'Casos DIA Corr'!$CM$1:$CP$755,Localiza_PN1112[[#This Row],[Fila]],0)</f>
        <v>0</v>
      </c>
      <c r="T70" s="43">
        <f ca="1">+HLOOKUP($R$1,'Muertes DIA'!$F$1:$I$770,Localiza_PN1112[[#This Row],[Fila]],0)</f>
        <v>0</v>
      </c>
      <c r="U70" s="43">
        <f ca="1">+HLOOKUP($R$1,'Recuperados DIA'!$E$1:$H$763,Localiza_PN1112[[#This Row],[Fila]],0)</f>
        <v>0</v>
      </c>
    </row>
    <row r="71" spans="2:21">
      <c r="B71">
        <v>71</v>
      </c>
      <c r="C71">
        <v>40503</v>
      </c>
      <c r="D71" t="s">
        <v>143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0</v>
      </c>
      <c r="I71" s="52">
        <f>+Muertes_PN_ACUM[[#This Row],[Fallecidos]]</f>
        <v>1</v>
      </c>
      <c r="J71" s="52">
        <f>+Recupera_PN_ACUM[[#This Row],[Recuperados]]</f>
        <v>8</v>
      </c>
      <c r="K71" s="52">
        <f>+Localiza_PN1112[[#This Row],[Casos]]-Localiza_PN1112[[#This Row],[Fallecidos]]-Localiza_PN1112[[#This Row],[Recuperados]]</f>
        <v>-9</v>
      </c>
      <c r="L71" s="22">
        <f>+Localiza_PN1112[[#This Row],[Casos]]/(Localiza_PN1112[[#This Row],[Población]]/1000000)</f>
        <v>0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2151.694459386767</v>
      </c>
      <c r="O71" s="22">
        <f>+Localiza_PN1112[[#This Row],[Activos]]/(Localiza_PN1112[[#This Row],[Población]]/1000000)</f>
        <v>-2420.6562668101128</v>
      </c>
      <c r="P71" s="28" t="e">
        <f>+Localiza_PN1112[[#This Row],[Fallecidos]]/Localiza_PN1112[[#This Row],[Casos]]</f>
        <v>#DIV/0!</v>
      </c>
      <c r="Q71" s="28" t="e">
        <f>+Localiza_PN1112[[#This Row],[Recuperados]]/Localiza_PN1112[[#This Row],[Casos]]</f>
        <v>#DIV/0!</v>
      </c>
      <c r="R71" s="28" t="e">
        <f>Localiza_PN1112[[#This Row],[Activos]]/Localiza_PN1112[[#This Row],[Casos]]</f>
        <v>#DIV/0!</v>
      </c>
      <c r="S71" s="47">
        <f ca="1">+HLOOKUP($R$1,'Casos DIA Corr'!$CM$1:$CP$755,Localiza_PN1112[[#This Row],[Fila]],0)</f>
        <v>0</v>
      </c>
      <c r="T71" s="43">
        <f ca="1">+HLOOKUP($R$1,'Muertes DIA'!$F$1:$I$770,Localiza_PN1112[[#This Row],[Fila]],0)</f>
        <v>0</v>
      </c>
      <c r="U71" s="43">
        <f ca="1">+HLOOKUP($R$1,'Recuperados DIA'!$E$1:$H$763,Localiza_PN1112[[#This Row],[Fila]],0)</f>
        <v>0</v>
      </c>
    </row>
    <row r="72" spans="2:21">
      <c r="B72">
        <v>72</v>
      </c>
      <c r="C72">
        <v>120802</v>
      </c>
      <c r="D72" t="s">
        <v>207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0</v>
      </c>
      <c r="I72" s="52">
        <f>+Muertes_PN_ACUM[[#This Row],[Fallecidos]]</f>
        <v>0</v>
      </c>
      <c r="J72" s="52">
        <f>+Recupera_PN_ACUM[[#This Row],[Recuperados]]</f>
        <v>11</v>
      </c>
      <c r="K72" s="52">
        <f>+Localiza_PN1112[[#This Row],[Casos]]-Localiza_PN1112[[#This Row],[Fallecidos]]-Localiza_PN1112[[#This Row],[Recuperados]]</f>
        <v>-11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 t="e">
        <f>+Localiza_PN1112[[#This Row],[Fallecidos]]/Localiza_PN1112[[#This Row],[Casos]]</f>
        <v>#DIV/0!</v>
      </c>
      <c r="Q72" s="28" t="e">
        <f>+Localiza_PN1112[[#This Row],[Recuperados]]/Localiza_PN1112[[#This Row],[Casos]]</f>
        <v>#DIV/0!</v>
      </c>
      <c r="R72" s="28" t="e">
        <f>Localiza_PN1112[[#This Row],[Activos]]/Localiza_PN1112[[#This Row],[Casos]]</f>
        <v>#DIV/0!</v>
      </c>
      <c r="S72" s="47">
        <f ca="1">+HLOOKUP($R$1,'Casos DIA Corr'!$CM$1:$CP$755,Localiza_PN1112[[#This Row],[Fila]],0)</f>
        <v>0</v>
      </c>
      <c r="T72" s="43">
        <f ca="1">+HLOOKUP($R$1,'Muertes DIA'!$F$1:$I$770,Localiza_PN1112[[#This Row],[Fila]],0)</f>
        <v>0</v>
      </c>
      <c r="U72" s="43">
        <f ca="1">+HLOOKUP($R$1,'Recuperados DIA'!$E$1:$H$763,Localiza_PN1112[[#This Row],[Fila]],0)</f>
        <v>0</v>
      </c>
    </row>
    <row r="73" spans="2:21">
      <c r="B73">
        <v>73</v>
      </c>
      <c r="C73">
        <v>130107</v>
      </c>
      <c r="D73" t="s">
        <v>208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0</v>
      </c>
      <c r="I73" s="52">
        <f>+Muertes_PN_ACUM[[#This Row],[Fallecidos]]</f>
        <v>2</v>
      </c>
      <c r="J73" s="52">
        <f>+Recupera_PN_ACUM[[#This Row],[Recuperados]]</f>
        <v>174</v>
      </c>
      <c r="K73" s="52">
        <f>+Localiza_PN1112[[#This Row],[Casos]]-Localiza_PN1112[[#This Row],[Fallecidos]]-Localiza_PN1112[[#This Row],[Recuperados]]</f>
        <v>-176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 t="e">
        <f>+Localiza_PN1112[[#This Row],[Fallecidos]]/Localiza_PN1112[[#This Row],[Casos]]</f>
        <v>#DIV/0!</v>
      </c>
      <c r="Q73" s="28" t="e">
        <f>+Localiza_PN1112[[#This Row],[Recuperados]]/Localiza_PN1112[[#This Row],[Casos]]</f>
        <v>#DIV/0!</v>
      </c>
      <c r="R73" s="28" t="e">
        <f>Localiza_PN1112[[#This Row],[Activos]]/Localiza_PN1112[[#This Row],[Casos]]</f>
        <v>#DIV/0!</v>
      </c>
      <c r="S73" s="47">
        <f ca="1">+HLOOKUP($R$1,'Casos DIA Corr'!$CM$1:$CP$755,Localiza_PN1112[[#This Row],[Fila]],0)</f>
        <v>0</v>
      </c>
      <c r="T73" s="43">
        <f ca="1">+HLOOKUP($R$1,'Muertes DIA'!$F$1:$I$770,Localiza_PN1112[[#This Row],[Fila]],0)</f>
        <v>0</v>
      </c>
      <c r="U73" s="43">
        <f ca="1">+HLOOKUP($R$1,'Recuperados DIA'!$E$1:$H$763,Localiza_PN1112[[#This Row],[Fila]],0)</f>
        <v>1</v>
      </c>
    </row>
    <row r="74" spans="2:21">
      <c r="B74">
        <v>74</v>
      </c>
      <c r="C74">
        <v>20210</v>
      </c>
      <c r="D74" t="s">
        <v>209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0</v>
      </c>
      <c r="I74" s="52">
        <f>+Muertes_PN_ACUM[[#This Row],[Fallecidos]]</f>
        <v>0</v>
      </c>
      <c r="J74" s="52">
        <f>+Recupera_PN_ACUM[[#This Row],[Recuperados]]</f>
        <v>1</v>
      </c>
      <c r="K74" s="52">
        <f>+Localiza_PN1112[[#This Row],[Casos]]-Localiza_PN1112[[#This Row],[Fallecidos]]-Localiza_PN1112[[#This Row],[Recuperados]]</f>
        <v>-1</v>
      </c>
      <c r="L74" s="22">
        <f>+Localiza_PN1112[[#This Row],[Casos]]/(Localiza_PN1112[[#This Row],[Población]]/1000000)</f>
        <v>0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285.63267637817762</v>
      </c>
      <c r="O74" s="22">
        <f>+Localiza_PN1112[[#This Row],[Activos]]/(Localiza_PN1112[[#This Row],[Población]]/1000000)</f>
        <v>-285.63267637817762</v>
      </c>
      <c r="P74" s="28" t="e">
        <f>+Localiza_PN1112[[#This Row],[Fallecidos]]/Localiza_PN1112[[#This Row],[Casos]]</f>
        <v>#DIV/0!</v>
      </c>
      <c r="Q74" s="28" t="e">
        <f>+Localiza_PN1112[[#This Row],[Recuperados]]/Localiza_PN1112[[#This Row],[Casos]]</f>
        <v>#DIV/0!</v>
      </c>
      <c r="R74" s="28" t="e">
        <f>Localiza_PN1112[[#This Row],[Activos]]/Localiza_PN1112[[#This Row],[Casos]]</f>
        <v>#DIV/0!</v>
      </c>
      <c r="S74" s="47">
        <f ca="1">+HLOOKUP($R$1,'Casos DIA Corr'!$CM$1:$CP$755,Localiza_PN1112[[#This Row],[Fila]],0)</f>
        <v>0</v>
      </c>
      <c r="T74" s="43">
        <f ca="1">+HLOOKUP($R$1,'Muertes DIA'!$F$1:$I$770,Localiza_PN1112[[#This Row],[Fila]],0)</f>
        <v>0</v>
      </c>
      <c r="U74" s="43">
        <f ca="1">+HLOOKUP($R$1,'Recuperados DIA'!$E$1:$H$763,Localiza_PN1112[[#This Row],[Fila]],0)</f>
        <v>0</v>
      </c>
    </row>
    <row r="75" spans="2:21">
      <c r="B75">
        <v>75</v>
      </c>
      <c r="C75">
        <v>20202</v>
      </c>
      <c r="D75" t="s">
        <v>210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0</v>
      </c>
      <c r="I75" s="52">
        <f>+Muertes_PN_ACUM[[#This Row],[Fallecidos]]</f>
        <v>0</v>
      </c>
      <c r="J75" s="52">
        <f>+Recupera_PN_ACUM[[#This Row],[Recuperados]]</f>
        <v>0</v>
      </c>
      <c r="K75" s="52">
        <f>+Localiza_PN1112[[#This Row],[Casos]]-Localiza_PN1112[[#This Row],[Fallecidos]]-Localiza_PN1112[[#This Row],[Recuperados]]</f>
        <v>0</v>
      </c>
      <c r="L75" s="22">
        <f>+Localiza_PN1112[[#This Row],[Casos]]/(Localiza_PN1112[[#This Row],[Población]]/1000000)</f>
        <v>0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0</v>
      </c>
      <c r="O75" s="22">
        <f>+Localiza_PN1112[[#This Row],[Activos]]/(Localiza_PN1112[[#This Row],[Población]]/1000000)</f>
        <v>0</v>
      </c>
      <c r="P75" s="28" t="e">
        <f>+Localiza_PN1112[[#This Row],[Fallecidos]]/Localiza_PN1112[[#This Row],[Casos]]</f>
        <v>#DIV/0!</v>
      </c>
      <c r="Q75" s="28" t="e">
        <f>+Localiza_PN1112[[#This Row],[Recuperados]]/Localiza_PN1112[[#This Row],[Casos]]</f>
        <v>#DIV/0!</v>
      </c>
      <c r="R75" s="28" t="e">
        <f>Localiza_PN1112[[#This Row],[Activos]]/Localiza_PN1112[[#This Row],[Casos]]</f>
        <v>#DIV/0!</v>
      </c>
      <c r="S75" s="47">
        <f ca="1">+HLOOKUP($R$1,'Casos DIA Corr'!$CM$1:$CP$755,Localiza_PN1112[[#This Row],[Fila]],0)</f>
        <v>0</v>
      </c>
      <c r="T75" s="43">
        <f ca="1">+HLOOKUP($R$1,'Muertes DIA'!$F$1:$I$770,Localiza_PN1112[[#This Row],[Fila]],0)</f>
        <v>0</v>
      </c>
      <c r="U75" s="43">
        <f ca="1">+HLOOKUP($R$1,'Recuperados DIA'!$E$1:$H$763,Localiza_PN1112[[#This Row],[Fila]],0)</f>
        <v>0</v>
      </c>
    </row>
    <row r="76" spans="2:21">
      <c r="B76">
        <v>76</v>
      </c>
      <c r="C76">
        <v>60502</v>
      </c>
      <c r="D76" t="s">
        <v>210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0</v>
      </c>
      <c r="I76" s="52">
        <f>+Muertes_PN_ACUM[[#This Row],[Fallecidos]]</f>
        <v>0</v>
      </c>
      <c r="J76" s="52">
        <f>+Recupera_PN_ACUM[[#This Row],[Recuperados]]</f>
        <v>0</v>
      </c>
      <c r="K76" s="52">
        <f>+Localiza_PN1112[[#This Row],[Casos]]-Localiza_PN1112[[#This Row],[Fallecidos]]-Localiza_PN1112[[#This Row],[Recuperados]]</f>
        <v>0</v>
      </c>
      <c r="L76" s="22">
        <f>+Localiza_PN1112[[#This Row],[Casos]]/(Localiza_PN1112[[#This Row],[Población]]/1000000)</f>
        <v>0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0</v>
      </c>
      <c r="O76" s="22">
        <f>+Localiza_PN1112[[#This Row],[Activos]]/(Localiza_PN1112[[#This Row],[Población]]/1000000)</f>
        <v>0</v>
      </c>
      <c r="P76" s="28" t="e">
        <f>+Localiza_PN1112[[#This Row],[Fallecidos]]/Localiza_PN1112[[#This Row],[Casos]]</f>
        <v>#DIV/0!</v>
      </c>
      <c r="Q76" s="28" t="e">
        <f>+Localiza_PN1112[[#This Row],[Recuperados]]/Localiza_PN1112[[#This Row],[Casos]]</f>
        <v>#DIV/0!</v>
      </c>
      <c r="R76" s="28" t="e">
        <f>Localiza_PN1112[[#This Row],[Activos]]/Localiza_PN1112[[#This Row],[Casos]]</f>
        <v>#DIV/0!</v>
      </c>
      <c r="S76" s="47">
        <f ca="1">+HLOOKUP($R$1,'Casos DIA Corr'!$CM$1:$CP$755,Localiza_PN1112[[#This Row],[Fila]],0)</f>
        <v>0</v>
      </c>
      <c r="T76" s="43">
        <f ca="1">+HLOOKUP($R$1,'Muertes DIA'!$F$1:$I$770,Localiza_PN1112[[#This Row],[Fila]],0)</f>
        <v>0</v>
      </c>
      <c r="U76" s="43">
        <f ca="1">+HLOOKUP($R$1,'Recuperados DIA'!$E$1:$H$763,Localiza_PN1112[[#This Row],[Fila]],0)</f>
        <v>0</v>
      </c>
    </row>
    <row r="77" spans="2:21">
      <c r="B77">
        <v>77</v>
      </c>
      <c r="C77">
        <v>130404</v>
      </c>
      <c r="D77" t="s">
        <v>210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0</v>
      </c>
      <c r="I77" s="52">
        <f>+Muertes_PN_ACUM[[#This Row],[Fallecidos]]</f>
        <v>0</v>
      </c>
      <c r="J77" s="52">
        <f>+Recupera_PN_ACUM[[#This Row],[Recuperados]]</f>
        <v>0</v>
      </c>
      <c r="K77" s="52">
        <f>+Localiza_PN1112[[#This Row],[Casos]]-Localiza_PN1112[[#This Row],[Fallecidos]]-Localiza_PN1112[[#This Row],[Recuperados]]</f>
        <v>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 t="e">
        <f>+Localiza_PN1112[[#This Row],[Fallecidos]]/Localiza_PN1112[[#This Row],[Casos]]</f>
        <v>#DIV/0!</v>
      </c>
      <c r="Q77" s="28" t="e">
        <f>+Localiza_PN1112[[#This Row],[Recuperados]]/Localiza_PN1112[[#This Row],[Casos]]</f>
        <v>#DIV/0!</v>
      </c>
      <c r="R77" s="28" t="e">
        <f>Localiza_PN1112[[#This Row],[Activos]]/Localiza_PN1112[[#This Row],[Casos]]</f>
        <v>#DIV/0!</v>
      </c>
      <c r="S77" s="47">
        <f ca="1">+HLOOKUP($R$1,'Casos DIA Corr'!$CM$1:$CP$755,Localiza_PN1112[[#This Row],[Fila]],0)</f>
        <v>0</v>
      </c>
      <c r="T77" s="43">
        <f ca="1">+HLOOKUP($R$1,'Muertes DIA'!$F$1:$I$770,Localiza_PN1112[[#This Row],[Fila]],0)</f>
        <v>0</v>
      </c>
      <c r="U77" s="43">
        <f ca="1">+HLOOKUP($R$1,'Recuperados DIA'!$E$1:$H$763,Localiza_PN1112[[#This Row],[Fila]],0)</f>
        <v>0</v>
      </c>
    </row>
    <row r="78" spans="2:21">
      <c r="B78">
        <v>78</v>
      </c>
      <c r="C78">
        <v>30402</v>
      </c>
      <c r="D78" t="s">
        <v>214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0</v>
      </c>
      <c r="I78" s="52">
        <f>+Muertes_PN_ACUM[[#This Row],[Fallecidos]]</f>
        <v>0</v>
      </c>
      <c r="J78" s="52">
        <f>+Recupera_PN_ACUM[[#This Row],[Recuperados]]</f>
        <v>0</v>
      </c>
      <c r="K78" s="52">
        <f>+Localiza_PN1112[[#This Row],[Casos]]-Localiza_PN1112[[#This Row],[Fallecidos]]-Localiza_PN1112[[#This Row],[Recuperados]]</f>
        <v>0</v>
      </c>
      <c r="L78" s="22">
        <f>+Localiza_PN1112[[#This Row],[Casos]]/(Localiza_PN1112[[#This Row],[Población]]/1000000)</f>
        <v>0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0</v>
      </c>
      <c r="O78" s="22">
        <f>+Localiza_PN1112[[#This Row],[Activos]]/(Localiza_PN1112[[#This Row],[Población]]/1000000)</f>
        <v>0</v>
      </c>
      <c r="P78" s="28" t="e">
        <f>+Localiza_PN1112[[#This Row],[Fallecidos]]/Localiza_PN1112[[#This Row],[Casos]]</f>
        <v>#DIV/0!</v>
      </c>
      <c r="Q78" s="28" t="e">
        <f>+Localiza_PN1112[[#This Row],[Recuperados]]/Localiza_PN1112[[#This Row],[Casos]]</f>
        <v>#DIV/0!</v>
      </c>
      <c r="R78" s="28" t="e">
        <f>Localiza_PN1112[[#This Row],[Activos]]/Localiza_PN1112[[#This Row],[Casos]]</f>
        <v>#DIV/0!</v>
      </c>
      <c r="S78" s="47">
        <f ca="1">+HLOOKUP($R$1,'Casos DIA Corr'!$CM$1:$CP$755,Localiza_PN1112[[#This Row],[Fila]],0)</f>
        <v>0</v>
      </c>
      <c r="T78" s="43">
        <f ca="1">+HLOOKUP($R$1,'Muertes DIA'!$F$1:$I$770,Localiza_PN1112[[#This Row],[Fila]],0)</f>
        <v>0</v>
      </c>
      <c r="U78" s="43">
        <f ca="1">+HLOOKUP($R$1,'Recuperados DIA'!$E$1:$H$763,Localiza_PN1112[[#This Row],[Fila]],0)</f>
        <v>0</v>
      </c>
    </row>
    <row r="79" spans="2:21">
      <c r="B79">
        <v>79</v>
      </c>
      <c r="C79">
        <v>80815</v>
      </c>
      <c r="D79" t="s">
        <v>215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0</v>
      </c>
      <c r="I79" s="52">
        <f>+Muertes_PN_ACUM[[#This Row],[Fallecidos]]</f>
        <v>7</v>
      </c>
      <c r="J79" s="52">
        <f>+Recupera_PN_ACUM[[#This Row],[Recuperados]]</f>
        <v>36</v>
      </c>
      <c r="K79" s="52">
        <f>+Localiza_PN1112[[#This Row],[Casos]]-Localiza_PN1112[[#This Row],[Fallecidos]]-Localiza_PN1112[[#This Row],[Recuperados]]</f>
        <v>-43</v>
      </c>
      <c r="L79" s="22">
        <f>+Localiza_PN1112[[#This Row],[Casos]]/(Localiza_PN1112[[#This Row],[Población]]/1000000)</f>
        <v>0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1209.6367729578978</v>
      </c>
      <c r="O79" s="22">
        <f>+Localiza_PN1112[[#This Row],[Activos]]/(Localiza_PN1112[[#This Row],[Población]]/1000000)</f>
        <v>-1444.8439232552671</v>
      </c>
      <c r="P79" s="28" t="e">
        <f>+Localiza_PN1112[[#This Row],[Fallecidos]]/Localiza_PN1112[[#This Row],[Casos]]</f>
        <v>#DIV/0!</v>
      </c>
      <c r="Q79" s="28" t="e">
        <f>+Localiza_PN1112[[#This Row],[Recuperados]]/Localiza_PN1112[[#This Row],[Casos]]</f>
        <v>#DIV/0!</v>
      </c>
      <c r="R79" s="28" t="e">
        <f>Localiza_PN1112[[#This Row],[Activos]]/Localiza_PN1112[[#This Row],[Casos]]</f>
        <v>#DIV/0!</v>
      </c>
      <c r="S79" s="47">
        <f ca="1">+HLOOKUP($R$1,'Casos DIA Corr'!$CM$1:$CP$755,Localiza_PN1112[[#This Row],[Fila]],0)</f>
        <v>0</v>
      </c>
      <c r="T79" s="43">
        <f ca="1">+HLOOKUP($R$1,'Muertes DIA'!$F$1:$I$770,Localiza_PN1112[[#This Row],[Fila]],0)</f>
        <v>7</v>
      </c>
      <c r="U79" s="43">
        <f ca="1">+HLOOKUP($R$1,'Recuperados DIA'!$E$1:$H$763,Localiza_PN1112[[#This Row],[Fila]],0)</f>
        <v>1</v>
      </c>
    </row>
    <row r="80" spans="2:21">
      <c r="B80">
        <v>80</v>
      </c>
      <c r="C80">
        <v>130302</v>
      </c>
      <c r="D80" t="s">
        <v>217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0</v>
      </c>
      <c r="I80" s="52">
        <f>+Muertes_PN_ACUM[[#This Row],[Fallecidos]]</f>
        <v>0</v>
      </c>
      <c r="J80" s="52">
        <f>+Recupera_PN_ACUM[[#This Row],[Recuperados]]</f>
        <v>1</v>
      </c>
      <c r="K80" s="52">
        <f>+Localiza_PN1112[[#This Row],[Casos]]-Localiza_PN1112[[#This Row],[Fallecidos]]-Localiza_PN1112[[#This Row],[Recuperados]]</f>
        <v>-1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 t="e">
        <f>+Localiza_PN1112[[#This Row],[Fallecidos]]/Localiza_PN1112[[#This Row],[Casos]]</f>
        <v>#DIV/0!</v>
      </c>
      <c r="Q80" s="28" t="e">
        <f>+Localiza_PN1112[[#This Row],[Recuperados]]/Localiza_PN1112[[#This Row],[Casos]]</f>
        <v>#DIV/0!</v>
      </c>
      <c r="R80" s="28" t="e">
        <f>Localiza_PN1112[[#This Row],[Activos]]/Localiza_PN1112[[#This Row],[Casos]]</f>
        <v>#DIV/0!</v>
      </c>
      <c r="S80" s="47">
        <f ca="1">+HLOOKUP($R$1,'Casos DIA Corr'!$CM$1:$CP$755,Localiza_PN1112[[#This Row],[Fila]],0)</f>
        <v>0</v>
      </c>
      <c r="T80" s="43">
        <f ca="1">+HLOOKUP($R$1,'Muertes DIA'!$F$1:$I$770,Localiza_PN1112[[#This Row],[Fila]],0)</f>
        <v>0</v>
      </c>
      <c r="U80" s="43">
        <f ca="1">+HLOOKUP($R$1,'Recuperados DIA'!$E$1:$H$763,Localiza_PN1112[[#This Row],[Fila]],0)</f>
        <v>0</v>
      </c>
    </row>
    <row r="81" spans="2:21">
      <c r="B81">
        <v>81</v>
      </c>
      <c r="C81">
        <v>120610</v>
      </c>
      <c r="D81" t="s">
        <v>218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0</v>
      </c>
      <c r="I81" s="52">
        <f>+Muertes_PN_ACUM[[#This Row],[Fallecidos]]</f>
        <v>0</v>
      </c>
      <c r="J81" s="52">
        <f>+Recupera_PN_ACUM[[#This Row],[Recuperados]]</f>
        <v>0</v>
      </c>
      <c r="K81" s="52">
        <f>+Localiza_PN1112[[#This Row],[Casos]]-Localiza_PN1112[[#This Row],[Fallecidos]]-Localiza_PN1112[[#This Row],[Recuperados]]</f>
        <v>0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 t="e">
        <f>+Localiza_PN1112[[#This Row],[Fallecidos]]/Localiza_PN1112[[#This Row],[Casos]]</f>
        <v>#DIV/0!</v>
      </c>
      <c r="Q81" s="28" t="e">
        <f>+Localiza_PN1112[[#This Row],[Recuperados]]/Localiza_PN1112[[#This Row],[Casos]]</f>
        <v>#DIV/0!</v>
      </c>
      <c r="R81" s="28" t="e">
        <f>Localiza_PN1112[[#This Row],[Activos]]/Localiza_PN1112[[#This Row],[Casos]]</f>
        <v>#DIV/0!</v>
      </c>
      <c r="S81" s="47">
        <f ca="1">+HLOOKUP($R$1,'Casos DIA Corr'!$CM$1:$CP$755,Localiza_PN1112[[#This Row],[Fila]],0)</f>
        <v>0</v>
      </c>
      <c r="T81" s="43">
        <f ca="1">+HLOOKUP($R$1,'Muertes DIA'!$F$1:$I$770,Localiza_PN1112[[#This Row],[Fila]],0)</f>
        <v>0</v>
      </c>
      <c r="U81" s="43">
        <f ca="1">+HLOOKUP($R$1,'Recuperados DIA'!$E$1:$H$763,Localiza_PN1112[[#This Row],[Fila]],0)</f>
        <v>0</v>
      </c>
    </row>
    <row r="82" spans="2:21">
      <c r="B82">
        <v>82</v>
      </c>
      <c r="C82">
        <v>40402</v>
      </c>
      <c r="D82" t="s">
        <v>219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0</v>
      </c>
      <c r="I82" s="52">
        <f>+Muertes_PN_ACUM[[#This Row],[Fallecidos]]</f>
        <v>0</v>
      </c>
      <c r="J82" s="52">
        <f>+Recupera_PN_ACUM[[#This Row],[Recuperados]]</f>
        <v>0</v>
      </c>
      <c r="K82" s="52">
        <f>+Localiza_PN1112[[#This Row],[Casos]]-Localiza_PN1112[[#This Row],[Fallecidos]]-Localiza_PN1112[[#This Row],[Recuperados]]</f>
        <v>0</v>
      </c>
      <c r="L82" s="22">
        <f>+Localiza_PN1112[[#This Row],[Casos]]/(Localiza_PN1112[[#This Row],[Población]]/1000000)</f>
        <v>0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0</v>
      </c>
      <c r="O82" s="22">
        <f>+Localiza_PN1112[[#This Row],[Activos]]/(Localiza_PN1112[[#This Row],[Población]]/1000000)</f>
        <v>0</v>
      </c>
      <c r="P82" s="28" t="e">
        <f>+Localiza_PN1112[[#This Row],[Fallecidos]]/Localiza_PN1112[[#This Row],[Casos]]</f>
        <v>#DIV/0!</v>
      </c>
      <c r="Q82" s="28" t="e">
        <f>+Localiza_PN1112[[#This Row],[Recuperados]]/Localiza_PN1112[[#This Row],[Casos]]</f>
        <v>#DIV/0!</v>
      </c>
      <c r="R82" s="28" t="e">
        <f>Localiza_PN1112[[#This Row],[Activos]]/Localiza_PN1112[[#This Row],[Casos]]</f>
        <v>#DIV/0!</v>
      </c>
      <c r="S82" s="47">
        <f ca="1">+HLOOKUP($R$1,'Casos DIA Corr'!$CM$1:$CP$755,Localiza_PN1112[[#This Row],[Fila]],0)</f>
        <v>0</v>
      </c>
      <c r="T82" s="43">
        <f ca="1">+HLOOKUP($R$1,'Muertes DIA'!$F$1:$I$770,Localiza_PN1112[[#This Row],[Fila]],0)</f>
        <v>0</v>
      </c>
      <c r="U82" s="43">
        <f ca="1">+HLOOKUP($R$1,'Recuperados DIA'!$E$1:$H$763,Localiza_PN1112[[#This Row],[Fila]],0)</f>
        <v>0</v>
      </c>
    </row>
    <row r="83" spans="2:21">
      <c r="B83">
        <v>83</v>
      </c>
      <c r="C83">
        <v>91103</v>
      </c>
      <c r="D83" t="s">
        <v>220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0</v>
      </c>
      <c r="I83" s="52">
        <f>+Muertes_PN_ACUM[[#This Row],[Fallecidos]]</f>
        <v>12</v>
      </c>
      <c r="J83" s="52">
        <f>+Recupera_PN_ACUM[[#This Row],[Recuperados]]</f>
        <v>160</v>
      </c>
      <c r="K83" s="52">
        <f>+Localiza_PN1112[[#This Row],[Casos]]-Localiza_PN1112[[#This Row],[Fallecidos]]-Localiza_PN1112[[#This Row],[Recuperados]]</f>
        <v>-172</v>
      </c>
      <c r="L83" s="22">
        <f>+Localiza_PN1112[[#This Row],[Casos]]/(Localiza_PN1112[[#This Row],[Población]]/1000000)</f>
        <v>0</v>
      </c>
      <c r="M83" s="22">
        <f>+Localiza_PN1112[[#This Row],[Fallecidos]]/(Localiza_PN1112[[#This Row],[Población]]/1000000)</f>
        <v>8456.6596194503181</v>
      </c>
      <c r="N83" s="22">
        <f>+Localiza_PN1112[[#This Row],[Recuperados]]/(Localiza_PN1112[[#This Row],[Población]]/1000000)</f>
        <v>112755.46159267091</v>
      </c>
      <c r="O83" s="22">
        <f>+Localiza_PN1112[[#This Row],[Activos]]/(Localiza_PN1112[[#This Row],[Población]]/1000000)</f>
        <v>-121212.12121212122</v>
      </c>
      <c r="P83" s="28" t="e">
        <f>+Localiza_PN1112[[#This Row],[Fallecidos]]/Localiza_PN1112[[#This Row],[Casos]]</f>
        <v>#DIV/0!</v>
      </c>
      <c r="Q83" s="28" t="e">
        <f>+Localiza_PN1112[[#This Row],[Recuperados]]/Localiza_PN1112[[#This Row],[Casos]]</f>
        <v>#DIV/0!</v>
      </c>
      <c r="R83" s="28" t="e">
        <f>Localiza_PN1112[[#This Row],[Activos]]/Localiza_PN1112[[#This Row],[Casos]]</f>
        <v>#DIV/0!</v>
      </c>
      <c r="S83" s="47">
        <f ca="1">+HLOOKUP($R$1,'Casos DIA Corr'!$CM$1:$CP$755,Localiza_PN1112[[#This Row],[Fila]],0)</f>
        <v>0</v>
      </c>
      <c r="T83" s="43">
        <f ca="1">+HLOOKUP($R$1,'Muertes DIA'!$F$1:$I$770,Localiza_PN1112[[#This Row],[Fila]],0)</f>
        <v>1</v>
      </c>
      <c r="U83" s="43">
        <f ca="1">+HLOOKUP($R$1,'Recuperados DIA'!$E$1:$H$763,Localiza_PN1112[[#This Row],[Fila]],0)</f>
        <v>12</v>
      </c>
    </row>
    <row r="84" spans="2:21">
      <c r="B84">
        <v>84</v>
      </c>
      <c r="C84">
        <v>90201</v>
      </c>
      <c r="D84" t="s">
        <v>221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0</v>
      </c>
      <c r="I84" s="52">
        <f>+Muertes_PN_ACUM[[#This Row],[Fallecidos]]</f>
        <v>0</v>
      </c>
      <c r="J84" s="52">
        <f>+Recupera_PN_ACUM[[#This Row],[Recuperados]]</f>
        <v>0</v>
      </c>
      <c r="K84" s="52">
        <f>+Localiza_PN1112[[#This Row],[Casos]]-Localiza_PN1112[[#This Row],[Fallecidos]]-Localiza_PN1112[[#This Row],[Recuperados]]</f>
        <v>0</v>
      </c>
      <c r="L84" s="22">
        <f>+Localiza_PN1112[[#This Row],[Casos]]/(Localiza_PN1112[[#This Row],[Población]]/1000000)</f>
        <v>0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0</v>
      </c>
      <c r="O84" s="22">
        <f>+Localiza_PN1112[[#This Row],[Activos]]/(Localiza_PN1112[[#This Row],[Población]]/1000000)</f>
        <v>0</v>
      </c>
      <c r="P84" s="28" t="e">
        <f>+Localiza_PN1112[[#This Row],[Fallecidos]]/Localiza_PN1112[[#This Row],[Casos]]</f>
        <v>#DIV/0!</v>
      </c>
      <c r="Q84" s="28" t="e">
        <f>+Localiza_PN1112[[#This Row],[Recuperados]]/Localiza_PN1112[[#This Row],[Casos]]</f>
        <v>#DIV/0!</v>
      </c>
      <c r="R84" s="28" t="e">
        <f>Localiza_PN1112[[#This Row],[Activos]]/Localiza_PN1112[[#This Row],[Casos]]</f>
        <v>#DIV/0!</v>
      </c>
      <c r="S84" s="47">
        <f ca="1">+HLOOKUP($R$1,'Casos DIA Corr'!$CM$1:$CP$755,Localiza_PN1112[[#This Row],[Fila]],0)</f>
        <v>0</v>
      </c>
      <c r="T84" s="43">
        <f ca="1">+HLOOKUP($R$1,'Muertes DIA'!$F$1:$I$770,Localiza_PN1112[[#This Row],[Fila]],0)</f>
        <v>0</v>
      </c>
      <c r="U84" s="43">
        <f ca="1">+HLOOKUP($R$1,'Recuperados DIA'!$E$1:$H$763,Localiza_PN1112[[#This Row],[Fila]],0)</f>
        <v>0</v>
      </c>
    </row>
    <row r="85" spans="2:21">
      <c r="B85">
        <v>85</v>
      </c>
      <c r="C85">
        <v>90902</v>
      </c>
      <c r="D85" t="s">
        <v>222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0</v>
      </c>
      <c r="I85" s="52">
        <f>+Muertes_PN_ACUM[[#This Row],[Fallecidos]]</f>
        <v>0</v>
      </c>
      <c r="J85" s="52">
        <f>+Recupera_PN_ACUM[[#This Row],[Recuperados]]</f>
        <v>0</v>
      </c>
      <c r="K85" s="52">
        <f>+Localiza_PN1112[[#This Row],[Casos]]-Localiza_PN1112[[#This Row],[Fallecidos]]-Localiza_PN1112[[#This Row],[Recuperados]]</f>
        <v>0</v>
      </c>
      <c r="L85" s="22">
        <f>+Localiza_PN1112[[#This Row],[Casos]]/(Localiza_PN1112[[#This Row],[Población]]/1000000)</f>
        <v>0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0</v>
      </c>
      <c r="O85" s="22">
        <f>+Localiza_PN1112[[#This Row],[Activos]]/(Localiza_PN1112[[#This Row],[Población]]/1000000)</f>
        <v>0</v>
      </c>
      <c r="P85" s="28" t="e">
        <f>+Localiza_PN1112[[#This Row],[Fallecidos]]/Localiza_PN1112[[#This Row],[Casos]]</f>
        <v>#DIV/0!</v>
      </c>
      <c r="Q85" s="28" t="e">
        <f>+Localiza_PN1112[[#This Row],[Recuperados]]/Localiza_PN1112[[#This Row],[Casos]]</f>
        <v>#DIV/0!</v>
      </c>
      <c r="R85" s="28" t="e">
        <f>Localiza_PN1112[[#This Row],[Activos]]/Localiza_PN1112[[#This Row],[Casos]]</f>
        <v>#DIV/0!</v>
      </c>
      <c r="S85" s="47">
        <f ca="1">+HLOOKUP($R$1,'Casos DIA Corr'!$CM$1:$CP$755,Localiza_PN1112[[#This Row],[Fila]],0)</f>
        <v>0</v>
      </c>
      <c r="T85" s="43">
        <f ca="1">+HLOOKUP($R$1,'Muertes DIA'!$F$1:$I$770,Localiza_PN1112[[#This Row],[Fila]],0)</f>
        <v>0</v>
      </c>
      <c r="U85" s="43">
        <f ca="1">+HLOOKUP($R$1,'Recuperados DIA'!$E$1:$H$763,Localiza_PN1112[[#This Row],[Fila]],0)</f>
        <v>0</v>
      </c>
    </row>
    <row r="86" spans="2:21">
      <c r="B86">
        <v>86</v>
      </c>
      <c r="C86">
        <v>120103</v>
      </c>
      <c r="D86" t="s">
        <v>223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0</v>
      </c>
      <c r="I86" s="52">
        <f>+Muertes_PN_ACUM[[#This Row],[Fallecidos]]</f>
        <v>0</v>
      </c>
      <c r="J86" s="52">
        <f>+Recupera_PN_ACUM[[#This Row],[Recuperados]]</f>
        <v>0</v>
      </c>
      <c r="K86" s="52">
        <f>+Localiza_PN1112[[#This Row],[Casos]]-Localiza_PN1112[[#This Row],[Fallecidos]]-Localiza_PN1112[[#This Row],[Recuperados]]</f>
        <v>0</v>
      </c>
      <c r="L86" s="22">
        <f>+Localiza_PN1112[[#This Row],[Casos]]/(Localiza_PN1112[[#This Row],[Población]]/1000000)</f>
        <v>0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0</v>
      </c>
      <c r="O86" s="22">
        <f>+Localiza_PN1112[[#This Row],[Activos]]/(Localiza_PN1112[[#This Row],[Población]]/1000000)</f>
        <v>0</v>
      </c>
      <c r="P86" s="28" t="e">
        <f>+Localiza_PN1112[[#This Row],[Fallecidos]]/Localiza_PN1112[[#This Row],[Casos]]</f>
        <v>#DIV/0!</v>
      </c>
      <c r="Q86" s="28" t="e">
        <f>+Localiza_PN1112[[#This Row],[Recuperados]]/Localiza_PN1112[[#This Row],[Casos]]</f>
        <v>#DIV/0!</v>
      </c>
      <c r="R86" s="28" t="e">
        <f>Localiza_PN1112[[#This Row],[Activos]]/Localiza_PN1112[[#This Row],[Casos]]</f>
        <v>#DIV/0!</v>
      </c>
      <c r="S86" s="47">
        <f ca="1">+HLOOKUP($R$1,'Casos DIA Corr'!$CM$1:$CP$755,Localiza_PN1112[[#This Row],[Fila]],0)</f>
        <v>0</v>
      </c>
      <c r="T86" s="43">
        <f ca="1">+HLOOKUP($R$1,'Muertes DIA'!$F$1:$I$770,Localiza_PN1112[[#This Row],[Fila]],0)</f>
        <v>0</v>
      </c>
      <c r="U86" s="43">
        <f ca="1">+HLOOKUP($R$1,'Recuperados DIA'!$E$1:$H$763,Localiza_PN1112[[#This Row],[Fila]],0)</f>
        <v>0</v>
      </c>
    </row>
    <row r="87" spans="2:21">
      <c r="B87">
        <v>87</v>
      </c>
      <c r="C87">
        <v>70710</v>
      </c>
      <c r="D87" t="s">
        <v>224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0</v>
      </c>
      <c r="I87" s="52">
        <f>+Muertes_PN_ACUM[[#This Row],[Fallecidos]]</f>
        <v>0</v>
      </c>
      <c r="J87" s="52">
        <f>+Recupera_PN_ACUM[[#This Row],[Recuperados]]</f>
        <v>0</v>
      </c>
      <c r="K87" s="52">
        <f>+Localiza_PN1112[[#This Row],[Casos]]-Localiza_PN1112[[#This Row],[Fallecidos]]-Localiza_PN1112[[#This Row],[Recuperados]]</f>
        <v>0</v>
      </c>
      <c r="L87" s="22">
        <f>+Localiza_PN1112[[#This Row],[Casos]]/(Localiza_PN1112[[#This Row],[Población]]/1000000)</f>
        <v>0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0</v>
      </c>
      <c r="O87" s="22">
        <f>+Localiza_PN1112[[#This Row],[Activos]]/(Localiza_PN1112[[#This Row],[Población]]/1000000)</f>
        <v>0</v>
      </c>
      <c r="P87" s="28" t="e">
        <f>+Localiza_PN1112[[#This Row],[Fallecidos]]/Localiza_PN1112[[#This Row],[Casos]]</f>
        <v>#DIV/0!</v>
      </c>
      <c r="Q87" s="28" t="e">
        <f>+Localiza_PN1112[[#This Row],[Recuperados]]/Localiza_PN1112[[#This Row],[Casos]]</f>
        <v>#DIV/0!</v>
      </c>
      <c r="R87" s="28" t="e">
        <f>Localiza_PN1112[[#This Row],[Activos]]/Localiza_PN1112[[#This Row],[Casos]]</f>
        <v>#DIV/0!</v>
      </c>
      <c r="S87" s="47">
        <f ca="1">+HLOOKUP($R$1,'Casos DIA Corr'!$CM$1:$CP$755,Localiza_PN1112[[#This Row],[Fila]],0)</f>
        <v>0</v>
      </c>
      <c r="T87" s="43">
        <f ca="1">+HLOOKUP($R$1,'Muertes DIA'!$F$1:$I$770,Localiza_PN1112[[#This Row],[Fila]],0)</f>
        <v>0</v>
      </c>
      <c r="U87" s="43">
        <f ca="1">+HLOOKUP($R$1,'Recuperados DIA'!$E$1:$H$763,Localiza_PN1112[[#This Row],[Fila]],0)</f>
        <v>0</v>
      </c>
    </row>
    <row r="88" spans="2:21">
      <c r="B88">
        <v>88</v>
      </c>
      <c r="C88">
        <v>50102</v>
      </c>
      <c r="D88" t="s">
        <v>226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0</v>
      </c>
      <c r="I88" s="52">
        <f>+Muertes_PN_ACUM[[#This Row],[Fallecidos]]</f>
        <v>0</v>
      </c>
      <c r="J88" s="52">
        <f>+Recupera_PN_ACUM[[#This Row],[Recuperados]]</f>
        <v>0</v>
      </c>
      <c r="K88" s="52">
        <f>+Localiza_PN1112[[#This Row],[Casos]]-Localiza_PN1112[[#This Row],[Fallecidos]]-Localiza_PN1112[[#This Row],[Recuperados]]</f>
        <v>0</v>
      </c>
      <c r="L88" s="22">
        <f>+Localiza_PN1112[[#This Row],[Casos]]/(Localiza_PN1112[[#This Row],[Población]]/1000000)</f>
        <v>0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0</v>
      </c>
      <c r="O88" s="22">
        <f>+Localiza_PN1112[[#This Row],[Activos]]/(Localiza_PN1112[[#This Row],[Población]]/1000000)</f>
        <v>0</v>
      </c>
      <c r="P88" s="28" t="e">
        <f>+Localiza_PN1112[[#This Row],[Fallecidos]]/Localiza_PN1112[[#This Row],[Casos]]</f>
        <v>#DIV/0!</v>
      </c>
      <c r="Q88" s="28" t="e">
        <f>+Localiza_PN1112[[#This Row],[Recuperados]]/Localiza_PN1112[[#This Row],[Casos]]</f>
        <v>#DIV/0!</v>
      </c>
      <c r="R88" s="28" t="e">
        <f>Localiza_PN1112[[#This Row],[Activos]]/Localiza_PN1112[[#This Row],[Casos]]</f>
        <v>#DIV/0!</v>
      </c>
      <c r="S88" s="47">
        <f ca="1">+HLOOKUP($R$1,'Casos DIA Corr'!$CM$1:$CP$755,Localiza_PN1112[[#This Row],[Fila]],0)</f>
        <v>0</v>
      </c>
      <c r="T88" s="43">
        <f ca="1">+HLOOKUP($R$1,'Muertes DIA'!$F$1:$I$770,Localiza_PN1112[[#This Row],[Fila]],0)</f>
        <v>0</v>
      </c>
      <c r="U88" s="43">
        <f ca="1">+HLOOKUP($R$1,'Recuperados DIA'!$E$1:$H$763,Localiza_PN1112[[#This Row],[Fila]],0)</f>
        <v>0</v>
      </c>
    </row>
    <row r="89" spans="2:21">
      <c r="B89">
        <v>89</v>
      </c>
      <c r="C89">
        <v>130303</v>
      </c>
      <c r="D89" t="s">
        <v>227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0</v>
      </c>
      <c r="I89" s="52">
        <f>+Muertes_PN_ACUM[[#This Row],[Fallecidos]]</f>
        <v>0</v>
      </c>
      <c r="J89" s="52">
        <f>+Recupera_PN_ACUM[[#This Row],[Recuperados]]</f>
        <v>1</v>
      </c>
      <c r="K89" s="52">
        <f>+Localiza_PN1112[[#This Row],[Casos]]-Localiza_PN1112[[#This Row],[Fallecidos]]-Localiza_PN1112[[#This Row],[Recuperados]]</f>
        <v>-1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 t="e">
        <f>+Localiza_PN1112[[#This Row],[Fallecidos]]/Localiza_PN1112[[#This Row],[Casos]]</f>
        <v>#DIV/0!</v>
      </c>
      <c r="Q89" s="28" t="e">
        <f>+Localiza_PN1112[[#This Row],[Recuperados]]/Localiza_PN1112[[#This Row],[Casos]]</f>
        <v>#DIV/0!</v>
      </c>
      <c r="R89" s="28" t="e">
        <f>Localiza_PN1112[[#This Row],[Activos]]/Localiza_PN1112[[#This Row],[Casos]]</f>
        <v>#DIV/0!</v>
      </c>
      <c r="S89" s="47">
        <f ca="1">+HLOOKUP($R$1,'Casos DIA Corr'!$CM$1:$CP$755,Localiza_PN1112[[#This Row],[Fila]],0)</f>
        <v>0</v>
      </c>
      <c r="T89" s="43">
        <f ca="1">+HLOOKUP($R$1,'Muertes DIA'!$F$1:$I$770,Localiza_PN1112[[#This Row],[Fila]],0)</f>
        <v>0</v>
      </c>
      <c r="U89" s="43">
        <f ca="1">+HLOOKUP($R$1,'Recuperados DIA'!$E$1:$H$763,Localiza_PN1112[[#This Row],[Fila]],0)</f>
        <v>0</v>
      </c>
    </row>
    <row r="90" spans="2:21">
      <c r="B90">
        <v>90</v>
      </c>
      <c r="C90">
        <v>40108</v>
      </c>
      <c r="D90" t="s">
        <v>228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0</v>
      </c>
      <c r="I90" s="52">
        <f>+Muertes_PN_ACUM[[#This Row],[Fallecidos]]</f>
        <v>0</v>
      </c>
      <c r="J90" s="52">
        <f>+Recupera_PN_ACUM[[#This Row],[Recuperados]]</f>
        <v>0</v>
      </c>
      <c r="K90" s="52">
        <f>+Localiza_PN1112[[#This Row],[Casos]]-Localiza_PN1112[[#This Row],[Fallecidos]]-Localiza_PN1112[[#This Row],[Recuperados]]</f>
        <v>0</v>
      </c>
      <c r="L90" s="22">
        <f>+Localiza_PN1112[[#This Row],[Casos]]/(Localiza_PN1112[[#This Row],[Población]]/1000000)</f>
        <v>0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0</v>
      </c>
      <c r="O90" s="22">
        <f>+Localiza_PN1112[[#This Row],[Activos]]/(Localiza_PN1112[[#This Row],[Población]]/1000000)</f>
        <v>0</v>
      </c>
      <c r="P90" s="28" t="e">
        <f>+Localiza_PN1112[[#This Row],[Fallecidos]]/Localiza_PN1112[[#This Row],[Casos]]</f>
        <v>#DIV/0!</v>
      </c>
      <c r="Q90" s="28" t="e">
        <f>+Localiza_PN1112[[#This Row],[Recuperados]]/Localiza_PN1112[[#This Row],[Casos]]</f>
        <v>#DIV/0!</v>
      </c>
      <c r="R90" s="28" t="e">
        <f>Localiza_PN1112[[#This Row],[Activos]]/Localiza_PN1112[[#This Row],[Casos]]</f>
        <v>#DIV/0!</v>
      </c>
      <c r="S90" s="47">
        <f ca="1">+HLOOKUP($R$1,'Casos DIA Corr'!$CM$1:$CP$755,Localiza_PN1112[[#This Row],[Fila]],0)</f>
        <v>0</v>
      </c>
      <c r="T90" s="43">
        <f ca="1">+HLOOKUP($R$1,'Muertes DIA'!$F$1:$I$770,Localiza_PN1112[[#This Row],[Fila]],0)</f>
        <v>0</v>
      </c>
      <c r="U90" s="43">
        <f ca="1">+HLOOKUP($R$1,'Recuperados DIA'!$E$1:$H$763,Localiza_PN1112[[#This Row],[Fila]],0)</f>
        <v>0</v>
      </c>
    </row>
    <row r="91" spans="2:21">
      <c r="B91">
        <v>91</v>
      </c>
      <c r="C91">
        <v>91007</v>
      </c>
      <c r="D91" t="s">
        <v>230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0</v>
      </c>
      <c r="I91" s="52">
        <f>+Muertes_PN_ACUM[[#This Row],[Fallecidos]]</f>
        <v>0</v>
      </c>
      <c r="J91" s="52">
        <f>+Recupera_PN_ACUM[[#This Row],[Recuperados]]</f>
        <v>26</v>
      </c>
      <c r="K91" s="52">
        <f>+Localiza_PN1112[[#This Row],[Casos]]-Localiza_PN1112[[#This Row],[Fallecidos]]-Localiza_PN1112[[#This Row],[Recuperados]]</f>
        <v>-26</v>
      </c>
      <c r="L91" s="22">
        <f>+Localiza_PN1112[[#This Row],[Casos]]/(Localiza_PN1112[[#This Row],[Población]]/1000000)</f>
        <v>0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1950.3413097292025</v>
      </c>
      <c r="O91" s="22">
        <f>+Localiza_PN1112[[#This Row],[Activos]]/(Localiza_PN1112[[#This Row],[Población]]/1000000)</f>
        <v>-1950.3413097292025</v>
      </c>
      <c r="P91" s="28" t="e">
        <f>+Localiza_PN1112[[#This Row],[Fallecidos]]/Localiza_PN1112[[#This Row],[Casos]]</f>
        <v>#DIV/0!</v>
      </c>
      <c r="Q91" s="28" t="e">
        <f>+Localiza_PN1112[[#This Row],[Recuperados]]/Localiza_PN1112[[#This Row],[Casos]]</f>
        <v>#DIV/0!</v>
      </c>
      <c r="R91" s="28" t="e">
        <f>Localiza_PN1112[[#This Row],[Activos]]/Localiza_PN1112[[#This Row],[Casos]]</f>
        <v>#DIV/0!</v>
      </c>
      <c r="S91" s="47">
        <f ca="1">+HLOOKUP($R$1,'Casos DIA Corr'!$CM$1:$CP$755,Localiza_PN1112[[#This Row],[Fila]],0)</f>
        <v>0</v>
      </c>
      <c r="T91" s="43">
        <f ca="1">+HLOOKUP($R$1,'Muertes DIA'!$F$1:$I$770,Localiza_PN1112[[#This Row],[Fila]],0)</f>
        <v>0</v>
      </c>
      <c r="U91" s="43">
        <f ca="1">+HLOOKUP($R$1,'Recuperados DIA'!$E$1:$H$763,Localiza_PN1112[[#This Row],[Fila]],0)</f>
        <v>0</v>
      </c>
    </row>
    <row r="92" spans="2:21">
      <c r="B92">
        <v>92</v>
      </c>
      <c r="C92">
        <v>70703</v>
      </c>
      <c r="D92" t="s">
        <v>231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0</v>
      </c>
      <c r="I92" s="52">
        <f>+Muertes_PN_ACUM[[#This Row],[Fallecidos]]</f>
        <v>0</v>
      </c>
      <c r="J92" s="52">
        <f>+Recupera_PN_ACUM[[#This Row],[Recuperados]]</f>
        <v>0</v>
      </c>
      <c r="K92" s="52">
        <f>+Localiza_PN1112[[#This Row],[Casos]]-Localiza_PN1112[[#This Row],[Fallecidos]]-Localiza_PN1112[[#This Row],[Recuperados]]</f>
        <v>0</v>
      </c>
      <c r="L92" s="22">
        <f>+Localiza_PN1112[[#This Row],[Casos]]/(Localiza_PN1112[[#This Row],[Población]]/1000000)</f>
        <v>0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0</v>
      </c>
      <c r="O92" s="22">
        <f>+Localiza_PN1112[[#This Row],[Activos]]/(Localiza_PN1112[[#This Row],[Población]]/1000000)</f>
        <v>0</v>
      </c>
      <c r="P92" s="28" t="e">
        <f>+Localiza_PN1112[[#This Row],[Fallecidos]]/Localiza_PN1112[[#This Row],[Casos]]</f>
        <v>#DIV/0!</v>
      </c>
      <c r="Q92" s="28" t="e">
        <f>+Localiza_PN1112[[#This Row],[Recuperados]]/Localiza_PN1112[[#This Row],[Casos]]</f>
        <v>#DIV/0!</v>
      </c>
      <c r="R92" s="28" t="e">
        <f>Localiza_PN1112[[#This Row],[Activos]]/Localiza_PN1112[[#This Row],[Casos]]</f>
        <v>#DIV/0!</v>
      </c>
      <c r="S92" s="47">
        <f ca="1">+HLOOKUP($R$1,'Casos DIA Corr'!$CM$1:$CP$755,Localiza_PN1112[[#This Row],[Fila]],0)</f>
        <v>0</v>
      </c>
      <c r="T92" s="43">
        <f ca="1">+HLOOKUP($R$1,'Muertes DIA'!$F$1:$I$770,Localiza_PN1112[[#This Row],[Fila]],0)</f>
        <v>0</v>
      </c>
      <c r="U92" s="43">
        <f ca="1">+HLOOKUP($R$1,'Recuperados DIA'!$E$1:$H$763,Localiza_PN1112[[#This Row],[Fila]],0)</f>
        <v>0</v>
      </c>
    </row>
    <row r="93" spans="2:21">
      <c r="B93">
        <v>93</v>
      </c>
      <c r="C93">
        <v>41003</v>
      </c>
      <c r="D93" t="s">
        <v>232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0</v>
      </c>
      <c r="I93" s="52">
        <f>+Muertes_PN_ACUM[[#This Row],[Fallecidos]]</f>
        <v>0</v>
      </c>
      <c r="J93" s="52">
        <f>+Recupera_PN_ACUM[[#This Row],[Recuperados]]</f>
        <v>1</v>
      </c>
      <c r="K93" s="52">
        <f>+Localiza_PN1112[[#This Row],[Casos]]-Localiza_PN1112[[#This Row],[Fallecidos]]-Localiza_PN1112[[#This Row],[Recuperados]]</f>
        <v>-1</v>
      </c>
      <c r="L93" s="22">
        <f>+Localiza_PN1112[[#This Row],[Casos]]/(Localiza_PN1112[[#This Row],[Población]]/1000000)</f>
        <v>0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323.62459546925567</v>
      </c>
      <c r="O93" s="22">
        <f>+Localiza_PN1112[[#This Row],[Activos]]/(Localiza_PN1112[[#This Row],[Población]]/1000000)</f>
        <v>-323.62459546925567</v>
      </c>
      <c r="P93" s="28" t="e">
        <f>+Localiza_PN1112[[#This Row],[Fallecidos]]/Localiza_PN1112[[#This Row],[Casos]]</f>
        <v>#DIV/0!</v>
      </c>
      <c r="Q93" s="28" t="e">
        <f>+Localiza_PN1112[[#This Row],[Recuperados]]/Localiza_PN1112[[#This Row],[Casos]]</f>
        <v>#DIV/0!</v>
      </c>
      <c r="R93" s="28" t="e">
        <f>Localiza_PN1112[[#This Row],[Activos]]/Localiza_PN1112[[#This Row],[Casos]]</f>
        <v>#DIV/0!</v>
      </c>
      <c r="S93" s="47">
        <f ca="1">+HLOOKUP($R$1,'Casos DIA Corr'!$CM$1:$CP$755,Localiza_PN1112[[#This Row],[Fila]],0)</f>
        <v>0</v>
      </c>
      <c r="T93" s="43">
        <f ca="1">+HLOOKUP($R$1,'Muertes DIA'!$F$1:$I$770,Localiza_PN1112[[#This Row],[Fila]],0)</f>
        <v>0</v>
      </c>
      <c r="U93" s="43">
        <f ca="1">+HLOOKUP($R$1,'Recuperados DIA'!$E$1:$H$763,Localiza_PN1112[[#This Row],[Fila]],0)</f>
        <v>0</v>
      </c>
    </row>
    <row r="94" spans="2:21">
      <c r="B94">
        <v>94</v>
      </c>
      <c r="C94">
        <v>20602</v>
      </c>
      <c r="D94" t="s">
        <v>234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0</v>
      </c>
      <c r="I94" s="52">
        <f>+Muertes_PN_ACUM[[#This Row],[Fallecidos]]</f>
        <v>0</v>
      </c>
      <c r="J94" s="52">
        <f>+Recupera_PN_ACUM[[#This Row],[Recuperados]]</f>
        <v>3</v>
      </c>
      <c r="K94" s="52">
        <f>+Localiza_PN1112[[#This Row],[Casos]]-Localiza_PN1112[[#This Row],[Fallecidos]]-Localiza_PN1112[[#This Row],[Recuperados]]</f>
        <v>-3</v>
      </c>
      <c r="L94" s="22">
        <f>+Localiza_PN1112[[#This Row],[Casos]]/(Localiza_PN1112[[#This Row],[Población]]/1000000)</f>
        <v>0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399.09538379672739</v>
      </c>
      <c r="O94" s="22">
        <f>+Localiza_PN1112[[#This Row],[Activos]]/(Localiza_PN1112[[#This Row],[Población]]/1000000)</f>
        <v>-399.09538379672739</v>
      </c>
      <c r="P94" s="28" t="e">
        <f>+Localiza_PN1112[[#This Row],[Fallecidos]]/Localiza_PN1112[[#This Row],[Casos]]</f>
        <v>#DIV/0!</v>
      </c>
      <c r="Q94" s="28" t="e">
        <f>+Localiza_PN1112[[#This Row],[Recuperados]]/Localiza_PN1112[[#This Row],[Casos]]</f>
        <v>#DIV/0!</v>
      </c>
      <c r="R94" s="28" t="e">
        <f>Localiza_PN1112[[#This Row],[Activos]]/Localiza_PN1112[[#This Row],[Casos]]</f>
        <v>#DIV/0!</v>
      </c>
      <c r="S94" s="47">
        <f ca="1">+HLOOKUP($R$1,'Casos DIA Corr'!$CM$1:$CP$755,Localiza_PN1112[[#This Row],[Fila]],0)</f>
        <v>0</v>
      </c>
      <c r="T94" s="43">
        <f ca="1">+HLOOKUP($R$1,'Muertes DIA'!$F$1:$I$770,Localiza_PN1112[[#This Row],[Fila]],0)</f>
        <v>0</v>
      </c>
      <c r="U94" s="43">
        <f ca="1">+HLOOKUP($R$1,'Recuperados DIA'!$E$1:$H$763,Localiza_PN1112[[#This Row],[Fila]],0)</f>
        <v>0</v>
      </c>
    </row>
    <row r="95" spans="2:21">
      <c r="B95">
        <v>95</v>
      </c>
      <c r="C95">
        <v>120708</v>
      </c>
      <c r="D95" t="s">
        <v>234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0</v>
      </c>
      <c r="I95" s="52">
        <f>+Muertes_PN_ACUM[[#This Row],[Fallecidos]]</f>
        <v>0</v>
      </c>
      <c r="J95" s="52">
        <f>+Recupera_PN_ACUM[[#This Row],[Recuperados]]</f>
        <v>0</v>
      </c>
      <c r="K95" s="52">
        <f>+Localiza_PN1112[[#This Row],[Casos]]-Localiza_PN1112[[#This Row],[Fallecidos]]-Localiza_PN1112[[#This Row],[Recuperados]]</f>
        <v>0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 t="e">
        <f>+Localiza_PN1112[[#This Row],[Fallecidos]]/Localiza_PN1112[[#This Row],[Casos]]</f>
        <v>#DIV/0!</v>
      </c>
      <c r="Q95" s="28" t="e">
        <f>+Localiza_PN1112[[#This Row],[Recuperados]]/Localiza_PN1112[[#This Row],[Casos]]</f>
        <v>#DIV/0!</v>
      </c>
      <c r="R95" s="28" t="e">
        <f>Localiza_PN1112[[#This Row],[Activos]]/Localiza_PN1112[[#This Row],[Casos]]</f>
        <v>#DIV/0!</v>
      </c>
      <c r="S95" s="47">
        <f ca="1">+HLOOKUP($R$1,'Casos DIA Corr'!$CM$1:$CP$755,Localiza_PN1112[[#This Row],[Fila]],0)</f>
        <v>0</v>
      </c>
      <c r="T95" s="43">
        <f ca="1">+HLOOKUP($R$1,'Muertes DIA'!$F$1:$I$770,Localiza_PN1112[[#This Row],[Fila]],0)</f>
        <v>0</v>
      </c>
      <c r="U95" s="43">
        <f ca="1">+HLOOKUP($R$1,'Recuperados DIA'!$E$1:$H$763,Localiza_PN1112[[#This Row],[Fila]],0)</f>
        <v>0</v>
      </c>
    </row>
    <row r="96" spans="2:21">
      <c r="B96">
        <v>96</v>
      </c>
      <c r="C96">
        <v>90301</v>
      </c>
      <c r="D96" t="s">
        <v>236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0</v>
      </c>
      <c r="I96" s="52">
        <f>+Muertes_PN_ACUM[[#This Row],[Fallecidos]]</f>
        <v>0</v>
      </c>
      <c r="J96" s="52">
        <f>+Recupera_PN_ACUM[[#This Row],[Recuperados]]</f>
        <v>4</v>
      </c>
      <c r="K96" s="52">
        <f>+Localiza_PN1112[[#This Row],[Casos]]-Localiza_PN1112[[#This Row],[Fallecidos]]-Localiza_PN1112[[#This Row],[Recuperados]]</f>
        <v>-4</v>
      </c>
      <c r="L96" s="22">
        <f>+Localiza_PN1112[[#This Row],[Casos]]/(Localiza_PN1112[[#This Row],[Población]]/1000000)</f>
        <v>0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827.12985938792394</v>
      </c>
      <c r="O96" s="22">
        <f>+Localiza_PN1112[[#This Row],[Activos]]/(Localiza_PN1112[[#This Row],[Población]]/1000000)</f>
        <v>-827.12985938792394</v>
      </c>
      <c r="P96" s="28" t="e">
        <f>+Localiza_PN1112[[#This Row],[Fallecidos]]/Localiza_PN1112[[#This Row],[Casos]]</f>
        <v>#DIV/0!</v>
      </c>
      <c r="Q96" s="28" t="e">
        <f>+Localiza_PN1112[[#This Row],[Recuperados]]/Localiza_PN1112[[#This Row],[Casos]]</f>
        <v>#DIV/0!</v>
      </c>
      <c r="R96" s="28" t="e">
        <f>Localiza_PN1112[[#This Row],[Activos]]/Localiza_PN1112[[#This Row],[Casos]]</f>
        <v>#DIV/0!</v>
      </c>
      <c r="S96" s="47">
        <f ca="1">+HLOOKUP($R$1,'Casos DIA Corr'!$CM$1:$CP$755,Localiza_PN1112[[#This Row],[Fila]],0)</f>
        <v>0</v>
      </c>
      <c r="T96" s="43">
        <f ca="1">+HLOOKUP($R$1,'Muertes DIA'!$F$1:$I$770,Localiza_PN1112[[#This Row],[Fila]],0)</f>
        <v>0</v>
      </c>
      <c r="U96" s="43">
        <f ca="1">+HLOOKUP($R$1,'Recuperados DIA'!$E$1:$H$763,Localiza_PN1112[[#This Row],[Fila]],0)</f>
        <v>0</v>
      </c>
    </row>
    <row r="97" spans="2:21">
      <c r="B97">
        <v>97</v>
      </c>
      <c r="C97">
        <v>80502</v>
      </c>
      <c r="D97" t="s">
        <v>238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0</v>
      </c>
      <c r="I97" s="52">
        <f>+Muertes_PN_ACUM[[#This Row],[Fallecidos]]</f>
        <v>0</v>
      </c>
      <c r="J97" s="52">
        <f>+Recupera_PN_ACUM[[#This Row],[Recuperados]]</f>
        <v>3</v>
      </c>
      <c r="K97" s="52">
        <f>+Localiza_PN1112[[#This Row],[Casos]]-Localiza_PN1112[[#This Row],[Fallecidos]]-Localiza_PN1112[[#This Row],[Recuperados]]</f>
        <v>-3</v>
      </c>
      <c r="L97" s="22">
        <f>+Localiza_PN1112[[#This Row],[Casos]]/(Localiza_PN1112[[#This Row],[Población]]/1000000)</f>
        <v>0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1193.3174224343675</v>
      </c>
      <c r="O97" s="22">
        <f>+Localiza_PN1112[[#This Row],[Activos]]/(Localiza_PN1112[[#This Row],[Población]]/1000000)</f>
        <v>-1193.3174224343675</v>
      </c>
      <c r="P97" s="28" t="e">
        <f>+Localiza_PN1112[[#This Row],[Fallecidos]]/Localiza_PN1112[[#This Row],[Casos]]</f>
        <v>#DIV/0!</v>
      </c>
      <c r="Q97" s="28" t="e">
        <f>+Localiza_PN1112[[#This Row],[Recuperados]]/Localiza_PN1112[[#This Row],[Casos]]</f>
        <v>#DIV/0!</v>
      </c>
      <c r="R97" s="28" t="e">
        <f>Localiza_PN1112[[#This Row],[Activos]]/Localiza_PN1112[[#This Row],[Casos]]</f>
        <v>#DIV/0!</v>
      </c>
      <c r="S97" s="47">
        <f ca="1">+HLOOKUP($R$1,'Casos DIA Corr'!$CM$1:$CP$755,Localiza_PN1112[[#This Row],[Fila]],0)</f>
        <v>0</v>
      </c>
      <c r="T97" s="43">
        <f ca="1">+HLOOKUP($R$1,'Muertes DIA'!$F$1:$I$770,Localiza_PN1112[[#This Row],[Fila]],0)</f>
        <v>0</v>
      </c>
      <c r="U97" s="43">
        <f ca="1">+HLOOKUP($R$1,'Recuperados DIA'!$E$1:$H$763,Localiza_PN1112[[#This Row],[Fila]],0)</f>
        <v>0</v>
      </c>
    </row>
    <row r="98" spans="2:21">
      <c r="B98">
        <v>98</v>
      </c>
      <c r="C98">
        <v>20402</v>
      </c>
      <c r="D98" t="s">
        <v>240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0</v>
      </c>
      <c r="I98" s="52">
        <f>+Muertes_PN_ACUM[[#This Row],[Fallecidos]]</f>
        <v>0</v>
      </c>
      <c r="J98" s="52">
        <f>+Recupera_PN_ACUM[[#This Row],[Recuperados]]</f>
        <v>0</v>
      </c>
      <c r="K98" s="52">
        <f>+Localiza_PN1112[[#This Row],[Casos]]-Localiza_PN1112[[#This Row],[Fallecidos]]-Localiza_PN1112[[#This Row],[Recuperados]]</f>
        <v>0</v>
      </c>
      <c r="L98" s="22">
        <f>+Localiza_PN1112[[#This Row],[Casos]]/(Localiza_PN1112[[#This Row],[Población]]/1000000)</f>
        <v>0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0</v>
      </c>
      <c r="O98" s="22">
        <f>+Localiza_PN1112[[#This Row],[Activos]]/(Localiza_PN1112[[#This Row],[Población]]/1000000)</f>
        <v>0</v>
      </c>
      <c r="P98" s="28" t="e">
        <f>+Localiza_PN1112[[#This Row],[Fallecidos]]/Localiza_PN1112[[#This Row],[Casos]]</f>
        <v>#DIV/0!</v>
      </c>
      <c r="Q98" s="28" t="e">
        <f>+Localiza_PN1112[[#This Row],[Recuperados]]/Localiza_PN1112[[#This Row],[Casos]]</f>
        <v>#DIV/0!</v>
      </c>
      <c r="R98" s="28" t="e">
        <f>Localiza_PN1112[[#This Row],[Activos]]/Localiza_PN1112[[#This Row],[Casos]]</f>
        <v>#DIV/0!</v>
      </c>
      <c r="S98" s="47">
        <f ca="1">+HLOOKUP($R$1,'Casos DIA Corr'!$CM$1:$CP$755,Localiza_PN1112[[#This Row],[Fila]],0)</f>
        <v>0</v>
      </c>
      <c r="T98" s="43">
        <f ca="1">+HLOOKUP($R$1,'Muertes DIA'!$F$1:$I$770,Localiza_PN1112[[#This Row],[Fila]],0)</f>
        <v>0</v>
      </c>
      <c r="U98" s="43">
        <f ca="1">+HLOOKUP($R$1,'Recuperados DIA'!$E$1:$H$763,Localiza_PN1112[[#This Row],[Fila]],0)</f>
        <v>0</v>
      </c>
    </row>
    <row r="99" spans="2:21">
      <c r="B99">
        <v>99</v>
      </c>
      <c r="C99">
        <v>130301</v>
      </c>
      <c r="D99" t="s">
        <v>241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0</v>
      </c>
      <c r="I99" s="52">
        <f>+Muertes_PN_ACUM[[#This Row],[Fallecidos]]</f>
        <v>1</v>
      </c>
      <c r="J99" s="52">
        <f>+Recupera_PN_ACUM[[#This Row],[Recuperados]]</f>
        <v>9</v>
      </c>
      <c r="K99" s="52">
        <f>+Localiza_PN1112[[#This Row],[Casos]]-Localiza_PN1112[[#This Row],[Fallecidos]]-Localiza_PN1112[[#This Row],[Recuperados]]</f>
        <v>-10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 t="e">
        <f>+Localiza_PN1112[[#This Row],[Fallecidos]]/Localiza_PN1112[[#This Row],[Casos]]</f>
        <v>#DIV/0!</v>
      </c>
      <c r="Q99" s="28" t="e">
        <f>+Localiza_PN1112[[#This Row],[Recuperados]]/Localiza_PN1112[[#This Row],[Casos]]</f>
        <v>#DIV/0!</v>
      </c>
      <c r="R99" s="28" t="e">
        <f>Localiza_PN1112[[#This Row],[Activos]]/Localiza_PN1112[[#This Row],[Casos]]</f>
        <v>#DIV/0!</v>
      </c>
      <c r="S99" s="47">
        <f ca="1">+HLOOKUP($R$1,'Casos DIA Corr'!$CM$1:$CP$755,Localiza_PN1112[[#This Row],[Fila]],0)</f>
        <v>0</v>
      </c>
      <c r="T99" s="43">
        <f ca="1">+HLOOKUP($R$1,'Muertes DIA'!$F$1:$I$770,Localiza_PN1112[[#This Row],[Fila]],0)</f>
        <v>0</v>
      </c>
      <c r="U99" s="43">
        <f ca="1">+HLOOKUP($R$1,'Recuperados DIA'!$E$1:$H$763,Localiza_PN1112[[#This Row],[Fila]],0)</f>
        <v>0</v>
      </c>
    </row>
    <row r="100" spans="2:21">
      <c r="B100">
        <v>100</v>
      </c>
      <c r="C100">
        <v>91009</v>
      </c>
      <c r="D100" t="s">
        <v>242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0</v>
      </c>
      <c r="I100" s="52">
        <f>+Muertes_PN_ACUM[[#This Row],[Fallecidos]]</f>
        <v>0</v>
      </c>
      <c r="J100" s="52">
        <f>+Recupera_PN_ACUM[[#This Row],[Recuperados]]</f>
        <v>0</v>
      </c>
      <c r="K100" s="52">
        <f>+Localiza_PN1112[[#This Row],[Casos]]-Localiza_PN1112[[#This Row],[Fallecidos]]-Localiza_PN1112[[#This Row],[Recuperados]]</f>
        <v>0</v>
      </c>
      <c r="L100" s="22">
        <f>+Localiza_PN1112[[#This Row],[Casos]]/(Localiza_PN1112[[#This Row],[Población]]/1000000)</f>
        <v>0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0</v>
      </c>
      <c r="O100" s="22">
        <f>+Localiza_PN1112[[#This Row],[Activos]]/(Localiza_PN1112[[#This Row],[Población]]/1000000)</f>
        <v>0</v>
      </c>
      <c r="P100" s="28" t="e">
        <f>+Localiza_PN1112[[#This Row],[Fallecidos]]/Localiza_PN1112[[#This Row],[Casos]]</f>
        <v>#DIV/0!</v>
      </c>
      <c r="Q100" s="28" t="e">
        <f>+Localiza_PN1112[[#This Row],[Recuperados]]/Localiza_PN1112[[#This Row],[Casos]]</f>
        <v>#DIV/0!</v>
      </c>
      <c r="R100" s="28" t="e">
        <f>Localiza_PN1112[[#This Row],[Activos]]/Localiza_PN1112[[#This Row],[Casos]]</f>
        <v>#DIV/0!</v>
      </c>
      <c r="S100" s="47">
        <f ca="1">+HLOOKUP($R$1,'Casos DIA Corr'!$CM$1:$CP$755,Localiza_PN1112[[#This Row],[Fila]],0)</f>
        <v>0</v>
      </c>
      <c r="T100" s="43">
        <f ca="1">+HLOOKUP($R$1,'Muertes DIA'!$F$1:$I$770,Localiza_PN1112[[#This Row],[Fila]],0)</f>
        <v>0</v>
      </c>
      <c r="U100" s="43">
        <f ca="1">+HLOOKUP($R$1,'Recuperados DIA'!$E$1:$H$763,Localiza_PN1112[[#This Row],[Fila]],0)</f>
        <v>0</v>
      </c>
    </row>
    <row r="101" spans="2:21">
      <c r="B101">
        <v>101</v>
      </c>
      <c r="C101">
        <v>120202</v>
      </c>
      <c r="D101" t="s">
        <v>244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0</v>
      </c>
      <c r="I101" s="52">
        <f>+Muertes_PN_ACUM[[#This Row],[Fallecidos]]</f>
        <v>0</v>
      </c>
      <c r="J101" s="52">
        <f>+Recupera_PN_ACUM[[#This Row],[Recuperados]]</f>
        <v>0</v>
      </c>
      <c r="K101" s="52">
        <f>+Localiza_PN1112[[#This Row],[Casos]]-Localiza_PN1112[[#This Row],[Fallecidos]]-Localiza_PN1112[[#This Row],[Recuperados]]</f>
        <v>0</v>
      </c>
      <c r="L101" s="22">
        <f>+Localiza_PN1112[[#This Row],[Casos]]/(Localiza_PN1112[[#This Row],[Población]]/1000000)</f>
        <v>0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0</v>
      </c>
      <c r="O101" s="22">
        <f>+Localiza_PN1112[[#This Row],[Activos]]/(Localiza_PN1112[[#This Row],[Población]]/1000000)</f>
        <v>0</v>
      </c>
      <c r="P101" s="28" t="e">
        <f>+Localiza_PN1112[[#This Row],[Fallecidos]]/Localiza_PN1112[[#This Row],[Casos]]</f>
        <v>#DIV/0!</v>
      </c>
      <c r="Q101" s="28" t="e">
        <f>+Localiza_PN1112[[#This Row],[Recuperados]]/Localiza_PN1112[[#This Row],[Casos]]</f>
        <v>#DIV/0!</v>
      </c>
      <c r="R101" s="28" t="e">
        <f>Localiza_PN1112[[#This Row],[Activos]]/Localiza_PN1112[[#This Row],[Casos]]</f>
        <v>#DIV/0!</v>
      </c>
      <c r="S101" s="47">
        <f ca="1">+HLOOKUP($R$1,'Casos DIA Corr'!$CM$1:$CP$755,Localiza_PN1112[[#This Row],[Fila]],0)</f>
        <v>0</v>
      </c>
      <c r="T101" s="43">
        <f ca="1">+HLOOKUP($R$1,'Muertes DIA'!$F$1:$I$770,Localiza_PN1112[[#This Row],[Fila]],0)</f>
        <v>0</v>
      </c>
      <c r="U101" s="43">
        <f ca="1">+HLOOKUP($R$1,'Recuperados DIA'!$E$1:$H$763,Localiza_PN1112[[#This Row],[Fila]],0)</f>
        <v>0</v>
      </c>
    </row>
    <row r="102" spans="2:21">
      <c r="B102">
        <v>102</v>
      </c>
      <c r="C102">
        <v>30104</v>
      </c>
      <c r="D102" t="s">
        <v>245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0</v>
      </c>
      <c r="I102" s="52">
        <f>+Muertes_PN_ACUM[[#This Row],[Fallecidos]]</f>
        <v>2</v>
      </c>
      <c r="J102" s="52">
        <f>+Recupera_PN_ACUM[[#This Row],[Recuperados]]</f>
        <v>34</v>
      </c>
      <c r="K102" s="52">
        <f>+Localiza_PN1112[[#This Row],[Casos]]-Localiza_PN1112[[#This Row],[Fallecidos]]-Localiza_PN1112[[#This Row],[Recuperados]]</f>
        <v>-36</v>
      </c>
      <c r="L102" s="22">
        <f>+Localiza_PN1112[[#This Row],[Casos]]/(Localiza_PN1112[[#This Row],[Población]]/1000000)</f>
        <v>0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983.85323224723652</v>
      </c>
      <c r="O102" s="22">
        <f>+Localiza_PN1112[[#This Row],[Activos]]/(Localiza_PN1112[[#This Row],[Población]]/1000000)</f>
        <v>-1041.7269517911916</v>
      </c>
      <c r="P102" s="28" t="e">
        <f>+Localiza_PN1112[[#This Row],[Fallecidos]]/Localiza_PN1112[[#This Row],[Casos]]</f>
        <v>#DIV/0!</v>
      </c>
      <c r="Q102" s="28" t="e">
        <f>+Localiza_PN1112[[#This Row],[Recuperados]]/Localiza_PN1112[[#This Row],[Casos]]</f>
        <v>#DIV/0!</v>
      </c>
      <c r="R102" s="28" t="e">
        <f>Localiza_PN1112[[#This Row],[Activos]]/Localiza_PN1112[[#This Row],[Casos]]</f>
        <v>#DIV/0!</v>
      </c>
      <c r="S102" s="47">
        <f ca="1">+HLOOKUP($R$1,'Casos DIA Corr'!$CM$1:$CP$755,Localiza_PN1112[[#This Row],[Fila]],0)</f>
        <v>0</v>
      </c>
      <c r="T102" s="43">
        <f ca="1">+HLOOKUP($R$1,'Muertes DIA'!$F$1:$I$770,Localiza_PN1112[[#This Row],[Fila]],0)</f>
        <v>0</v>
      </c>
      <c r="U102" s="43">
        <f ca="1">+HLOOKUP($R$1,'Recuperados DIA'!$E$1:$H$763,Localiza_PN1112[[#This Row],[Fila]],0)</f>
        <v>0</v>
      </c>
    </row>
    <row r="103" spans="2:21">
      <c r="B103">
        <v>103</v>
      </c>
      <c r="C103">
        <v>91104</v>
      </c>
      <c r="D103" t="s">
        <v>246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0</v>
      </c>
      <c r="I103" s="52">
        <f>+Muertes_PN_ACUM[[#This Row],[Fallecidos]]</f>
        <v>0</v>
      </c>
      <c r="J103" s="52">
        <f>+Recupera_PN_ACUM[[#This Row],[Recuperados]]</f>
        <v>0</v>
      </c>
      <c r="K103" s="52">
        <f>+Localiza_PN1112[[#This Row],[Casos]]-Localiza_PN1112[[#This Row],[Fallecidos]]-Localiza_PN1112[[#This Row],[Recuperados]]</f>
        <v>0</v>
      </c>
      <c r="L103" s="22">
        <f>+Localiza_PN1112[[#This Row],[Casos]]/(Localiza_PN1112[[#This Row],[Población]]/1000000)</f>
        <v>0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0</v>
      </c>
      <c r="O103" s="22">
        <f>+Localiza_PN1112[[#This Row],[Activos]]/(Localiza_PN1112[[#This Row],[Población]]/1000000)</f>
        <v>0</v>
      </c>
      <c r="P103" s="28" t="e">
        <f>+Localiza_PN1112[[#This Row],[Fallecidos]]/Localiza_PN1112[[#This Row],[Casos]]</f>
        <v>#DIV/0!</v>
      </c>
      <c r="Q103" s="28" t="e">
        <f>+Localiza_PN1112[[#This Row],[Recuperados]]/Localiza_PN1112[[#This Row],[Casos]]</f>
        <v>#DIV/0!</v>
      </c>
      <c r="R103" s="28" t="e">
        <f>Localiza_PN1112[[#This Row],[Activos]]/Localiza_PN1112[[#This Row],[Casos]]</f>
        <v>#DIV/0!</v>
      </c>
      <c r="S103" s="47">
        <f ca="1">+HLOOKUP($R$1,'Casos DIA Corr'!$CM$1:$CP$755,Localiza_PN1112[[#This Row],[Fila]],0)</f>
        <v>0</v>
      </c>
      <c r="T103" s="43">
        <f ca="1">+HLOOKUP($R$1,'Muertes DIA'!$F$1:$I$770,Localiza_PN1112[[#This Row],[Fila]],0)</f>
        <v>0</v>
      </c>
      <c r="U103" s="43">
        <f ca="1">+HLOOKUP($R$1,'Recuperados DIA'!$E$1:$H$763,Localiza_PN1112[[#This Row],[Fila]],0)</f>
        <v>0</v>
      </c>
    </row>
    <row r="104" spans="2:21">
      <c r="B104">
        <v>104</v>
      </c>
      <c r="C104">
        <v>90705</v>
      </c>
      <c r="D104" t="s">
        <v>248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0</v>
      </c>
      <c r="I104" s="52">
        <f>+Muertes_PN_ACUM[[#This Row],[Fallecidos]]</f>
        <v>0</v>
      </c>
      <c r="J104" s="52">
        <f>+Recupera_PN_ACUM[[#This Row],[Recuperados]]</f>
        <v>0</v>
      </c>
      <c r="K104" s="52">
        <f>+Localiza_PN1112[[#This Row],[Casos]]-Localiza_PN1112[[#This Row],[Fallecidos]]-Localiza_PN1112[[#This Row],[Recuperados]]</f>
        <v>0</v>
      </c>
      <c r="L104" s="22">
        <f>+Localiza_PN1112[[#This Row],[Casos]]/(Localiza_PN1112[[#This Row],[Población]]/1000000)</f>
        <v>0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0</v>
      </c>
      <c r="O104" s="22">
        <f>+Localiza_PN1112[[#This Row],[Activos]]/(Localiza_PN1112[[#This Row],[Población]]/1000000)</f>
        <v>0</v>
      </c>
      <c r="P104" s="28" t="e">
        <f>+Localiza_PN1112[[#This Row],[Fallecidos]]/Localiza_PN1112[[#This Row],[Casos]]</f>
        <v>#DIV/0!</v>
      </c>
      <c r="Q104" s="28" t="e">
        <f>+Localiza_PN1112[[#This Row],[Recuperados]]/Localiza_PN1112[[#This Row],[Casos]]</f>
        <v>#DIV/0!</v>
      </c>
      <c r="R104" s="28" t="e">
        <f>Localiza_PN1112[[#This Row],[Activos]]/Localiza_PN1112[[#This Row],[Casos]]</f>
        <v>#DIV/0!</v>
      </c>
      <c r="S104" s="47">
        <f ca="1">+HLOOKUP($R$1,'Casos DIA Corr'!$CM$1:$CP$755,Localiza_PN1112[[#This Row],[Fila]],0)</f>
        <v>0</v>
      </c>
      <c r="T104" s="43">
        <f ca="1">+HLOOKUP($R$1,'Muertes DIA'!$F$1:$I$770,Localiza_PN1112[[#This Row],[Fila]],0)</f>
        <v>0</v>
      </c>
      <c r="U104" s="43">
        <f ca="1">+HLOOKUP($R$1,'Recuperados DIA'!$E$1:$H$763,Localiza_PN1112[[#This Row],[Fila]],0)</f>
        <v>0</v>
      </c>
    </row>
    <row r="105" spans="2:21">
      <c r="B105">
        <v>105</v>
      </c>
      <c r="C105">
        <v>10103</v>
      </c>
      <c r="D105" t="s">
        <v>249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0</v>
      </c>
      <c r="I105" s="52">
        <f>+Muertes_PN_ACUM[[#This Row],[Fallecidos]]</f>
        <v>0</v>
      </c>
      <c r="J105" s="52">
        <f>+Recupera_PN_ACUM[[#This Row],[Recuperados]]</f>
        <v>0</v>
      </c>
      <c r="K105" s="52">
        <f>+Localiza_PN1112[[#This Row],[Casos]]-Localiza_PN1112[[#This Row],[Fallecidos]]-Localiza_PN1112[[#This Row],[Recuperados]]</f>
        <v>0</v>
      </c>
      <c r="L105" s="22">
        <f>+Localiza_PN1112[[#This Row],[Casos]]/(Localiza_PN1112[[#This Row],[Población]]/1000000)</f>
        <v>0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0</v>
      </c>
      <c r="O105" s="22">
        <f>+Localiza_PN1112[[#This Row],[Activos]]/(Localiza_PN1112[[#This Row],[Población]]/1000000)</f>
        <v>0</v>
      </c>
      <c r="P105" s="28" t="e">
        <f>+Localiza_PN1112[[#This Row],[Fallecidos]]/Localiza_PN1112[[#This Row],[Casos]]</f>
        <v>#DIV/0!</v>
      </c>
      <c r="Q105" s="28" t="e">
        <f>+Localiza_PN1112[[#This Row],[Recuperados]]/Localiza_PN1112[[#This Row],[Casos]]</f>
        <v>#DIV/0!</v>
      </c>
      <c r="R105" s="28" t="e">
        <f>Localiza_PN1112[[#This Row],[Activos]]/Localiza_PN1112[[#This Row],[Casos]]</f>
        <v>#DIV/0!</v>
      </c>
      <c r="S105" s="47">
        <f ca="1">+HLOOKUP($R$1,'Casos DIA Corr'!$CM$1:$CP$755,Localiza_PN1112[[#This Row],[Fila]],0)</f>
        <v>0</v>
      </c>
      <c r="T105" s="43">
        <f ca="1">+HLOOKUP($R$1,'Muertes DIA'!$F$1:$I$770,Localiza_PN1112[[#This Row],[Fila]],0)</f>
        <v>0</v>
      </c>
      <c r="U105" s="43">
        <f ca="1">+HLOOKUP($R$1,'Recuperados DIA'!$E$1:$H$763,Localiza_PN1112[[#This Row],[Fila]],0)</f>
        <v>0</v>
      </c>
    </row>
    <row r="106" spans="2:21">
      <c r="B106">
        <v>106</v>
      </c>
      <c r="C106">
        <v>90606</v>
      </c>
      <c r="D106" t="s">
        <v>251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0</v>
      </c>
      <c r="I106" s="52">
        <f>+Muertes_PN_ACUM[[#This Row],[Fallecidos]]</f>
        <v>0</v>
      </c>
      <c r="J106" s="52">
        <f>+Recupera_PN_ACUM[[#This Row],[Recuperados]]</f>
        <v>0</v>
      </c>
      <c r="K106" s="52">
        <f>+Localiza_PN1112[[#This Row],[Casos]]-Localiza_PN1112[[#This Row],[Fallecidos]]-Localiza_PN1112[[#This Row],[Recuperados]]</f>
        <v>0</v>
      </c>
      <c r="L106" s="22">
        <f>+Localiza_PN1112[[#This Row],[Casos]]/(Localiza_PN1112[[#This Row],[Población]]/1000000)</f>
        <v>0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0</v>
      </c>
      <c r="O106" s="22">
        <f>+Localiza_PN1112[[#This Row],[Activos]]/(Localiza_PN1112[[#This Row],[Población]]/1000000)</f>
        <v>0</v>
      </c>
      <c r="P106" s="28" t="e">
        <f>+Localiza_PN1112[[#This Row],[Fallecidos]]/Localiza_PN1112[[#This Row],[Casos]]</f>
        <v>#DIV/0!</v>
      </c>
      <c r="Q106" s="28" t="e">
        <f>+Localiza_PN1112[[#This Row],[Recuperados]]/Localiza_PN1112[[#This Row],[Casos]]</f>
        <v>#DIV/0!</v>
      </c>
      <c r="R106" s="28" t="e">
        <f>Localiza_PN1112[[#This Row],[Activos]]/Localiza_PN1112[[#This Row],[Casos]]</f>
        <v>#DIV/0!</v>
      </c>
      <c r="S106" s="47">
        <f ca="1">+HLOOKUP($R$1,'Casos DIA Corr'!$CM$1:$CP$755,Localiza_PN1112[[#This Row],[Fila]],0)</f>
        <v>0</v>
      </c>
      <c r="T106" s="43">
        <f ca="1">+HLOOKUP($R$1,'Muertes DIA'!$F$1:$I$770,Localiza_PN1112[[#This Row],[Fila]],0)</f>
        <v>0</v>
      </c>
      <c r="U106" s="43">
        <f ca="1">+HLOOKUP($R$1,'Recuperados DIA'!$E$1:$H$763,Localiza_PN1112[[#This Row],[Fila]],0)</f>
        <v>0</v>
      </c>
    </row>
    <row r="107" spans="2:21">
      <c r="B107">
        <v>107</v>
      </c>
      <c r="C107">
        <v>130304</v>
      </c>
      <c r="D107" t="s">
        <v>252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0</v>
      </c>
      <c r="I107" s="52">
        <f>+Muertes_PN_ACUM[[#This Row],[Fallecidos]]</f>
        <v>0</v>
      </c>
      <c r="J107" s="52">
        <f>+Recupera_PN_ACUM[[#This Row],[Recuperados]]</f>
        <v>1</v>
      </c>
      <c r="K107" s="52">
        <f>+Localiza_PN1112[[#This Row],[Casos]]-Localiza_PN1112[[#This Row],[Fallecidos]]-Localiza_PN1112[[#This Row],[Recuperados]]</f>
        <v>-1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 t="e">
        <f>+Localiza_PN1112[[#This Row],[Fallecidos]]/Localiza_PN1112[[#This Row],[Casos]]</f>
        <v>#DIV/0!</v>
      </c>
      <c r="Q107" s="28" t="e">
        <f>+Localiza_PN1112[[#This Row],[Recuperados]]/Localiza_PN1112[[#This Row],[Casos]]</f>
        <v>#DIV/0!</v>
      </c>
      <c r="R107" s="28" t="e">
        <f>Localiza_PN1112[[#This Row],[Activos]]/Localiza_PN1112[[#This Row],[Casos]]</f>
        <v>#DIV/0!</v>
      </c>
      <c r="S107" s="47">
        <f ca="1">+HLOOKUP($R$1,'Casos DIA Corr'!$CM$1:$CP$755,Localiza_PN1112[[#This Row],[Fila]],0)</f>
        <v>0</v>
      </c>
      <c r="T107" s="43">
        <f ca="1">+HLOOKUP($R$1,'Muertes DIA'!$F$1:$I$770,Localiza_PN1112[[#This Row],[Fila]],0)</f>
        <v>0</v>
      </c>
      <c r="U107" s="43">
        <f ca="1">+HLOOKUP($R$1,'Recuperados DIA'!$E$1:$H$763,Localiza_PN1112[[#This Row],[Fila]],0)</f>
        <v>0</v>
      </c>
    </row>
    <row r="108" spans="2:21">
      <c r="B108">
        <v>108</v>
      </c>
      <c r="C108">
        <v>120104</v>
      </c>
      <c r="D108" t="s">
        <v>253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0</v>
      </c>
      <c r="I108" s="52">
        <f>+Muertes_PN_ACUM[[#This Row],[Fallecidos]]</f>
        <v>0</v>
      </c>
      <c r="J108" s="52">
        <f>+Recupera_PN_ACUM[[#This Row],[Recuperados]]</f>
        <v>0</v>
      </c>
      <c r="K108" s="52">
        <f>+Localiza_PN1112[[#This Row],[Casos]]-Localiza_PN1112[[#This Row],[Fallecidos]]-Localiza_PN1112[[#This Row],[Recuperados]]</f>
        <v>0</v>
      </c>
      <c r="L108" s="22">
        <f>+Localiza_PN1112[[#This Row],[Casos]]/(Localiza_PN1112[[#This Row],[Población]]/1000000)</f>
        <v>0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0</v>
      </c>
      <c r="O108" s="22">
        <f>+Localiza_PN1112[[#This Row],[Activos]]/(Localiza_PN1112[[#This Row],[Población]]/1000000)</f>
        <v>0</v>
      </c>
      <c r="P108" s="28" t="e">
        <f>+Localiza_PN1112[[#This Row],[Fallecidos]]/Localiza_PN1112[[#This Row],[Casos]]</f>
        <v>#DIV/0!</v>
      </c>
      <c r="Q108" s="28" t="e">
        <f>+Localiza_PN1112[[#This Row],[Recuperados]]/Localiza_PN1112[[#This Row],[Casos]]</f>
        <v>#DIV/0!</v>
      </c>
      <c r="R108" s="28" t="e">
        <f>Localiza_PN1112[[#This Row],[Activos]]/Localiza_PN1112[[#This Row],[Casos]]</f>
        <v>#DIV/0!</v>
      </c>
      <c r="S108" s="47">
        <f ca="1">+HLOOKUP($R$1,'Casos DIA Corr'!$CM$1:$CP$755,Localiza_PN1112[[#This Row],[Fila]],0)</f>
        <v>0</v>
      </c>
      <c r="T108" s="43">
        <f ca="1">+HLOOKUP($R$1,'Muertes DIA'!$F$1:$I$770,Localiza_PN1112[[#This Row],[Fila]],0)</f>
        <v>0</v>
      </c>
      <c r="U108" s="43">
        <f ca="1">+HLOOKUP($R$1,'Recuperados DIA'!$E$1:$H$763,Localiza_PN1112[[#This Row],[Fila]],0)</f>
        <v>0</v>
      </c>
    </row>
    <row r="109" spans="2:21">
      <c r="B109">
        <v>109</v>
      </c>
      <c r="C109">
        <v>120304</v>
      </c>
      <c r="D109" t="s">
        <v>254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0</v>
      </c>
      <c r="I109" s="52">
        <f>+Muertes_PN_ACUM[[#This Row],[Fallecidos]]</f>
        <v>0</v>
      </c>
      <c r="J109" s="52">
        <f>+Recupera_PN_ACUM[[#This Row],[Recuperados]]</f>
        <v>1</v>
      </c>
      <c r="K109" s="52">
        <f>+Localiza_PN1112[[#This Row],[Casos]]-Localiza_PN1112[[#This Row],[Fallecidos]]-Localiza_PN1112[[#This Row],[Recuperados]]</f>
        <v>-1</v>
      </c>
      <c r="L109" s="22">
        <f>+Localiza_PN1112[[#This Row],[Casos]]/(Localiza_PN1112[[#This Row],[Población]]/1000000)</f>
        <v>0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465.98322460391427</v>
      </c>
      <c r="O109" s="22">
        <f>+Localiza_PN1112[[#This Row],[Activos]]/(Localiza_PN1112[[#This Row],[Población]]/1000000)</f>
        <v>-465.98322460391427</v>
      </c>
      <c r="P109" s="28" t="e">
        <f>+Localiza_PN1112[[#This Row],[Fallecidos]]/Localiza_PN1112[[#This Row],[Casos]]</f>
        <v>#DIV/0!</v>
      </c>
      <c r="Q109" s="28" t="e">
        <f>+Localiza_PN1112[[#This Row],[Recuperados]]/Localiza_PN1112[[#This Row],[Casos]]</f>
        <v>#DIV/0!</v>
      </c>
      <c r="R109" s="28" t="e">
        <f>Localiza_PN1112[[#This Row],[Activos]]/Localiza_PN1112[[#This Row],[Casos]]</f>
        <v>#DIV/0!</v>
      </c>
      <c r="S109" s="47">
        <f ca="1">+HLOOKUP($R$1,'Casos DIA Corr'!$CM$1:$CP$755,Localiza_PN1112[[#This Row],[Fila]],0)</f>
        <v>0</v>
      </c>
      <c r="T109" s="43">
        <f ca="1">+HLOOKUP($R$1,'Muertes DIA'!$F$1:$I$770,Localiza_PN1112[[#This Row],[Fila]],0)</f>
        <v>0</v>
      </c>
      <c r="U109" s="43">
        <f ca="1">+HLOOKUP($R$1,'Recuperados DIA'!$E$1:$H$763,Localiza_PN1112[[#This Row],[Fila]],0)</f>
        <v>0</v>
      </c>
    </row>
    <row r="110" spans="2:21">
      <c r="B110">
        <v>110</v>
      </c>
      <c r="C110">
        <v>90502</v>
      </c>
      <c r="D110" t="s">
        <v>256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0</v>
      </c>
      <c r="I110" s="52">
        <f>+Muertes_PN_ACUM[[#This Row],[Fallecidos]]</f>
        <v>0</v>
      </c>
      <c r="J110" s="52">
        <f>+Recupera_PN_ACUM[[#This Row],[Recuperados]]</f>
        <v>0</v>
      </c>
      <c r="K110" s="52">
        <f>+Localiza_PN1112[[#This Row],[Casos]]-Localiza_PN1112[[#This Row],[Fallecidos]]-Localiza_PN1112[[#This Row],[Recuperados]]</f>
        <v>0</v>
      </c>
      <c r="L110" s="22">
        <f>+Localiza_PN1112[[#This Row],[Casos]]/(Localiza_PN1112[[#This Row],[Población]]/1000000)</f>
        <v>0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0</v>
      </c>
      <c r="O110" s="22">
        <f>+Localiza_PN1112[[#This Row],[Activos]]/(Localiza_PN1112[[#This Row],[Población]]/1000000)</f>
        <v>0</v>
      </c>
      <c r="P110" s="28" t="e">
        <f>+Localiza_PN1112[[#This Row],[Fallecidos]]/Localiza_PN1112[[#This Row],[Casos]]</f>
        <v>#DIV/0!</v>
      </c>
      <c r="Q110" s="28" t="e">
        <f>+Localiza_PN1112[[#This Row],[Recuperados]]/Localiza_PN1112[[#This Row],[Casos]]</f>
        <v>#DIV/0!</v>
      </c>
      <c r="R110" s="28" t="e">
        <f>Localiza_PN1112[[#This Row],[Activos]]/Localiza_PN1112[[#This Row],[Casos]]</f>
        <v>#DIV/0!</v>
      </c>
      <c r="S110" s="47">
        <f ca="1">+HLOOKUP($R$1,'Casos DIA Corr'!$CM$1:$CP$755,Localiza_PN1112[[#This Row],[Fila]],0)</f>
        <v>0</v>
      </c>
      <c r="T110" s="43">
        <f ca="1">+HLOOKUP($R$1,'Muertes DIA'!$F$1:$I$770,Localiza_PN1112[[#This Row],[Fila]],0)</f>
        <v>0</v>
      </c>
      <c r="U110" s="43">
        <f ca="1">+HLOOKUP($R$1,'Recuperados DIA'!$E$1:$H$763,Localiza_PN1112[[#This Row],[Fila]],0)</f>
        <v>0</v>
      </c>
    </row>
    <row r="111" spans="2:21">
      <c r="B111">
        <v>111</v>
      </c>
      <c r="C111">
        <v>120105</v>
      </c>
      <c r="D111" t="s">
        <v>257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0</v>
      </c>
      <c r="I111" s="52">
        <f>+Muertes_PN_ACUM[[#This Row],[Fallecidos]]</f>
        <v>0</v>
      </c>
      <c r="J111" s="52">
        <f>+Recupera_PN_ACUM[[#This Row],[Recuperados]]</f>
        <v>0</v>
      </c>
      <c r="K111" s="52">
        <f>+Localiza_PN1112[[#This Row],[Casos]]-Localiza_PN1112[[#This Row],[Fallecidos]]-Localiza_PN1112[[#This Row],[Recuperados]]</f>
        <v>0</v>
      </c>
      <c r="L111" s="22">
        <f>+Localiza_PN1112[[#This Row],[Casos]]/(Localiza_PN1112[[#This Row],[Población]]/1000000)</f>
        <v>0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0</v>
      </c>
      <c r="O111" s="22">
        <f>+Localiza_PN1112[[#This Row],[Activos]]/(Localiza_PN1112[[#This Row],[Población]]/1000000)</f>
        <v>0</v>
      </c>
      <c r="P111" s="28" t="e">
        <f>+Localiza_PN1112[[#This Row],[Fallecidos]]/Localiza_PN1112[[#This Row],[Casos]]</f>
        <v>#DIV/0!</v>
      </c>
      <c r="Q111" s="28" t="e">
        <f>+Localiza_PN1112[[#This Row],[Recuperados]]/Localiza_PN1112[[#This Row],[Casos]]</f>
        <v>#DIV/0!</v>
      </c>
      <c r="R111" s="28" t="e">
        <f>Localiza_PN1112[[#This Row],[Activos]]/Localiza_PN1112[[#This Row],[Casos]]</f>
        <v>#DIV/0!</v>
      </c>
      <c r="S111" s="47">
        <f ca="1">+HLOOKUP($R$1,'Casos DIA Corr'!$CM$1:$CP$755,Localiza_PN1112[[#This Row],[Fila]],0)</f>
        <v>0</v>
      </c>
      <c r="T111" s="43">
        <f ca="1">+HLOOKUP($R$1,'Muertes DIA'!$F$1:$I$770,Localiza_PN1112[[#This Row],[Fila]],0)</f>
        <v>0</v>
      </c>
      <c r="U111" s="43">
        <f ca="1">+HLOOKUP($R$1,'Recuperados DIA'!$E$1:$H$763,Localiza_PN1112[[#This Row],[Fila]],0)</f>
        <v>0</v>
      </c>
    </row>
    <row r="112" spans="2:21">
      <c r="B112">
        <v>112</v>
      </c>
      <c r="C112">
        <v>120401</v>
      </c>
      <c r="D112" t="s">
        <v>259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0</v>
      </c>
      <c r="I112" s="52">
        <f>+Muertes_PN_ACUM[[#This Row],[Fallecidos]]</f>
        <v>0</v>
      </c>
      <c r="J112" s="52">
        <f>+Recupera_PN_ACUM[[#This Row],[Recuperados]]</f>
        <v>0</v>
      </c>
      <c r="K112" s="52">
        <f>+Localiza_PN1112[[#This Row],[Casos]]-Localiza_PN1112[[#This Row],[Fallecidos]]-Localiza_PN1112[[#This Row],[Recuperados]]</f>
        <v>0</v>
      </c>
      <c r="L112" s="22">
        <f>+Localiza_PN1112[[#This Row],[Casos]]/(Localiza_PN1112[[#This Row],[Población]]/1000000)</f>
        <v>0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0</v>
      </c>
      <c r="O112" s="22">
        <f>+Localiza_PN1112[[#This Row],[Activos]]/(Localiza_PN1112[[#This Row],[Población]]/1000000)</f>
        <v>0</v>
      </c>
      <c r="P112" s="28" t="e">
        <f>+Localiza_PN1112[[#This Row],[Fallecidos]]/Localiza_PN1112[[#This Row],[Casos]]</f>
        <v>#DIV/0!</v>
      </c>
      <c r="Q112" s="28" t="e">
        <f>+Localiza_PN1112[[#This Row],[Recuperados]]/Localiza_PN1112[[#This Row],[Casos]]</f>
        <v>#DIV/0!</v>
      </c>
      <c r="R112" s="28" t="e">
        <f>Localiza_PN1112[[#This Row],[Activos]]/Localiza_PN1112[[#This Row],[Casos]]</f>
        <v>#DIV/0!</v>
      </c>
      <c r="S112" s="47">
        <f ca="1">+HLOOKUP($R$1,'Casos DIA Corr'!$CM$1:$CP$755,Localiza_PN1112[[#This Row],[Fila]],0)</f>
        <v>0</v>
      </c>
      <c r="T112" s="43">
        <f ca="1">+HLOOKUP($R$1,'Muertes DIA'!$F$1:$I$770,Localiza_PN1112[[#This Row],[Fila]],0)</f>
        <v>0</v>
      </c>
      <c r="U112" s="43">
        <f ca="1">+HLOOKUP($R$1,'Recuperados DIA'!$E$1:$H$763,Localiza_PN1112[[#This Row],[Fila]],0)</f>
        <v>0</v>
      </c>
    </row>
    <row r="113" spans="2:21">
      <c r="B113">
        <v>113</v>
      </c>
      <c r="C113">
        <v>60402</v>
      </c>
      <c r="D113" t="s">
        <v>261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0</v>
      </c>
      <c r="I113" s="52">
        <f>+Muertes_PN_ACUM[[#This Row],[Fallecidos]]</f>
        <v>0</v>
      </c>
      <c r="J113" s="52">
        <f>+Recupera_PN_ACUM[[#This Row],[Recuperados]]</f>
        <v>0</v>
      </c>
      <c r="K113" s="52">
        <f>+Localiza_PN1112[[#This Row],[Casos]]-Localiza_PN1112[[#This Row],[Fallecidos]]-Localiza_PN1112[[#This Row],[Recuperados]]</f>
        <v>0</v>
      </c>
      <c r="L113" s="22">
        <f>+Localiza_PN1112[[#This Row],[Casos]]/(Localiza_PN1112[[#This Row],[Población]]/1000000)</f>
        <v>0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0</v>
      </c>
      <c r="O113" s="22">
        <f>+Localiza_PN1112[[#This Row],[Activos]]/(Localiza_PN1112[[#This Row],[Población]]/1000000)</f>
        <v>0</v>
      </c>
      <c r="P113" s="28" t="e">
        <f>+Localiza_PN1112[[#This Row],[Fallecidos]]/Localiza_PN1112[[#This Row],[Casos]]</f>
        <v>#DIV/0!</v>
      </c>
      <c r="Q113" s="28" t="e">
        <f>+Localiza_PN1112[[#This Row],[Recuperados]]/Localiza_PN1112[[#This Row],[Casos]]</f>
        <v>#DIV/0!</v>
      </c>
      <c r="R113" s="28" t="e">
        <f>Localiza_PN1112[[#This Row],[Activos]]/Localiza_PN1112[[#This Row],[Casos]]</f>
        <v>#DIV/0!</v>
      </c>
      <c r="S113" s="47">
        <f ca="1">+HLOOKUP($R$1,'Casos DIA Corr'!$CM$1:$CP$755,Localiza_PN1112[[#This Row],[Fila]],0)</f>
        <v>0</v>
      </c>
      <c r="T113" s="43">
        <f ca="1">+HLOOKUP($R$1,'Muertes DIA'!$F$1:$I$770,Localiza_PN1112[[#This Row],[Fila]],0)</f>
        <v>0</v>
      </c>
      <c r="U113" s="43">
        <f ca="1">+HLOOKUP($R$1,'Recuperados DIA'!$E$1:$H$763,Localiza_PN1112[[#This Row],[Fila]],0)</f>
        <v>0</v>
      </c>
    </row>
    <row r="114" spans="2:21">
      <c r="B114">
        <v>114</v>
      </c>
      <c r="C114">
        <v>120504</v>
      </c>
      <c r="D114" t="s">
        <v>262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0</v>
      </c>
      <c r="I114" s="52">
        <f>+Muertes_PN_ACUM[[#This Row],[Fallecidos]]</f>
        <v>0</v>
      </c>
      <c r="J114" s="52">
        <f>+Recupera_PN_ACUM[[#This Row],[Recuperados]]</f>
        <v>0</v>
      </c>
      <c r="K114" s="52">
        <f>+Localiza_PN1112[[#This Row],[Casos]]-Localiza_PN1112[[#This Row],[Fallecidos]]-Localiza_PN1112[[#This Row],[Recuperados]]</f>
        <v>0</v>
      </c>
      <c r="L114" s="22">
        <f>+Localiza_PN1112[[#This Row],[Casos]]/(Localiza_PN1112[[#This Row],[Población]]/1000000)</f>
        <v>0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0</v>
      </c>
      <c r="O114" s="22">
        <f>+Localiza_PN1112[[#This Row],[Activos]]/(Localiza_PN1112[[#This Row],[Población]]/1000000)</f>
        <v>0</v>
      </c>
      <c r="P114" s="28" t="e">
        <f>+Localiza_PN1112[[#This Row],[Fallecidos]]/Localiza_PN1112[[#This Row],[Casos]]</f>
        <v>#DIV/0!</v>
      </c>
      <c r="Q114" s="28" t="e">
        <f>+Localiza_PN1112[[#This Row],[Recuperados]]/Localiza_PN1112[[#This Row],[Casos]]</f>
        <v>#DIV/0!</v>
      </c>
      <c r="R114" s="28" t="e">
        <f>Localiza_PN1112[[#This Row],[Activos]]/Localiza_PN1112[[#This Row],[Casos]]</f>
        <v>#DIV/0!</v>
      </c>
      <c r="S114" s="47">
        <f ca="1">+HLOOKUP($R$1,'Casos DIA Corr'!$CM$1:$CP$755,Localiza_PN1112[[#This Row],[Fila]],0)</f>
        <v>0</v>
      </c>
      <c r="T114" s="43">
        <f ca="1">+HLOOKUP($R$1,'Muertes DIA'!$F$1:$I$770,Localiza_PN1112[[#This Row],[Fila]],0)</f>
        <v>0</v>
      </c>
      <c r="U114" s="43">
        <f ca="1">+HLOOKUP($R$1,'Recuperados DIA'!$E$1:$H$763,Localiza_PN1112[[#This Row],[Fila]],0)</f>
        <v>0</v>
      </c>
    </row>
    <row r="115" spans="2:21">
      <c r="B115">
        <v>115</v>
      </c>
      <c r="C115">
        <v>90302</v>
      </c>
      <c r="D115" t="s">
        <v>263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0</v>
      </c>
      <c r="I115" s="52">
        <f>+Muertes_PN_ACUM[[#This Row],[Fallecidos]]</f>
        <v>0</v>
      </c>
      <c r="J115" s="52">
        <f>+Recupera_PN_ACUM[[#This Row],[Recuperados]]</f>
        <v>0</v>
      </c>
      <c r="K115" s="52">
        <f>+Localiza_PN1112[[#This Row],[Casos]]-Localiza_PN1112[[#This Row],[Fallecidos]]-Localiza_PN1112[[#This Row],[Recuperados]]</f>
        <v>0</v>
      </c>
      <c r="L115" s="22">
        <f>+Localiza_PN1112[[#This Row],[Casos]]/(Localiza_PN1112[[#This Row],[Población]]/1000000)</f>
        <v>0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0</v>
      </c>
      <c r="O115" s="22">
        <f>+Localiza_PN1112[[#This Row],[Activos]]/(Localiza_PN1112[[#This Row],[Población]]/1000000)</f>
        <v>0</v>
      </c>
      <c r="P115" s="28" t="e">
        <f>+Localiza_PN1112[[#This Row],[Fallecidos]]/Localiza_PN1112[[#This Row],[Casos]]</f>
        <v>#DIV/0!</v>
      </c>
      <c r="Q115" s="28" t="e">
        <f>+Localiza_PN1112[[#This Row],[Recuperados]]/Localiza_PN1112[[#This Row],[Casos]]</f>
        <v>#DIV/0!</v>
      </c>
      <c r="R115" s="28" t="e">
        <f>Localiza_PN1112[[#This Row],[Activos]]/Localiza_PN1112[[#This Row],[Casos]]</f>
        <v>#DIV/0!</v>
      </c>
      <c r="S115" s="47">
        <f ca="1">+HLOOKUP($R$1,'Casos DIA Corr'!$CM$1:$CP$755,Localiza_PN1112[[#This Row],[Fila]],0)</f>
        <v>0</v>
      </c>
      <c r="T115" s="43">
        <f ca="1">+HLOOKUP($R$1,'Muertes DIA'!$F$1:$I$770,Localiza_PN1112[[#This Row],[Fila]],0)</f>
        <v>0</v>
      </c>
      <c r="U115" s="43">
        <f ca="1">+HLOOKUP($R$1,'Recuperados DIA'!$E$1:$H$763,Localiza_PN1112[[#This Row],[Fila]],0)</f>
        <v>0</v>
      </c>
    </row>
    <row r="116" spans="2:21">
      <c r="B116">
        <v>116</v>
      </c>
      <c r="C116">
        <v>120305</v>
      </c>
      <c r="D116" t="s">
        <v>264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0</v>
      </c>
      <c r="I116" s="52">
        <f>+Muertes_PN_ACUM[[#This Row],[Fallecidos]]</f>
        <v>0</v>
      </c>
      <c r="J116" s="52">
        <f>+Recupera_PN_ACUM[[#This Row],[Recuperados]]</f>
        <v>0</v>
      </c>
      <c r="K116" s="52">
        <f>+Localiza_PN1112[[#This Row],[Casos]]-Localiza_PN1112[[#This Row],[Fallecidos]]-Localiza_PN1112[[#This Row],[Recuperados]]</f>
        <v>0</v>
      </c>
      <c r="L116" s="22">
        <f>+Localiza_PN1112[[#This Row],[Casos]]/(Localiza_PN1112[[#This Row],[Población]]/1000000)</f>
        <v>0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0</v>
      </c>
      <c r="O116" s="22">
        <f>+Localiza_PN1112[[#This Row],[Activos]]/(Localiza_PN1112[[#This Row],[Población]]/1000000)</f>
        <v>0</v>
      </c>
      <c r="P116" s="28" t="e">
        <f>+Localiza_PN1112[[#This Row],[Fallecidos]]/Localiza_PN1112[[#This Row],[Casos]]</f>
        <v>#DIV/0!</v>
      </c>
      <c r="Q116" s="28" t="e">
        <f>+Localiza_PN1112[[#This Row],[Recuperados]]/Localiza_PN1112[[#This Row],[Casos]]</f>
        <v>#DIV/0!</v>
      </c>
      <c r="R116" s="28" t="e">
        <f>Localiza_PN1112[[#This Row],[Activos]]/Localiza_PN1112[[#This Row],[Casos]]</f>
        <v>#DIV/0!</v>
      </c>
      <c r="S116" s="47">
        <f ca="1">+HLOOKUP($R$1,'Casos DIA Corr'!$CM$1:$CP$755,Localiza_PN1112[[#This Row],[Fila]],0)</f>
        <v>0</v>
      </c>
      <c r="T116" s="43">
        <f ca="1">+HLOOKUP($R$1,'Muertes DIA'!$F$1:$I$770,Localiza_PN1112[[#This Row],[Fila]],0)</f>
        <v>0</v>
      </c>
      <c r="U116" s="43">
        <f ca="1">+HLOOKUP($R$1,'Recuperados DIA'!$E$1:$H$763,Localiza_PN1112[[#This Row],[Fila]],0)</f>
        <v>0</v>
      </c>
    </row>
    <row r="117" spans="2:21">
      <c r="B117">
        <v>117</v>
      </c>
      <c r="C117">
        <v>41402</v>
      </c>
      <c r="D117" t="s">
        <v>266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0</v>
      </c>
      <c r="I117" s="52">
        <f>+Muertes_PN_ACUM[[#This Row],[Fallecidos]]</f>
        <v>0</v>
      </c>
      <c r="J117" s="52">
        <f>+Recupera_PN_ACUM[[#This Row],[Recuperados]]</f>
        <v>0</v>
      </c>
      <c r="K117" s="52">
        <f>+Localiza_PN1112[[#This Row],[Casos]]-Localiza_PN1112[[#This Row],[Fallecidos]]-Localiza_PN1112[[#This Row],[Recuperados]]</f>
        <v>0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 t="e">
        <f>+Localiza_PN1112[[#This Row],[Fallecidos]]/Localiza_PN1112[[#This Row],[Casos]]</f>
        <v>#DIV/0!</v>
      </c>
      <c r="Q117" s="28" t="e">
        <f>+Localiza_PN1112[[#This Row],[Recuperados]]/Localiza_PN1112[[#This Row],[Casos]]</f>
        <v>#DIV/0!</v>
      </c>
      <c r="R117" s="28" t="e">
        <f>Localiza_PN1112[[#This Row],[Activos]]/Localiza_PN1112[[#This Row],[Casos]]</f>
        <v>#DIV/0!</v>
      </c>
      <c r="S117" s="47">
        <f ca="1">+HLOOKUP($R$1,'Casos DIA Corr'!$CM$1:$CP$755,Localiza_PN1112[[#This Row],[Fila]],0)</f>
        <v>0</v>
      </c>
      <c r="T117" s="43">
        <f ca="1">+HLOOKUP($R$1,'Muertes DIA'!$F$1:$I$770,Localiza_PN1112[[#This Row],[Fila]],0)</f>
        <v>0</v>
      </c>
      <c r="U117" s="43">
        <f ca="1">+HLOOKUP($R$1,'Recuperados DIA'!$E$1:$H$763,Localiza_PN1112[[#This Row],[Fila]],0)</f>
        <v>0</v>
      </c>
    </row>
    <row r="118" spans="2:21">
      <c r="B118">
        <v>118</v>
      </c>
      <c r="C118">
        <v>130108</v>
      </c>
      <c r="D118" t="s">
        <v>267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0</v>
      </c>
      <c r="I118" s="52">
        <f>+Muertes_PN_ACUM[[#This Row],[Fallecidos]]</f>
        <v>2</v>
      </c>
      <c r="J118" s="52">
        <f>+Recupera_PN_ACUM[[#This Row],[Recuperados]]</f>
        <v>79</v>
      </c>
      <c r="K118" s="52">
        <f>+Localiza_PN1112[[#This Row],[Casos]]-Localiza_PN1112[[#This Row],[Fallecidos]]-Localiza_PN1112[[#This Row],[Recuperados]]</f>
        <v>-81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 t="e">
        <f>+Localiza_PN1112[[#This Row],[Fallecidos]]/Localiza_PN1112[[#This Row],[Casos]]</f>
        <v>#DIV/0!</v>
      </c>
      <c r="Q118" s="28" t="e">
        <f>+Localiza_PN1112[[#This Row],[Recuperados]]/Localiza_PN1112[[#This Row],[Casos]]</f>
        <v>#DIV/0!</v>
      </c>
      <c r="R118" s="28" t="e">
        <f>Localiza_PN1112[[#This Row],[Activos]]/Localiza_PN1112[[#This Row],[Casos]]</f>
        <v>#DIV/0!</v>
      </c>
      <c r="S118" s="47">
        <f ca="1">+HLOOKUP($R$1,'Casos DIA Corr'!$CM$1:$CP$755,Localiza_PN1112[[#This Row],[Fila]],0)</f>
        <v>0</v>
      </c>
      <c r="T118" s="43">
        <f ca="1">+HLOOKUP($R$1,'Muertes DIA'!$F$1:$I$770,Localiza_PN1112[[#This Row],[Fila]],0)</f>
        <v>0</v>
      </c>
      <c r="U118" s="43">
        <f ca="1">+HLOOKUP($R$1,'Recuperados DIA'!$E$1:$H$763,Localiza_PN1112[[#This Row],[Fila]],0)</f>
        <v>2</v>
      </c>
    </row>
    <row r="119" spans="2:21">
      <c r="B119">
        <v>119</v>
      </c>
      <c r="C119">
        <v>41303</v>
      </c>
      <c r="D119" t="s">
        <v>268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0</v>
      </c>
      <c r="I119" s="52">
        <f>+Muertes_PN_ACUM[[#This Row],[Fallecidos]]</f>
        <v>0</v>
      </c>
      <c r="J119" s="52">
        <f>+Recupera_PN_ACUM[[#This Row],[Recuperados]]</f>
        <v>0</v>
      </c>
      <c r="K119" s="52">
        <f>+Localiza_PN1112[[#This Row],[Casos]]-Localiza_PN1112[[#This Row],[Fallecidos]]-Localiza_PN1112[[#This Row],[Recuperados]]</f>
        <v>0</v>
      </c>
      <c r="L119" s="22">
        <f>+Localiza_PN1112[[#This Row],[Casos]]/(Localiza_PN1112[[#This Row],[Población]]/1000000)</f>
        <v>0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0</v>
      </c>
      <c r="O119" s="22">
        <f>+Localiza_PN1112[[#This Row],[Activos]]/(Localiza_PN1112[[#This Row],[Población]]/1000000)</f>
        <v>0</v>
      </c>
      <c r="P119" s="28" t="e">
        <f>+Localiza_PN1112[[#This Row],[Fallecidos]]/Localiza_PN1112[[#This Row],[Casos]]</f>
        <v>#DIV/0!</v>
      </c>
      <c r="Q119" s="28" t="e">
        <f>+Localiza_PN1112[[#This Row],[Recuperados]]/Localiza_PN1112[[#This Row],[Casos]]</f>
        <v>#DIV/0!</v>
      </c>
      <c r="R119" s="28" t="e">
        <f>Localiza_PN1112[[#This Row],[Activos]]/Localiza_PN1112[[#This Row],[Casos]]</f>
        <v>#DIV/0!</v>
      </c>
      <c r="S119" s="47">
        <f ca="1">+HLOOKUP($R$1,'Casos DIA Corr'!$CM$1:$CP$755,Localiza_PN1112[[#This Row],[Fila]],0)</f>
        <v>0</v>
      </c>
      <c r="T119" s="43">
        <f ca="1">+HLOOKUP($R$1,'Muertes DIA'!$F$1:$I$770,Localiza_PN1112[[#This Row],[Fila]],0)</f>
        <v>0</v>
      </c>
      <c r="U119" s="43">
        <f ca="1">+HLOOKUP($R$1,'Recuperados DIA'!$E$1:$H$763,Localiza_PN1112[[#This Row],[Fila]],0)</f>
        <v>0</v>
      </c>
    </row>
    <row r="120" spans="2:21">
      <c r="B120">
        <v>120</v>
      </c>
      <c r="C120">
        <v>130401</v>
      </c>
      <c r="D120" t="s">
        <v>269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0</v>
      </c>
      <c r="I120" s="52">
        <f>+Muertes_PN_ACUM[[#This Row],[Fallecidos]]</f>
        <v>0</v>
      </c>
      <c r="J120" s="52">
        <f>+Recupera_PN_ACUM[[#This Row],[Recuperados]]</f>
        <v>3</v>
      </c>
      <c r="K120" s="52">
        <f>+Localiza_PN1112[[#This Row],[Casos]]-Localiza_PN1112[[#This Row],[Fallecidos]]-Localiza_PN1112[[#This Row],[Recuperados]]</f>
        <v>-3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 t="e">
        <f>+Localiza_PN1112[[#This Row],[Fallecidos]]/Localiza_PN1112[[#This Row],[Casos]]</f>
        <v>#DIV/0!</v>
      </c>
      <c r="Q120" s="28" t="e">
        <f>+Localiza_PN1112[[#This Row],[Recuperados]]/Localiza_PN1112[[#This Row],[Casos]]</f>
        <v>#DIV/0!</v>
      </c>
      <c r="R120" s="28" t="e">
        <f>Localiza_PN1112[[#This Row],[Activos]]/Localiza_PN1112[[#This Row],[Casos]]</f>
        <v>#DIV/0!</v>
      </c>
      <c r="S120" s="47">
        <f ca="1">+HLOOKUP($R$1,'Casos DIA Corr'!$CM$1:$CP$755,Localiza_PN1112[[#This Row],[Fila]],0)</f>
        <v>0</v>
      </c>
      <c r="T120" s="43">
        <f ca="1">+HLOOKUP($R$1,'Muertes DIA'!$F$1:$I$770,Localiza_PN1112[[#This Row],[Fila]],0)</f>
        <v>0</v>
      </c>
      <c r="U120" s="43">
        <f ca="1">+HLOOKUP($R$1,'Recuperados DIA'!$E$1:$H$763,Localiza_PN1112[[#This Row],[Fila]],0)</f>
        <v>1</v>
      </c>
    </row>
    <row r="121" spans="2:21">
      <c r="B121">
        <v>121</v>
      </c>
      <c r="C121">
        <v>10201</v>
      </c>
      <c r="D121" t="s">
        <v>270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0</v>
      </c>
      <c r="I121" s="52">
        <f>+Muertes_PN_ACUM[[#This Row],[Fallecidos]]</f>
        <v>0</v>
      </c>
      <c r="J121" s="52">
        <f>+Recupera_PN_ACUM[[#This Row],[Recuperados]]</f>
        <v>16</v>
      </c>
      <c r="K121" s="52">
        <f>+Localiza_PN1112[[#This Row],[Casos]]-Localiza_PN1112[[#This Row],[Fallecidos]]-Localiza_PN1112[[#This Row],[Recuperados]]</f>
        <v>-16</v>
      </c>
      <c r="L121" s="22">
        <f>+Localiza_PN1112[[#This Row],[Casos]]/(Localiza_PN1112[[#This Row],[Población]]/1000000)</f>
        <v>0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512.44275053646345</v>
      </c>
      <c r="O121" s="22">
        <f>+Localiza_PN1112[[#This Row],[Activos]]/(Localiza_PN1112[[#This Row],[Población]]/1000000)</f>
        <v>-512.44275053646345</v>
      </c>
      <c r="P121" s="28" t="e">
        <f>+Localiza_PN1112[[#This Row],[Fallecidos]]/Localiza_PN1112[[#This Row],[Casos]]</f>
        <v>#DIV/0!</v>
      </c>
      <c r="Q121" s="28" t="e">
        <f>+Localiza_PN1112[[#This Row],[Recuperados]]/Localiza_PN1112[[#This Row],[Casos]]</f>
        <v>#DIV/0!</v>
      </c>
      <c r="R121" s="28" t="e">
        <f>Localiza_PN1112[[#This Row],[Activos]]/Localiza_PN1112[[#This Row],[Casos]]</f>
        <v>#DIV/0!</v>
      </c>
      <c r="S121" s="47">
        <f ca="1">+HLOOKUP($R$1,'Casos DIA Corr'!$CM$1:$CP$755,Localiza_PN1112[[#This Row],[Fila]],0)</f>
        <v>0</v>
      </c>
      <c r="T121" s="43">
        <f ca="1">+HLOOKUP($R$1,'Muertes DIA'!$F$1:$I$770,Localiza_PN1112[[#This Row],[Fila]],0)</f>
        <v>0</v>
      </c>
      <c r="U121" s="43">
        <f ca="1">+HLOOKUP($R$1,'Recuperados DIA'!$E$1:$H$763,Localiza_PN1112[[#This Row],[Fila]],0)</f>
        <v>4</v>
      </c>
    </row>
    <row r="122" spans="2:21">
      <c r="B122">
        <v>122</v>
      </c>
      <c r="C122">
        <v>50103</v>
      </c>
      <c r="D122" t="s">
        <v>225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0</v>
      </c>
      <c r="I122" s="52">
        <f>+Muertes_PN_ACUM[[#This Row],[Fallecidos]]</f>
        <v>0</v>
      </c>
      <c r="J122" s="52">
        <f>+Recupera_PN_ACUM[[#This Row],[Recuperados]]</f>
        <v>0</v>
      </c>
      <c r="K122" s="52">
        <f>+Localiza_PN1112[[#This Row],[Casos]]-Localiza_PN1112[[#This Row],[Fallecidos]]-Localiza_PN1112[[#This Row],[Recuperados]]</f>
        <v>0</v>
      </c>
      <c r="L122" s="22">
        <f>+Localiza_PN1112[[#This Row],[Casos]]/(Localiza_PN1112[[#This Row],[Población]]/1000000)</f>
        <v>0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0</v>
      </c>
      <c r="O122" s="22">
        <f>+Localiza_PN1112[[#This Row],[Activos]]/(Localiza_PN1112[[#This Row],[Población]]/1000000)</f>
        <v>0</v>
      </c>
      <c r="P122" s="28" t="e">
        <f>+Localiza_PN1112[[#This Row],[Fallecidos]]/Localiza_PN1112[[#This Row],[Casos]]</f>
        <v>#DIV/0!</v>
      </c>
      <c r="Q122" s="28" t="e">
        <f>+Localiza_PN1112[[#This Row],[Recuperados]]/Localiza_PN1112[[#This Row],[Casos]]</f>
        <v>#DIV/0!</v>
      </c>
      <c r="R122" s="28" t="e">
        <f>Localiza_PN1112[[#This Row],[Activos]]/Localiza_PN1112[[#This Row],[Casos]]</f>
        <v>#DIV/0!</v>
      </c>
      <c r="S122" s="47">
        <f ca="1">+HLOOKUP($R$1,'Casos DIA Corr'!$CM$1:$CP$755,Localiza_PN1112[[#This Row],[Fila]],0)</f>
        <v>0</v>
      </c>
      <c r="T122" s="43">
        <f ca="1">+HLOOKUP($R$1,'Muertes DIA'!$F$1:$I$770,Localiza_PN1112[[#This Row],[Fila]],0)</f>
        <v>0</v>
      </c>
      <c r="U122" s="43">
        <f ca="1">+HLOOKUP($R$1,'Recuperados DIA'!$E$1:$H$763,Localiza_PN1112[[#This Row],[Fila]],0)</f>
        <v>0</v>
      </c>
    </row>
    <row r="123" spans="2:21">
      <c r="B123">
        <v>123</v>
      </c>
      <c r="C123">
        <v>60202</v>
      </c>
      <c r="D123" t="s">
        <v>237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0</v>
      </c>
      <c r="I123" s="52">
        <f>+Muertes_PN_ACUM[[#This Row],[Fallecidos]]</f>
        <v>0</v>
      </c>
      <c r="J123" s="52">
        <f>+Recupera_PN_ACUM[[#This Row],[Recuperados]]</f>
        <v>0</v>
      </c>
      <c r="K123" s="52">
        <f>+Localiza_PN1112[[#This Row],[Casos]]-Localiza_PN1112[[#This Row],[Fallecidos]]-Localiza_PN1112[[#This Row],[Recuperados]]</f>
        <v>0</v>
      </c>
      <c r="L123" s="22">
        <f>+Localiza_PN1112[[#This Row],[Casos]]/(Localiza_PN1112[[#This Row],[Población]]/1000000)</f>
        <v>0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0</v>
      </c>
      <c r="O123" s="22">
        <f>+Localiza_PN1112[[#This Row],[Activos]]/(Localiza_PN1112[[#This Row],[Población]]/1000000)</f>
        <v>0</v>
      </c>
      <c r="P123" s="28" t="e">
        <f>+Localiza_PN1112[[#This Row],[Fallecidos]]/Localiza_PN1112[[#This Row],[Casos]]</f>
        <v>#DIV/0!</v>
      </c>
      <c r="Q123" s="28" t="e">
        <f>+Localiza_PN1112[[#This Row],[Recuperados]]/Localiza_PN1112[[#This Row],[Casos]]</f>
        <v>#DIV/0!</v>
      </c>
      <c r="R123" s="28" t="e">
        <f>Localiza_PN1112[[#This Row],[Activos]]/Localiza_PN1112[[#This Row],[Casos]]</f>
        <v>#DIV/0!</v>
      </c>
      <c r="S123" s="47">
        <f ca="1">+HLOOKUP($R$1,'Casos DIA Corr'!$CM$1:$CP$755,Localiza_PN1112[[#This Row],[Fila]],0)</f>
        <v>0</v>
      </c>
      <c r="T123" s="43">
        <f ca="1">+HLOOKUP($R$1,'Muertes DIA'!$F$1:$I$770,Localiza_PN1112[[#This Row],[Fila]],0)</f>
        <v>0</v>
      </c>
      <c r="U123" s="43">
        <f ca="1">+HLOOKUP($R$1,'Recuperados DIA'!$E$1:$H$763,Localiza_PN1112[[#This Row],[Fila]],0)</f>
        <v>0</v>
      </c>
    </row>
    <row r="124" spans="2:21">
      <c r="B124">
        <v>124</v>
      </c>
      <c r="C124">
        <v>80501</v>
      </c>
      <c r="D124" t="s">
        <v>272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0</v>
      </c>
      <c r="I124" s="52">
        <f>+Muertes_PN_ACUM[[#This Row],[Fallecidos]]</f>
        <v>4</v>
      </c>
      <c r="J124" s="52">
        <f>+Recupera_PN_ACUM[[#This Row],[Recuperados]]</f>
        <v>94</v>
      </c>
      <c r="K124" s="52">
        <f>+Localiza_PN1112[[#This Row],[Casos]]-Localiza_PN1112[[#This Row],[Fallecidos]]-Localiza_PN1112[[#This Row],[Recuperados]]</f>
        <v>-98</v>
      </c>
      <c r="L124" s="22">
        <f>+Localiza_PN1112[[#This Row],[Casos]]/(Localiza_PN1112[[#This Row],[Población]]/1000000)</f>
        <v>0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66431.095406360429</v>
      </c>
      <c r="O124" s="22">
        <f>+Localiza_PN1112[[#This Row],[Activos]]/(Localiza_PN1112[[#This Row],[Población]]/1000000)</f>
        <v>-69257.950530035334</v>
      </c>
      <c r="P124" s="28" t="e">
        <f>+Localiza_PN1112[[#This Row],[Fallecidos]]/Localiza_PN1112[[#This Row],[Casos]]</f>
        <v>#DIV/0!</v>
      </c>
      <c r="Q124" s="28" t="e">
        <f>+Localiza_PN1112[[#This Row],[Recuperados]]/Localiza_PN1112[[#This Row],[Casos]]</f>
        <v>#DIV/0!</v>
      </c>
      <c r="R124" s="28" t="e">
        <f>Localiza_PN1112[[#This Row],[Activos]]/Localiza_PN1112[[#This Row],[Casos]]</f>
        <v>#DIV/0!</v>
      </c>
      <c r="S124" s="47">
        <f ca="1">+HLOOKUP($R$1,'Casos DIA Corr'!$CM$1:$CP$755,Localiza_PN1112[[#This Row],[Fila]],0)</f>
        <v>0</v>
      </c>
      <c r="T124" s="43">
        <f ca="1">+HLOOKUP($R$1,'Muertes DIA'!$F$1:$I$770,Localiza_PN1112[[#This Row],[Fila]],0)</f>
        <v>0</v>
      </c>
      <c r="U124" s="43">
        <f ca="1">+HLOOKUP($R$1,'Recuperados DIA'!$E$1:$H$763,Localiza_PN1112[[#This Row],[Fila]],0)</f>
        <v>0</v>
      </c>
    </row>
    <row r="125" spans="2:21">
      <c r="B125">
        <v>125</v>
      </c>
      <c r="C125">
        <v>130405</v>
      </c>
      <c r="D125" t="s">
        <v>273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0</v>
      </c>
      <c r="I125" s="52">
        <f>+Muertes_PN_ACUM[[#This Row],[Fallecidos]]</f>
        <v>0</v>
      </c>
      <c r="J125" s="52">
        <f>+Recupera_PN_ACUM[[#This Row],[Recuperados]]</f>
        <v>0</v>
      </c>
      <c r="K125" s="52">
        <f>+Localiza_PN1112[[#This Row],[Casos]]-Localiza_PN1112[[#This Row],[Fallecidos]]-Localiza_PN1112[[#This Row],[Recuperados]]</f>
        <v>0</v>
      </c>
      <c r="L125" s="22">
        <f>+Localiza_PN1112[[#This Row],[Casos]]/(Localiza_PN1112[[#This Row],[Población]]/1000000)</f>
        <v>0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0</v>
      </c>
      <c r="O125" s="22">
        <f>+Localiza_PN1112[[#This Row],[Activos]]/(Localiza_PN1112[[#This Row],[Población]]/1000000)</f>
        <v>0</v>
      </c>
      <c r="P125" s="28" t="e">
        <f>+Localiza_PN1112[[#This Row],[Fallecidos]]/Localiza_PN1112[[#This Row],[Casos]]</f>
        <v>#DIV/0!</v>
      </c>
      <c r="Q125" s="28" t="e">
        <f>+Localiza_PN1112[[#This Row],[Recuperados]]/Localiza_PN1112[[#This Row],[Casos]]</f>
        <v>#DIV/0!</v>
      </c>
      <c r="R125" s="28" t="e">
        <f>Localiza_PN1112[[#This Row],[Activos]]/Localiza_PN1112[[#This Row],[Casos]]</f>
        <v>#DIV/0!</v>
      </c>
      <c r="S125" s="47">
        <f ca="1">+HLOOKUP($R$1,'Casos DIA Corr'!$CM$1:$CP$755,Localiza_PN1112[[#This Row],[Fila]],0)</f>
        <v>0</v>
      </c>
      <c r="T125" s="43">
        <f ca="1">+HLOOKUP($R$1,'Muertes DIA'!$F$1:$I$770,Localiza_PN1112[[#This Row],[Fila]],0)</f>
        <v>0</v>
      </c>
      <c r="U125" s="43">
        <f ca="1">+HLOOKUP($R$1,'Recuperados DIA'!$E$1:$H$763,Localiza_PN1112[[#This Row],[Fila]],0)</f>
        <v>0</v>
      </c>
    </row>
    <row r="126" spans="2:21">
      <c r="B126">
        <v>126</v>
      </c>
      <c r="C126">
        <v>120301</v>
      </c>
      <c r="D126" t="s">
        <v>274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0</v>
      </c>
      <c r="I126" s="52">
        <f>+Muertes_PN_ACUM[[#This Row],[Fallecidos]]</f>
        <v>1</v>
      </c>
      <c r="J126" s="52">
        <f>+Recupera_PN_ACUM[[#This Row],[Recuperados]]</f>
        <v>0</v>
      </c>
      <c r="K126" s="52">
        <f>+Localiza_PN1112[[#This Row],[Casos]]-Localiza_PN1112[[#This Row],[Fallecidos]]-Localiza_PN1112[[#This Row],[Recuperados]]</f>
        <v>-1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 t="e">
        <f>+Localiza_PN1112[[#This Row],[Fallecidos]]/Localiza_PN1112[[#This Row],[Casos]]</f>
        <v>#DIV/0!</v>
      </c>
      <c r="Q126" s="28" t="e">
        <f>+Localiza_PN1112[[#This Row],[Recuperados]]/Localiza_PN1112[[#This Row],[Casos]]</f>
        <v>#DIV/0!</v>
      </c>
      <c r="R126" s="28" t="e">
        <f>Localiza_PN1112[[#This Row],[Activos]]/Localiza_PN1112[[#This Row],[Casos]]</f>
        <v>#DIV/0!</v>
      </c>
      <c r="S126" s="47">
        <f ca="1">+HLOOKUP($R$1,'Casos DIA Corr'!$CM$1:$CP$755,Localiza_PN1112[[#This Row],[Fila]],0)</f>
        <v>0</v>
      </c>
      <c r="T126" s="43">
        <f ca="1">+HLOOKUP($R$1,'Muertes DIA'!$F$1:$I$770,Localiza_PN1112[[#This Row],[Fila]],0)</f>
        <v>0</v>
      </c>
      <c r="U126" s="43">
        <f ca="1">+HLOOKUP($R$1,'Recuperados DIA'!$E$1:$H$763,Localiza_PN1112[[#This Row],[Fila]],0)</f>
        <v>0</v>
      </c>
    </row>
    <row r="127" spans="2:21">
      <c r="B127">
        <v>127</v>
      </c>
      <c r="C127">
        <v>20604</v>
      </c>
      <c r="D127" t="s">
        <v>275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0</v>
      </c>
      <c r="I127" s="52">
        <f>+Muertes_PN_ACUM[[#This Row],[Fallecidos]]</f>
        <v>0</v>
      </c>
      <c r="J127" s="52">
        <f>+Recupera_PN_ACUM[[#This Row],[Recuperados]]</f>
        <v>0</v>
      </c>
      <c r="K127" s="52">
        <f>+Localiza_PN1112[[#This Row],[Casos]]-Localiza_PN1112[[#This Row],[Fallecidos]]-Localiza_PN1112[[#This Row],[Recuperados]]</f>
        <v>0</v>
      </c>
      <c r="L127" s="22">
        <f>+Localiza_PN1112[[#This Row],[Casos]]/(Localiza_PN1112[[#This Row],[Población]]/1000000)</f>
        <v>0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0</v>
      </c>
      <c r="O127" s="22">
        <f>+Localiza_PN1112[[#This Row],[Activos]]/(Localiza_PN1112[[#This Row],[Población]]/1000000)</f>
        <v>0</v>
      </c>
      <c r="P127" s="28" t="e">
        <f>+Localiza_PN1112[[#This Row],[Fallecidos]]/Localiza_PN1112[[#This Row],[Casos]]</f>
        <v>#DIV/0!</v>
      </c>
      <c r="Q127" s="28" t="e">
        <f>+Localiza_PN1112[[#This Row],[Recuperados]]/Localiza_PN1112[[#This Row],[Casos]]</f>
        <v>#DIV/0!</v>
      </c>
      <c r="R127" s="28" t="e">
        <f>Localiza_PN1112[[#This Row],[Activos]]/Localiza_PN1112[[#This Row],[Casos]]</f>
        <v>#DIV/0!</v>
      </c>
      <c r="S127" s="47">
        <f ca="1">+HLOOKUP($R$1,'Casos DIA Corr'!$CM$1:$CP$755,Localiza_PN1112[[#This Row],[Fila]],0)</f>
        <v>0</v>
      </c>
      <c r="T127" s="43">
        <f ca="1">+HLOOKUP($R$1,'Muertes DIA'!$F$1:$I$770,Localiza_PN1112[[#This Row],[Fila]],0)</f>
        <v>0</v>
      </c>
      <c r="U127" s="43">
        <f ca="1">+HLOOKUP($R$1,'Recuperados DIA'!$E$1:$H$763,Localiza_PN1112[[#This Row],[Fila]],0)</f>
        <v>0</v>
      </c>
    </row>
    <row r="128" spans="2:21">
      <c r="B128">
        <v>128</v>
      </c>
      <c r="C128">
        <v>80601</v>
      </c>
      <c r="D128" t="s">
        <v>276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0</v>
      </c>
      <c r="I128" s="52">
        <f>+Muertes_PN_ACUM[[#This Row],[Fallecidos]]</f>
        <v>0</v>
      </c>
      <c r="J128" s="52">
        <f>+Recupera_PN_ACUM[[#This Row],[Recuperados]]</f>
        <v>0</v>
      </c>
      <c r="K128" s="52">
        <f>+Localiza_PN1112[[#This Row],[Casos]]-Localiza_PN1112[[#This Row],[Fallecidos]]-Localiza_PN1112[[#This Row],[Recuperados]]</f>
        <v>0</v>
      </c>
      <c r="L128" s="22">
        <f>+Localiza_PN1112[[#This Row],[Casos]]/(Localiza_PN1112[[#This Row],[Población]]/1000000)</f>
        <v>0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0</v>
      </c>
      <c r="O128" s="22">
        <f>+Localiza_PN1112[[#This Row],[Activos]]/(Localiza_PN1112[[#This Row],[Población]]/1000000)</f>
        <v>0</v>
      </c>
      <c r="P128" s="28" t="e">
        <f>+Localiza_PN1112[[#This Row],[Fallecidos]]/Localiza_PN1112[[#This Row],[Casos]]</f>
        <v>#DIV/0!</v>
      </c>
      <c r="Q128" s="28" t="e">
        <f>+Localiza_PN1112[[#This Row],[Recuperados]]/Localiza_PN1112[[#This Row],[Casos]]</f>
        <v>#DIV/0!</v>
      </c>
      <c r="R128" s="28" t="e">
        <f>Localiza_PN1112[[#This Row],[Activos]]/Localiza_PN1112[[#This Row],[Casos]]</f>
        <v>#DIV/0!</v>
      </c>
      <c r="S128" s="47">
        <f ca="1">+HLOOKUP($R$1,'Casos DIA Corr'!$CM$1:$CP$755,Localiza_PN1112[[#This Row],[Fila]],0)</f>
        <v>0</v>
      </c>
      <c r="T128" s="43">
        <f ca="1">+HLOOKUP($R$1,'Muertes DIA'!$F$1:$I$770,Localiza_PN1112[[#This Row],[Fila]],0)</f>
        <v>0</v>
      </c>
      <c r="U128" s="43">
        <f ca="1">+HLOOKUP($R$1,'Recuperados DIA'!$E$1:$H$763,Localiza_PN1112[[#This Row],[Fila]],0)</f>
        <v>0</v>
      </c>
    </row>
    <row r="129" spans="2:21">
      <c r="B129">
        <v>129</v>
      </c>
      <c r="C129">
        <v>40604</v>
      </c>
      <c r="D129" t="s">
        <v>112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0</v>
      </c>
      <c r="I129" s="52">
        <f>+Muertes_PN_ACUM[[#This Row],[Fallecidos]]</f>
        <v>0</v>
      </c>
      <c r="J129" s="52">
        <f>+Recupera_PN_ACUM[[#This Row],[Recuperados]]</f>
        <v>0</v>
      </c>
      <c r="K129" s="52">
        <f>+Localiza_PN1112[[#This Row],[Casos]]-Localiza_PN1112[[#This Row],[Fallecidos]]-Localiza_PN1112[[#This Row],[Recuperados]]</f>
        <v>0</v>
      </c>
      <c r="L129" s="22">
        <f>+Localiza_PN1112[[#This Row],[Casos]]/(Localiza_PN1112[[#This Row],[Población]]/1000000)</f>
        <v>0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0</v>
      </c>
      <c r="O129" s="22">
        <f>+Localiza_PN1112[[#This Row],[Activos]]/(Localiza_PN1112[[#This Row],[Población]]/1000000)</f>
        <v>0</v>
      </c>
      <c r="P129" s="28" t="e">
        <f>+Localiza_PN1112[[#This Row],[Fallecidos]]/Localiza_PN1112[[#This Row],[Casos]]</f>
        <v>#DIV/0!</v>
      </c>
      <c r="Q129" s="28" t="e">
        <f>+Localiza_PN1112[[#This Row],[Recuperados]]/Localiza_PN1112[[#This Row],[Casos]]</f>
        <v>#DIV/0!</v>
      </c>
      <c r="R129" s="28" t="e">
        <f>Localiza_PN1112[[#This Row],[Activos]]/Localiza_PN1112[[#This Row],[Casos]]</f>
        <v>#DIV/0!</v>
      </c>
      <c r="S129" s="47">
        <f ca="1">+HLOOKUP($R$1,'Casos DIA Corr'!$CM$1:$CP$755,Localiza_PN1112[[#This Row],[Fila]],0)</f>
        <v>0</v>
      </c>
      <c r="T129" s="43">
        <f ca="1">+HLOOKUP($R$1,'Muertes DIA'!$F$1:$I$770,Localiza_PN1112[[#This Row],[Fila]],0)</f>
        <v>0</v>
      </c>
      <c r="U129" s="43">
        <f ca="1">+HLOOKUP($R$1,'Recuperados DIA'!$E$1:$H$763,Localiza_PN1112[[#This Row],[Fila]],0)</f>
        <v>0</v>
      </c>
    </row>
    <row r="130" spans="2:21">
      <c r="B130">
        <v>130</v>
      </c>
      <c r="C130">
        <v>10301</v>
      </c>
      <c r="D130" t="s">
        <v>277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0</v>
      </c>
      <c r="I130" s="52">
        <f>+Muertes_PN_ACUM[[#This Row],[Fallecidos]]</f>
        <v>0</v>
      </c>
      <c r="J130" s="52">
        <f>+Recupera_PN_ACUM[[#This Row],[Recuperados]]</f>
        <v>40</v>
      </c>
      <c r="K130" s="52">
        <f>+Localiza_PN1112[[#This Row],[Casos]]-Localiza_PN1112[[#This Row],[Fallecidos]]-Localiza_PN1112[[#This Row],[Recuperados]]</f>
        <v>-40</v>
      </c>
      <c r="L130" s="22">
        <f>+Localiza_PN1112[[#This Row],[Casos]]/(Localiza_PN1112[[#This Row],[Población]]/1000000)</f>
        <v>0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33195.020746887967</v>
      </c>
      <c r="O130" s="22">
        <f>+Localiza_PN1112[[#This Row],[Activos]]/(Localiza_PN1112[[#This Row],[Población]]/1000000)</f>
        <v>-33195.020746887967</v>
      </c>
      <c r="P130" s="28" t="e">
        <f>+Localiza_PN1112[[#This Row],[Fallecidos]]/Localiza_PN1112[[#This Row],[Casos]]</f>
        <v>#DIV/0!</v>
      </c>
      <c r="Q130" s="28" t="e">
        <f>+Localiza_PN1112[[#This Row],[Recuperados]]/Localiza_PN1112[[#This Row],[Casos]]</f>
        <v>#DIV/0!</v>
      </c>
      <c r="R130" s="28" t="e">
        <f>Localiza_PN1112[[#This Row],[Activos]]/Localiza_PN1112[[#This Row],[Casos]]</f>
        <v>#DIV/0!</v>
      </c>
      <c r="S130" s="47">
        <f ca="1">+HLOOKUP($R$1,'Casos DIA Corr'!$CM$1:$CP$755,Localiza_PN1112[[#This Row],[Fila]],0)</f>
        <v>0</v>
      </c>
      <c r="T130" s="43">
        <f ca="1">+HLOOKUP($R$1,'Muertes DIA'!$F$1:$I$770,Localiza_PN1112[[#This Row],[Fila]],0)</f>
        <v>0</v>
      </c>
      <c r="U130" s="43">
        <f ca="1">+HLOOKUP($R$1,'Recuperados DIA'!$E$1:$H$763,Localiza_PN1112[[#This Row],[Fila]],0)</f>
        <v>5</v>
      </c>
    </row>
    <row r="131" spans="2:21">
      <c r="B131">
        <v>131</v>
      </c>
      <c r="C131">
        <v>90203</v>
      </c>
      <c r="D131" t="s">
        <v>278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0</v>
      </c>
      <c r="I131" s="52">
        <f>+Muertes_PN_ACUM[[#This Row],[Fallecidos]]</f>
        <v>0</v>
      </c>
      <c r="J131" s="52">
        <f>+Recupera_PN_ACUM[[#This Row],[Recuperados]]</f>
        <v>0</v>
      </c>
      <c r="K131" s="52">
        <f>+Localiza_PN1112[[#This Row],[Casos]]-Localiza_PN1112[[#This Row],[Fallecidos]]-Localiza_PN1112[[#This Row],[Recuperados]]</f>
        <v>0</v>
      </c>
      <c r="L131" s="22">
        <f>+Localiza_PN1112[[#This Row],[Casos]]/(Localiza_PN1112[[#This Row],[Población]]/1000000)</f>
        <v>0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0</v>
      </c>
      <c r="O131" s="22">
        <f>+Localiza_PN1112[[#This Row],[Activos]]/(Localiza_PN1112[[#This Row],[Población]]/1000000)</f>
        <v>0</v>
      </c>
      <c r="P131" s="28" t="e">
        <f>+Localiza_PN1112[[#This Row],[Fallecidos]]/Localiza_PN1112[[#This Row],[Casos]]</f>
        <v>#DIV/0!</v>
      </c>
      <c r="Q131" s="28" t="e">
        <f>+Localiza_PN1112[[#This Row],[Recuperados]]/Localiza_PN1112[[#This Row],[Casos]]</f>
        <v>#DIV/0!</v>
      </c>
      <c r="R131" s="28" t="e">
        <f>Localiza_PN1112[[#This Row],[Activos]]/Localiza_PN1112[[#This Row],[Casos]]</f>
        <v>#DIV/0!</v>
      </c>
      <c r="S131" s="47">
        <f ca="1">+HLOOKUP($R$1,'Casos DIA Corr'!$CM$1:$CP$755,Localiza_PN1112[[#This Row],[Fila]],0)</f>
        <v>0</v>
      </c>
      <c r="T131" s="43">
        <f ca="1">+HLOOKUP($R$1,'Muertes DIA'!$F$1:$I$770,Localiza_PN1112[[#This Row],[Fila]],0)</f>
        <v>0</v>
      </c>
      <c r="U131" s="43">
        <f ca="1">+HLOOKUP($R$1,'Recuperados DIA'!$E$1:$H$763,Localiza_PN1112[[#This Row],[Fila]],0)</f>
        <v>0</v>
      </c>
    </row>
    <row r="132" spans="2:21">
      <c r="B132">
        <v>132</v>
      </c>
      <c r="C132">
        <v>60101</v>
      </c>
      <c r="D132" t="s">
        <v>280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0</v>
      </c>
      <c r="I132" s="52">
        <f>+Muertes_PN_ACUM[[#This Row],[Fallecidos]]</f>
        <v>0</v>
      </c>
      <c r="J132" s="52">
        <f>+Recupera_PN_ACUM[[#This Row],[Recuperados]]</f>
        <v>2</v>
      </c>
      <c r="K132" s="52">
        <f>+Localiza_PN1112[[#This Row],[Casos]]-Localiza_PN1112[[#This Row],[Fallecidos]]-Localiza_PN1112[[#This Row],[Recuperados]]</f>
        <v>-2</v>
      </c>
      <c r="L132" s="22">
        <f>+Localiza_PN1112[[#This Row],[Casos]]/(Localiza_PN1112[[#This Row],[Población]]/1000000)</f>
        <v>0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663.5700066357</v>
      </c>
      <c r="O132" s="22">
        <f>+Localiza_PN1112[[#This Row],[Activos]]/(Localiza_PN1112[[#This Row],[Población]]/1000000)</f>
        <v>-663.5700066357</v>
      </c>
      <c r="P132" s="28" t="e">
        <f>+Localiza_PN1112[[#This Row],[Fallecidos]]/Localiza_PN1112[[#This Row],[Casos]]</f>
        <v>#DIV/0!</v>
      </c>
      <c r="Q132" s="28" t="e">
        <f>+Localiza_PN1112[[#This Row],[Recuperados]]/Localiza_PN1112[[#This Row],[Casos]]</f>
        <v>#DIV/0!</v>
      </c>
      <c r="R132" s="28" t="e">
        <f>Localiza_PN1112[[#This Row],[Activos]]/Localiza_PN1112[[#This Row],[Casos]]</f>
        <v>#DIV/0!</v>
      </c>
      <c r="S132" s="47">
        <f ca="1">+HLOOKUP($R$1,'Casos DIA Corr'!$CM$1:$CP$755,Localiza_PN1112[[#This Row],[Fila]],0)</f>
        <v>0</v>
      </c>
      <c r="T132" s="43">
        <f ca="1">+HLOOKUP($R$1,'Muertes DIA'!$F$1:$I$770,Localiza_PN1112[[#This Row],[Fila]],0)</f>
        <v>0</v>
      </c>
      <c r="U132" s="43">
        <f ca="1">+HLOOKUP($R$1,'Recuperados DIA'!$E$1:$H$763,Localiza_PN1112[[#This Row],[Fila]],0)</f>
        <v>0</v>
      </c>
    </row>
    <row r="133" spans="2:21">
      <c r="B133">
        <v>133</v>
      </c>
      <c r="C133">
        <v>60203</v>
      </c>
      <c r="D133" t="s">
        <v>281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0</v>
      </c>
      <c r="I133" s="52">
        <f>+Muertes_PN_ACUM[[#This Row],[Fallecidos]]</f>
        <v>0</v>
      </c>
      <c r="J133" s="52">
        <f>+Recupera_PN_ACUM[[#This Row],[Recuperados]]</f>
        <v>0</v>
      </c>
      <c r="K133" s="52">
        <f>+Localiza_PN1112[[#This Row],[Casos]]-Localiza_PN1112[[#This Row],[Fallecidos]]-Localiza_PN1112[[#This Row],[Recuperados]]</f>
        <v>0</v>
      </c>
      <c r="L133" s="22">
        <f>+Localiza_PN1112[[#This Row],[Casos]]/(Localiza_PN1112[[#This Row],[Población]]/1000000)</f>
        <v>0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0</v>
      </c>
      <c r="O133" s="22">
        <f>+Localiza_PN1112[[#This Row],[Activos]]/(Localiza_PN1112[[#This Row],[Población]]/1000000)</f>
        <v>0</v>
      </c>
      <c r="P133" s="28" t="e">
        <f>+Localiza_PN1112[[#This Row],[Fallecidos]]/Localiza_PN1112[[#This Row],[Casos]]</f>
        <v>#DIV/0!</v>
      </c>
      <c r="Q133" s="28" t="e">
        <f>+Localiza_PN1112[[#This Row],[Recuperados]]/Localiza_PN1112[[#This Row],[Casos]]</f>
        <v>#DIV/0!</v>
      </c>
      <c r="R133" s="28" t="e">
        <f>Localiza_PN1112[[#This Row],[Activos]]/Localiza_PN1112[[#This Row],[Casos]]</f>
        <v>#DIV/0!</v>
      </c>
      <c r="S133" s="47">
        <f ca="1">+HLOOKUP($R$1,'Casos DIA Corr'!$CM$1:$CP$755,Localiza_PN1112[[#This Row],[Fila]],0)</f>
        <v>0</v>
      </c>
      <c r="T133" s="43">
        <f ca="1">+HLOOKUP($R$1,'Muertes DIA'!$F$1:$I$770,Localiza_PN1112[[#This Row],[Fila]],0)</f>
        <v>0</v>
      </c>
      <c r="U133" s="43">
        <f ca="1">+HLOOKUP($R$1,'Recuperados DIA'!$E$1:$H$763,Localiza_PN1112[[#This Row],[Fila]],0)</f>
        <v>0</v>
      </c>
    </row>
    <row r="134" spans="2:21">
      <c r="B134">
        <v>134</v>
      </c>
      <c r="C134">
        <v>70405</v>
      </c>
      <c r="D134" t="s">
        <v>282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0</v>
      </c>
      <c r="I134" s="52">
        <f>+Muertes_PN_ACUM[[#This Row],[Fallecidos]]</f>
        <v>0</v>
      </c>
      <c r="J134" s="52">
        <f>+Recupera_PN_ACUM[[#This Row],[Recuperados]]</f>
        <v>0</v>
      </c>
      <c r="K134" s="52">
        <f>+Localiza_PN1112[[#This Row],[Casos]]-Localiza_PN1112[[#This Row],[Fallecidos]]-Localiza_PN1112[[#This Row],[Recuperados]]</f>
        <v>0</v>
      </c>
      <c r="L134" s="22">
        <f>+Localiza_PN1112[[#This Row],[Casos]]/(Localiza_PN1112[[#This Row],[Población]]/1000000)</f>
        <v>0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0</v>
      </c>
      <c r="O134" s="22">
        <f>+Localiza_PN1112[[#This Row],[Activos]]/(Localiza_PN1112[[#This Row],[Población]]/1000000)</f>
        <v>0</v>
      </c>
      <c r="P134" s="28" t="e">
        <f>+Localiza_PN1112[[#This Row],[Fallecidos]]/Localiza_PN1112[[#This Row],[Casos]]</f>
        <v>#DIV/0!</v>
      </c>
      <c r="Q134" s="28" t="e">
        <f>+Localiza_PN1112[[#This Row],[Recuperados]]/Localiza_PN1112[[#This Row],[Casos]]</f>
        <v>#DIV/0!</v>
      </c>
      <c r="R134" s="28" t="e">
        <f>Localiza_PN1112[[#This Row],[Activos]]/Localiza_PN1112[[#This Row],[Casos]]</f>
        <v>#DIV/0!</v>
      </c>
      <c r="S134" s="47">
        <f ca="1">+HLOOKUP($R$1,'Casos DIA Corr'!$CM$1:$CP$755,Localiza_PN1112[[#This Row],[Fila]],0)</f>
        <v>0</v>
      </c>
      <c r="T134" s="43">
        <f ca="1">+HLOOKUP($R$1,'Muertes DIA'!$F$1:$I$770,Localiza_PN1112[[#This Row],[Fila]],0)</f>
        <v>0</v>
      </c>
      <c r="U134" s="43">
        <f ca="1">+HLOOKUP($R$1,'Recuperados DIA'!$E$1:$H$763,Localiza_PN1112[[#This Row],[Fila]],0)</f>
        <v>0</v>
      </c>
    </row>
    <row r="135" spans="2:21">
      <c r="B135">
        <v>135</v>
      </c>
      <c r="C135">
        <v>60702</v>
      </c>
      <c r="D135" t="s">
        <v>284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0</v>
      </c>
      <c r="I135" s="52">
        <f>+Muertes_PN_ACUM[[#This Row],[Fallecidos]]</f>
        <v>0</v>
      </c>
      <c r="J135" s="52">
        <f>+Recupera_PN_ACUM[[#This Row],[Recuperados]]</f>
        <v>0</v>
      </c>
      <c r="K135" s="52">
        <f>+Localiza_PN1112[[#This Row],[Casos]]-Localiza_PN1112[[#This Row],[Fallecidos]]-Localiza_PN1112[[#This Row],[Recuperados]]</f>
        <v>0</v>
      </c>
      <c r="L135" s="22">
        <f>+Localiza_PN1112[[#This Row],[Casos]]/(Localiza_PN1112[[#This Row],[Población]]/1000000)</f>
        <v>0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0</v>
      </c>
      <c r="O135" s="22">
        <f>+Localiza_PN1112[[#This Row],[Activos]]/(Localiza_PN1112[[#This Row],[Población]]/1000000)</f>
        <v>0</v>
      </c>
      <c r="P135" s="28" t="e">
        <f>+Localiza_PN1112[[#This Row],[Fallecidos]]/Localiza_PN1112[[#This Row],[Casos]]</f>
        <v>#DIV/0!</v>
      </c>
      <c r="Q135" s="28" t="e">
        <f>+Localiza_PN1112[[#This Row],[Recuperados]]/Localiza_PN1112[[#This Row],[Casos]]</f>
        <v>#DIV/0!</v>
      </c>
      <c r="R135" s="28" t="e">
        <f>Localiza_PN1112[[#This Row],[Activos]]/Localiza_PN1112[[#This Row],[Casos]]</f>
        <v>#DIV/0!</v>
      </c>
      <c r="S135" s="47">
        <f ca="1">+HLOOKUP($R$1,'Casos DIA Corr'!$CM$1:$CP$755,Localiza_PN1112[[#This Row],[Fila]],0)</f>
        <v>0</v>
      </c>
      <c r="T135" s="43">
        <f ca="1">+HLOOKUP($R$1,'Muertes DIA'!$F$1:$I$770,Localiza_PN1112[[#This Row],[Fila]],0)</f>
        <v>0</v>
      </c>
      <c r="U135" s="43">
        <f ca="1">+HLOOKUP($R$1,'Recuperados DIA'!$E$1:$H$763,Localiza_PN1112[[#This Row],[Fila]],0)</f>
        <v>0</v>
      </c>
    </row>
    <row r="136" spans="2:21">
      <c r="B136">
        <v>136</v>
      </c>
      <c r="C136">
        <v>130305</v>
      </c>
      <c r="D136" t="s">
        <v>285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0</v>
      </c>
      <c r="I136" s="52">
        <f>+Muertes_PN_ACUM[[#This Row],[Fallecidos]]</f>
        <v>0</v>
      </c>
      <c r="J136" s="52">
        <f>+Recupera_PN_ACUM[[#This Row],[Recuperados]]</f>
        <v>0</v>
      </c>
      <c r="K136" s="52">
        <f>+Localiza_PN1112[[#This Row],[Casos]]-Localiza_PN1112[[#This Row],[Fallecidos]]-Localiza_PN1112[[#This Row],[Recuperados]]</f>
        <v>0</v>
      </c>
      <c r="L136" s="22">
        <f>+Localiza_PN1112[[#This Row],[Casos]]/(Localiza_PN1112[[#This Row],[Población]]/1000000)</f>
        <v>0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0</v>
      </c>
      <c r="O136" s="22">
        <f>+Localiza_PN1112[[#This Row],[Activos]]/(Localiza_PN1112[[#This Row],[Población]]/1000000)</f>
        <v>0</v>
      </c>
      <c r="P136" s="28" t="e">
        <f>+Localiza_PN1112[[#This Row],[Fallecidos]]/Localiza_PN1112[[#This Row],[Casos]]</f>
        <v>#DIV/0!</v>
      </c>
      <c r="Q136" s="28" t="e">
        <f>+Localiza_PN1112[[#This Row],[Recuperados]]/Localiza_PN1112[[#This Row],[Casos]]</f>
        <v>#DIV/0!</v>
      </c>
      <c r="R136" s="28" t="e">
        <f>Localiza_PN1112[[#This Row],[Activos]]/Localiza_PN1112[[#This Row],[Casos]]</f>
        <v>#DIV/0!</v>
      </c>
      <c r="S136" s="47">
        <f ca="1">+HLOOKUP($R$1,'Casos DIA Corr'!$CM$1:$CP$755,Localiza_PN1112[[#This Row],[Fila]],0)</f>
        <v>0</v>
      </c>
      <c r="T136" s="43">
        <f ca="1">+HLOOKUP($R$1,'Muertes DIA'!$F$1:$I$770,Localiza_PN1112[[#This Row],[Fila]],0)</f>
        <v>0</v>
      </c>
      <c r="U136" s="43">
        <f ca="1">+HLOOKUP($R$1,'Recuperados DIA'!$E$1:$H$763,Localiza_PN1112[[#This Row],[Fila]],0)</f>
        <v>0</v>
      </c>
    </row>
    <row r="137" spans="2:21">
      <c r="B137">
        <v>137</v>
      </c>
      <c r="C137">
        <v>130306</v>
      </c>
      <c r="D137" t="s">
        <v>286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0</v>
      </c>
      <c r="I137" s="52">
        <f>+Muertes_PN_ACUM[[#This Row],[Fallecidos]]</f>
        <v>0</v>
      </c>
      <c r="J137" s="52">
        <f>+Recupera_PN_ACUM[[#This Row],[Recuperados]]</f>
        <v>0</v>
      </c>
      <c r="K137" s="52">
        <f>+Localiza_PN1112[[#This Row],[Casos]]-Localiza_PN1112[[#This Row],[Fallecidos]]-Localiza_PN1112[[#This Row],[Recuperados]]</f>
        <v>0</v>
      </c>
      <c r="L137" s="22">
        <f>+Localiza_PN1112[[#This Row],[Casos]]/(Localiza_PN1112[[#This Row],[Población]]/1000000)</f>
        <v>0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0</v>
      </c>
      <c r="O137" s="22">
        <f>+Localiza_PN1112[[#This Row],[Activos]]/(Localiza_PN1112[[#This Row],[Población]]/1000000)</f>
        <v>0</v>
      </c>
      <c r="P137" s="28" t="e">
        <f>+Localiza_PN1112[[#This Row],[Fallecidos]]/Localiza_PN1112[[#This Row],[Casos]]</f>
        <v>#DIV/0!</v>
      </c>
      <c r="Q137" s="28" t="e">
        <f>+Localiza_PN1112[[#This Row],[Recuperados]]/Localiza_PN1112[[#This Row],[Casos]]</f>
        <v>#DIV/0!</v>
      </c>
      <c r="R137" s="28" t="e">
        <f>Localiza_PN1112[[#This Row],[Activos]]/Localiza_PN1112[[#This Row],[Casos]]</f>
        <v>#DIV/0!</v>
      </c>
      <c r="S137" s="47">
        <f ca="1">+HLOOKUP($R$1,'Casos DIA Corr'!$CM$1:$CP$755,Localiza_PN1112[[#This Row],[Fila]],0)</f>
        <v>0</v>
      </c>
      <c r="T137" s="43">
        <f ca="1">+HLOOKUP($R$1,'Muertes DIA'!$F$1:$I$770,Localiza_PN1112[[#This Row],[Fila]],0)</f>
        <v>0</v>
      </c>
      <c r="U137" s="43">
        <f ca="1">+HLOOKUP($R$1,'Recuperados DIA'!$E$1:$H$763,Localiza_PN1112[[#This Row],[Fila]],0)</f>
        <v>0</v>
      </c>
    </row>
    <row r="138" spans="2:21">
      <c r="B138">
        <v>138</v>
      </c>
      <c r="C138">
        <v>30105</v>
      </c>
      <c r="D138" t="s">
        <v>287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0</v>
      </c>
      <c r="I138" s="52">
        <f>+Muertes_PN_ACUM[[#This Row],[Fallecidos]]</f>
        <v>0</v>
      </c>
      <c r="J138" s="52">
        <f>+Recupera_PN_ACUM[[#This Row],[Recuperados]]</f>
        <v>0</v>
      </c>
      <c r="K138" s="52">
        <f>+Localiza_PN1112[[#This Row],[Casos]]-Localiza_PN1112[[#This Row],[Fallecidos]]-Localiza_PN1112[[#This Row],[Recuperados]]</f>
        <v>0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 t="e">
        <f>+Localiza_PN1112[[#This Row],[Fallecidos]]/Localiza_PN1112[[#This Row],[Casos]]</f>
        <v>#DIV/0!</v>
      </c>
      <c r="Q138" s="28" t="e">
        <f>+Localiza_PN1112[[#This Row],[Recuperados]]/Localiza_PN1112[[#This Row],[Casos]]</f>
        <v>#DIV/0!</v>
      </c>
      <c r="R138" s="28" t="e">
        <f>Localiza_PN1112[[#This Row],[Activos]]/Localiza_PN1112[[#This Row],[Casos]]</f>
        <v>#DIV/0!</v>
      </c>
      <c r="S138" s="47">
        <f ca="1">+HLOOKUP($R$1,'Casos DIA Corr'!$CM$1:$CP$755,Localiza_PN1112[[#This Row],[Fila]],0)</f>
        <v>0</v>
      </c>
      <c r="T138" s="43">
        <f ca="1">+HLOOKUP($R$1,'Muertes DIA'!$F$1:$I$770,Localiza_PN1112[[#This Row],[Fila]],0)</f>
        <v>0</v>
      </c>
      <c r="U138" s="43">
        <f ca="1">+HLOOKUP($R$1,'Recuperados DIA'!$E$1:$H$763,Localiza_PN1112[[#This Row],[Fila]],0)</f>
        <v>0</v>
      </c>
    </row>
    <row r="139" spans="2:21">
      <c r="B139">
        <v>139</v>
      </c>
      <c r="C139">
        <v>110101</v>
      </c>
      <c r="D139" t="s">
        <v>290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0</v>
      </c>
      <c r="I139" s="52">
        <f>+Muertes_PN_ACUM[[#This Row],[Fallecidos]]</f>
        <v>0</v>
      </c>
      <c r="J139" s="52">
        <f>+Recupera_PN_ACUM[[#This Row],[Recuperados]]</f>
        <v>0</v>
      </c>
      <c r="K139" s="52">
        <f>+Localiza_PN1112[[#This Row],[Casos]]-Localiza_PN1112[[#This Row],[Fallecidos]]-Localiza_PN1112[[#This Row],[Recuperados]]</f>
        <v>0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 t="e">
        <f>+Localiza_PN1112[[#This Row],[Fallecidos]]/Localiza_PN1112[[#This Row],[Casos]]</f>
        <v>#DIV/0!</v>
      </c>
      <c r="Q139" s="28" t="e">
        <f>+Localiza_PN1112[[#This Row],[Recuperados]]/Localiza_PN1112[[#This Row],[Casos]]</f>
        <v>#DIV/0!</v>
      </c>
      <c r="R139" s="28" t="e">
        <f>Localiza_PN1112[[#This Row],[Activos]]/Localiza_PN1112[[#This Row],[Casos]]</f>
        <v>#DIV/0!</v>
      </c>
      <c r="S139" s="47">
        <f ca="1">+HLOOKUP($R$1,'Casos DIA Corr'!$CM$1:$CP$755,Localiza_PN1112[[#This Row],[Fila]],0)</f>
        <v>0</v>
      </c>
      <c r="T139" s="43">
        <f ca="1">+HLOOKUP($R$1,'Muertes DIA'!$F$1:$I$770,Localiza_PN1112[[#This Row],[Fila]],0)</f>
        <v>0</v>
      </c>
      <c r="U139" s="43">
        <f ca="1">+HLOOKUP($R$1,'Recuperados DIA'!$E$1:$H$763,Localiza_PN1112[[#This Row],[Fila]],0)</f>
        <v>0</v>
      </c>
    </row>
    <row r="140" spans="2:21">
      <c r="B140">
        <v>140</v>
      </c>
      <c r="C140">
        <v>40603</v>
      </c>
      <c r="D140" t="s">
        <v>291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0</v>
      </c>
      <c r="I140" s="52">
        <f>+Muertes_PN_ACUM[[#This Row],[Fallecidos]]</f>
        <v>0</v>
      </c>
      <c r="J140" s="52">
        <f>+Recupera_PN_ACUM[[#This Row],[Recuperados]]</f>
        <v>0</v>
      </c>
      <c r="K140" s="52">
        <f>+Localiza_PN1112[[#This Row],[Casos]]-Localiza_PN1112[[#This Row],[Fallecidos]]-Localiza_PN1112[[#This Row],[Recuperados]]</f>
        <v>0</v>
      </c>
      <c r="L140" s="22">
        <f>+Localiza_PN1112[[#This Row],[Casos]]/(Localiza_PN1112[[#This Row],[Población]]/1000000)</f>
        <v>0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0</v>
      </c>
      <c r="O140" s="22">
        <f>+Localiza_PN1112[[#This Row],[Activos]]/(Localiza_PN1112[[#This Row],[Población]]/1000000)</f>
        <v>0</v>
      </c>
      <c r="P140" s="28" t="e">
        <f>+Localiza_PN1112[[#This Row],[Fallecidos]]/Localiza_PN1112[[#This Row],[Casos]]</f>
        <v>#DIV/0!</v>
      </c>
      <c r="Q140" s="28" t="e">
        <f>+Localiza_PN1112[[#This Row],[Recuperados]]/Localiza_PN1112[[#This Row],[Casos]]</f>
        <v>#DIV/0!</v>
      </c>
      <c r="R140" s="28" t="e">
        <f>Localiza_PN1112[[#This Row],[Activos]]/Localiza_PN1112[[#This Row],[Casos]]</f>
        <v>#DIV/0!</v>
      </c>
      <c r="S140" s="47">
        <f ca="1">+HLOOKUP($R$1,'Casos DIA Corr'!$CM$1:$CP$755,Localiza_PN1112[[#This Row],[Fila]],0)</f>
        <v>0</v>
      </c>
      <c r="T140" s="43">
        <f ca="1">+HLOOKUP($R$1,'Muertes DIA'!$F$1:$I$770,Localiza_PN1112[[#This Row],[Fila]],0)</f>
        <v>0</v>
      </c>
      <c r="U140" s="43">
        <f ca="1">+HLOOKUP($R$1,'Recuperados DIA'!$E$1:$H$763,Localiza_PN1112[[#This Row],[Fila]],0)</f>
        <v>0</v>
      </c>
    </row>
    <row r="141" spans="2:21">
      <c r="B141">
        <v>141</v>
      </c>
      <c r="C141">
        <v>10208</v>
      </c>
      <c r="D141" t="s">
        <v>292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0</v>
      </c>
      <c r="I141" s="52">
        <f>+Muertes_PN_ACUM[[#This Row],[Fallecidos]]</f>
        <v>0</v>
      </c>
      <c r="J141" s="52">
        <f>+Recupera_PN_ACUM[[#This Row],[Recuperados]]</f>
        <v>0</v>
      </c>
      <c r="K141" s="52">
        <f>+Localiza_PN1112[[#This Row],[Casos]]-Localiza_PN1112[[#This Row],[Fallecidos]]-Localiza_PN1112[[#This Row],[Recuperados]]</f>
        <v>0</v>
      </c>
      <c r="L141" s="22">
        <f>+Localiza_PN1112[[#This Row],[Casos]]/(Localiza_PN1112[[#This Row],[Población]]/1000000)</f>
        <v>0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0</v>
      </c>
      <c r="O141" s="22">
        <f>+Localiza_PN1112[[#This Row],[Activos]]/(Localiza_PN1112[[#This Row],[Población]]/1000000)</f>
        <v>0</v>
      </c>
      <c r="P141" s="28" t="e">
        <f>+Localiza_PN1112[[#This Row],[Fallecidos]]/Localiza_PN1112[[#This Row],[Casos]]</f>
        <v>#DIV/0!</v>
      </c>
      <c r="Q141" s="28" t="e">
        <f>+Localiza_PN1112[[#This Row],[Recuperados]]/Localiza_PN1112[[#This Row],[Casos]]</f>
        <v>#DIV/0!</v>
      </c>
      <c r="R141" s="28" t="e">
        <f>Localiza_PN1112[[#This Row],[Activos]]/Localiza_PN1112[[#This Row],[Casos]]</f>
        <v>#DIV/0!</v>
      </c>
      <c r="S141" s="47">
        <f ca="1">+HLOOKUP($R$1,'Casos DIA Corr'!$CM$1:$CP$755,Localiza_PN1112[[#This Row],[Fila]],0)</f>
        <v>0</v>
      </c>
      <c r="T141" s="43">
        <f ca="1">+HLOOKUP($R$1,'Muertes DIA'!$F$1:$I$770,Localiza_PN1112[[#This Row],[Fila]],0)</f>
        <v>0</v>
      </c>
      <c r="U141" s="43">
        <f ca="1">+HLOOKUP($R$1,'Recuperados DIA'!$E$1:$H$763,Localiza_PN1112[[#This Row],[Fila]],0)</f>
        <v>0</v>
      </c>
    </row>
    <row r="142" spans="2:21">
      <c r="B142">
        <v>142</v>
      </c>
      <c r="C142">
        <v>20603</v>
      </c>
      <c r="D142" t="s">
        <v>107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0</v>
      </c>
      <c r="I142" s="52">
        <f>+Muertes_PN_ACUM[[#This Row],[Fallecidos]]</f>
        <v>0</v>
      </c>
      <c r="J142" s="52">
        <f>+Recupera_PN_ACUM[[#This Row],[Recuperados]]</f>
        <v>0</v>
      </c>
      <c r="K142" s="52">
        <f>+Localiza_PN1112[[#This Row],[Casos]]-Localiza_PN1112[[#This Row],[Fallecidos]]-Localiza_PN1112[[#This Row],[Recuperados]]</f>
        <v>0</v>
      </c>
      <c r="L142" s="22">
        <f>+Localiza_PN1112[[#This Row],[Casos]]/(Localiza_PN1112[[#This Row],[Población]]/1000000)</f>
        <v>0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0</v>
      </c>
      <c r="O142" s="22">
        <f>+Localiza_PN1112[[#This Row],[Activos]]/(Localiza_PN1112[[#This Row],[Población]]/1000000)</f>
        <v>0</v>
      </c>
      <c r="P142" s="28" t="e">
        <f>+Localiza_PN1112[[#This Row],[Fallecidos]]/Localiza_PN1112[[#This Row],[Casos]]</f>
        <v>#DIV/0!</v>
      </c>
      <c r="Q142" s="28" t="e">
        <f>+Localiza_PN1112[[#This Row],[Recuperados]]/Localiza_PN1112[[#This Row],[Casos]]</f>
        <v>#DIV/0!</v>
      </c>
      <c r="R142" s="28" t="e">
        <f>Localiza_PN1112[[#This Row],[Activos]]/Localiza_PN1112[[#This Row],[Casos]]</f>
        <v>#DIV/0!</v>
      </c>
      <c r="S142" s="47">
        <f ca="1">+HLOOKUP($R$1,'Casos DIA Corr'!$CM$1:$CP$755,Localiza_PN1112[[#This Row],[Fila]],0)</f>
        <v>0</v>
      </c>
      <c r="T142" s="43">
        <f ca="1">+HLOOKUP($R$1,'Muertes DIA'!$F$1:$I$770,Localiza_PN1112[[#This Row],[Fila]],0)</f>
        <v>0</v>
      </c>
      <c r="U142" s="43">
        <f ca="1">+HLOOKUP($R$1,'Recuperados DIA'!$E$1:$H$763,Localiza_PN1112[[#This Row],[Fila]],0)</f>
        <v>0</v>
      </c>
    </row>
    <row r="143" spans="2:21">
      <c r="B143">
        <v>143</v>
      </c>
      <c r="C143">
        <v>30302</v>
      </c>
      <c r="D143" t="s">
        <v>294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0</v>
      </c>
      <c r="I143" s="52">
        <f>+Muertes_PN_ACUM[[#This Row],[Fallecidos]]</f>
        <v>0</v>
      </c>
      <c r="J143" s="52">
        <f>+Recupera_PN_ACUM[[#This Row],[Recuperados]]</f>
        <v>0</v>
      </c>
      <c r="K143" s="52">
        <f>+Localiza_PN1112[[#This Row],[Casos]]-Localiza_PN1112[[#This Row],[Fallecidos]]-Localiza_PN1112[[#This Row],[Recuperados]]</f>
        <v>0</v>
      </c>
      <c r="L143" s="22">
        <f>+Localiza_PN1112[[#This Row],[Casos]]/(Localiza_PN1112[[#This Row],[Población]]/1000000)</f>
        <v>0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0</v>
      </c>
      <c r="O143" s="22">
        <f>+Localiza_PN1112[[#This Row],[Activos]]/(Localiza_PN1112[[#This Row],[Población]]/1000000)</f>
        <v>0</v>
      </c>
      <c r="P143" s="28" t="e">
        <f>+Localiza_PN1112[[#This Row],[Fallecidos]]/Localiza_PN1112[[#This Row],[Casos]]</f>
        <v>#DIV/0!</v>
      </c>
      <c r="Q143" s="28" t="e">
        <f>+Localiza_PN1112[[#This Row],[Recuperados]]/Localiza_PN1112[[#This Row],[Casos]]</f>
        <v>#DIV/0!</v>
      </c>
      <c r="R143" s="28" t="e">
        <f>Localiza_PN1112[[#This Row],[Activos]]/Localiza_PN1112[[#This Row],[Casos]]</f>
        <v>#DIV/0!</v>
      </c>
      <c r="S143" s="47">
        <f ca="1">+HLOOKUP($R$1,'Casos DIA Corr'!$CM$1:$CP$755,Localiza_PN1112[[#This Row],[Fila]],0)</f>
        <v>0</v>
      </c>
      <c r="T143" s="43">
        <f ca="1">+HLOOKUP($R$1,'Muertes DIA'!$F$1:$I$770,Localiza_PN1112[[#This Row],[Fila]],0)</f>
        <v>0</v>
      </c>
      <c r="U143" s="43">
        <f ca="1">+HLOOKUP($R$1,'Recuperados DIA'!$E$1:$H$763,Localiza_PN1112[[#This Row],[Fila]],0)</f>
        <v>0</v>
      </c>
    </row>
    <row r="144" spans="2:21">
      <c r="B144">
        <v>144</v>
      </c>
      <c r="C144">
        <v>80507</v>
      </c>
      <c r="D144" t="s">
        <v>295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0</v>
      </c>
      <c r="I144" s="52">
        <f>+Muertes_PN_ACUM[[#This Row],[Fallecidos]]</f>
        <v>0</v>
      </c>
      <c r="J144" s="52">
        <f>+Recupera_PN_ACUM[[#This Row],[Recuperados]]</f>
        <v>0</v>
      </c>
      <c r="K144" s="52">
        <f>+Localiza_PN1112[[#This Row],[Casos]]-Localiza_PN1112[[#This Row],[Fallecidos]]-Localiza_PN1112[[#This Row],[Recuperados]]</f>
        <v>0</v>
      </c>
      <c r="L144" s="22">
        <f>+Localiza_PN1112[[#This Row],[Casos]]/(Localiza_PN1112[[#This Row],[Población]]/1000000)</f>
        <v>0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0</v>
      </c>
      <c r="O144" s="22">
        <f>+Localiza_PN1112[[#This Row],[Activos]]/(Localiza_PN1112[[#This Row],[Población]]/1000000)</f>
        <v>0</v>
      </c>
      <c r="P144" s="28" t="e">
        <f>+Localiza_PN1112[[#This Row],[Fallecidos]]/Localiza_PN1112[[#This Row],[Casos]]</f>
        <v>#DIV/0!</v>
      </c>
      <c r="Q144" s="28" t="e">
        <f>+Localiza_PN1112[[#This Row],[Recuperados]]/Localiza_PN1112[[#This Row],[Casos]]</f>
        <v>#DIV/0!</v>
      </c>
      <c r="R144" s="28" t="e">
        <f>Localiza_PN1112[[#This Row],[Activos]]/Localiza_PN1112[[#This Row],[Casos]]</f>
        <v>#DIV/0!</v>
      </c>
      <c r="S144" s="47">
        <f ca="1">+HLOOKUP($R$1,'Casos DIA Corr'!$CM$1:$CP$755,Localiza_PN1112[[#This Row],[Fila]],0)</f>
        <v>0</v>
      </c>
      <c r="T144" s="43">
        <f ca="1">+HLOOKUP($R$1,'Muertes DIA'!$F$1:$I$770,Localiza_PN1112[[#This Row],[Fila]],0)</f>
        <v>0</v>
      </c>
      <c r="U144" s="43">
        <f ca="1">+HLOOKUP($R$1,'Recuperados DIA'!$E$1:$H$763,Localiza_PN1112[[#This Row],[Fila]],0)</f>
        <v>0</v>
      </c>
    </row>
    <row r="145" spans="2:21">
      <c r="B145">
        <v>145</v>
      </c>
      <c r="C145">
        <v>50209</v>
      </c>
      <c r="D145" t="s">
        <v>296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0</v>
      </c>
      <c r="I145" s="52">
        <f>+Muertes_PN_ACUM[[#This Row],[Fallecidos]]</f>
        <v>2</v>
      </c>
      <c r="J145" s="52">
        <f>+Recupera_PN_ACUM[[#This Row],[Recuperados]]</f>
        <v>7</v>
      </c>
      <c r="K145" s="52">
        <f>+Localiza_PN1112[[#This Row],[Casos]]-Localiza_PN1112[[#This Row],[Fallecidos]]-Localiza_PN1112[[#This Row],[Recuperados]]</f>
        <v>-9</v>
      </c>
      <c r="L145" s="22">
        <f>+Localiza_PN1112[[#This Row],[Casos]]/(Localiza_PN1112[[#This Row],[Población]]/1000000)</f>
        <v>0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1969.0576652601969</v>
      </c>
      <c r="O145" s="22">
        <f>+Localiza_PN1112[[#This Row],[Activos]]/(Localiza_PN1112[[#This Row],[Población]]/1000000)</f>
        <v>-2531.6455696202534</v>
      </c>
      <c r="P145" s="28" t="e">
        <f>+Localiza_PN1112[[#This Row],[Fallecidos]]/Localiza_PN1112[[#This Row],[Casos]]</f>
        <v>#DIV/0!</v>
      </c>
      <c r="Q145" s="28" t="e">
        <f>+Localiza_PN1112[[#This Row],[Recuperados]]/Localiza_PN1112[[#This Row],[Casos]]</f>
        <v>#DIV/0!</v>
      </c>
      <c r="R145" s="28" t="e">
        <f>Localiza_PN1112[[#This Row],[Activos]]/Localiza_PN1112[[#This Row],[Casos]]</f>
        <v>#DIV/0!</v>
      </c>
      <c r="S145" s="47">
        <f ca="1">+HLOOKUP($R$1,'Casos DIA Corr'!$CM$1:$CP$755,Localiza_PN1112[[#This Row],[Fila]],0)</f>
        <v>0</v>
      </c>
      <c r="T145" s="43">
        <f ca="1">+HLOOKUP($R$1,'Muertes DIA'!$F$1:$I$770,Localiza_PN1112[[#This Row],[Fila]],0)</f>
        <v>0</v>
      </c>
      <c r="U145" s="43">
        <f ca="1">+HLOOKUP($R$1,'Recuperados DIA'!$E$1:$H$763,Localiza_PN1112[[#This Row],[Fila]],0)</f>
        <v>0</v>
      </c>
    </row>
    <row r="146" spans="2:21">
      <c r="B146">
        <v>146</v>
      </c>
      <c r="C146">
        <v>40303</v>
      </c>
      <c r="D146" t="s">
        <v>297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0</v>
      </c>
      <c r="I146" s="52">
        <f>+Muertes_PN_ACUM[[#This Row],[Fallecidos]]</f>
        <v>0</v>
      </c>
      <c r="J146" s="52">
        <f>+Recupera_PN_ACUM[[#This Row],[Recuperados]]</f>
        <v>0</v>
      </c>
      <c r="K146" s="52">
        <f>+Localiza_PN1112[[#This Row],[Casos]]-Localiza_PN1112[[#This Row],[Fallecidos]]-Localiza_PN1112[[#This Row],[Recuperados]]</f>
        <v>0</v>
      </c>
      <c r="L146" s="22">
        <f>+Localiza_PN1112[[#This Row],[Casos]]/(Localiza_PN1112[[#This Row],[Población]]/1000000)</f>
        <v>0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0</v>
      </c>
      <c r="O146" s="22">
        <f>+Localiza_PN1112[[#This Row],[Activos]]/(Localiza_PN1112[[#This Row],[Población]]/1000000)</f>
        <v>0</v>
      </c>
      <c r="P146" s="28" t="e">
        <f>+Localiza_PN1112[[#This Row],[Fallecidos]]/Localiza_PN1112[[#This Row],[Casos]]</f>
        <v>#DIV/0!</v>
      </c>
      <c r="Q146" s="28" t="e">
        <f>+Localiza_PN1112[[#This Row],[Recuperados]]/Localiza_PN1112[[#This Row],[Casos]]</f>
        <v>#DIV/0!</v>
      </c>
      <c r="R146" s="28" t="e">
        <f>Localiza_PN1112[[#This Row],[Activos]]/Localiza_PN1112[[#This Row],[Casos]]</f>
        <v>#DIV/0!</v>
      </c>
      <c r="S146" s="47">
        <f ca="1">+HLOOKUP($R$1,'Casos DIA Corr'!$CM$1:$CP$755,Localiza_PN1112[[#This Row],[Fila]],0)</f>
        <v>0</v>
      </c>
      <c r="T146" s="43">
        <f ca="1">+HLOOKUP($R$1,'Muertes DIA'!$F$1:$I$770,Localiza_PN1112[[#This Row],[Fila]],0)</f>
        <v>0</v>
      </c>
      <c r="U146" s="43">
        <f ca="1">+HLOOKUP($R$1,'Recuperados DIA'!$E$1:$H$763,Localiza_PN1112[[#This Row],[Fila]],0)</f>
        <v>0</v>
      </c>
    </row>
    <row r="147" spans="2:21">
      <c r="B147">
        <v>147</v>
      </c>
      <c r="C147">
        <v>70404</v>
      </c>
      <c r="D147" t="s">
        <v>298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0</v>
      </c>
      <c r="I147" s="52">
        <f>+Muertes_PN_ACUM[[#This Row],[Fallecidos]]</f>
        <v>0</v>
      </c>
      <c r="J147" s="52">
        <f>+Recupera_PN_ACUM[[#This Row],[Recuperados]]</f>
        <v>0</v>
      </c>
      <c r="K147" s="52">
        <f>+Localiza_PN1112[[#This Row],[Casos]]-Localiza_PN1112[[#This Row],[Fallecidos]]-Localiza_PN1112[[#This Row],[Recuperados]]</f>
        <v>0</v>
      </c>
      <c r="L147" s="22">
        <f>+Localiza_PN1112[[#This Row],[Casos]]/(Localiza_PN1112[[#This Row],[Población]]/1000000)</f>
        <v>0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0</v>
      </c>
      <c r="O147" s="22">
        <f>+Localiza_PN1112[[#This Row],[Activos]]/(Localiza_PN1112[[#This Row],[Población]]/1000000)</f>
        <v>0</v>
      </c>
      <c r="P147" s="28" t="e">
        <f>+Localiza_PN1112[[#This Row],[Fallecidos]]/Localiza_PN1112[[#This Row],[Casos]]</f>
        <v>#DIV/0!</v>
      </c>
      <c r="Q147" s="28" t="e">
        <f>+Localiza_PN1112[[#This Row],[Recuperados]]/Localiza_PN1112[[#This Row],[Casos]]</f>
        <v>#DIV/0!</v>
      </c>
      <c r="R147" s="28" t="e">
        <f>Localiza_PN1112[[#This Row],[Activos]]/Localiza_PN1112[[#This Row],[Casos]]</f>
        <v>#DIV/0!</v>
      </c>
      <c r="S147" s="47">
        <f ca="1">+HLOOKUP($R$1,'Casos DIA Corr'!$CM$1:$CP$755,Localiza_PN1112[[#This Row],[Fila]],0)</f>
        <v>0</v>
      </c>
      <c r="T147" s="43">
        <f ca="1">+HLOOKUP($R$1,'Muertes DIA'!$F$1:$I$770,Localiza_PN1112[[#This Row],[Fila]],0)</f>
        <v>0</v>
      </c>
      <c r="U147" s="43">
        <f ca="1">+HLOOKUP($R$1,'Recuperados DIA'!$E$1:$H$763,Localiza_PN1112[[#This Row],[Fila]],0)</f>
        <v>0</v>
      </c>
    </row>
    <row r="148" spans="2:21">
      <c r="B148">
        <v>148</v>
      </c>
      <c r="C148">
        <v>90503</v>
      </c>
      <c r="D148" t="s">
        <v>298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0</v>
      </c>
      <c r="I148" s="52">
        <f>+Muertes_PN_ACUM[[#This Row],[Fallecidos]]</f>
        <v>0</v>
      </c>
      <c r="J148" s="52">
        <f>+Recupera_PN_ACUM[[#This Row],[Recuperados]]</f>
        <v>0</v>
      </c>
      <c r="K148" s="52">
        <f>+Localiza_PN1112[[#This Row],[Casos]]-Localiza_PN1112[[#This Row],[Fallecidos]]-Localiza_PN1112[[#This Row],[Recuperados]]</f>
        <v>0</v>
      </c>
      <c r="L148" s="22">
        <f>+Localiza_PN1112[[#This Row],[Casos]]/(Localiza_PN1112[[#This Row],[Población]]/1000000)</f>
        <v>0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0</v>
      </c>
      <c r="O148" s="22">
        <f>+Localiza_PN1112[[#This Row],[Activos]]/(Localiza_PN1112[[#This Row],[Población]]/1000000)</f>
        <v>0</v>
      </c>
      <c r="P148" s="28" t="e">
        <f>+Localiza_PN1112[[#This Row],[Fallecidos]]/Localiza_PN1112[[#This Row],[Casos]]</f>
        <v>#DIV/0!</v>
      </c>
      <c r="Q148" s="28" t="e">
        <f>+Localiza_PN1112[[#This Row],[Recuperados]]/Localiza_PN1112[[#This Row],[Casos]]</f>
        <v>#DIV/0!</v>
      </c>
      <c r="R148" s="28" t="e">
        <f>Localiza_PN1112[[#This Row],[Activos]]/Localiza_PN1112[[#This Row],[Casos]]</f>
        <v>#DIV/0!</v>
      </c>
      <c r="S148" s="47">
        <f ca="1">+HLOOKUP($R$1,'Casos DIA Corr'!$CM$1:$CP$755,Localiza_PN1112[[#This Row],[Fila]],0)</f>
        <v>0</v>
      </c>
      <c r="T148" s="43">
        <f ca="1">+HLOOKUP($R$1,'Muertes DIA'!$F$1:$I$770,Localiza_PN1112[[#This Row],[Fila]],0)</f>
        <v>0</v>
      </c>
      <c r="U148" s="43">
        <f ca="1">+HLOOKUP($R$1,'Recuperados DIA'!$E$1:$H$763,Localiza_PN1112[[#This Row],[Fila]],0)</f>
        <v>0</v>
      </c>
    </row>
    <row r="149" spans="2:21">
      <c r="B149">
        <v>149</v>
      </c>
      <c r="C149">
        <v>90802</v>
      </c>
      <c r="D149" t="s">
        <v>300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0</v>
      </c>
      <c r="I149" s="52">
        <f>+Muertes_PN_ACUM[[#This Row],[Fallecidos]]</f>
        <v>0</v>
      </c>
      <c r="J149" s="52">
        <f>+Recupera_PN_ACUM[[#This Row],[Recuperados]]</f>
        <v>0</v>
      </c>
      <c r="K149" s="52">
        <f>+Localiza_PN1112[[#This Row],[Casos]]-Localiza_PN1112[[#This Row],[Fallecidos]]-Localiza_PN1112[[#This Row],[Recuperados]]</f>
        <v>0</v>
      </c>
      <c r="L149" s="22">
        <f>+Localiza_PN1112[[#This Row],[Casos]]/(Localiza_PN1112[[#This Row],[Población]]/1000000)</f>
        <v>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0</v>
      </c>
      <c r="O149" s="22">
        <f>+Localiza_PN1112[[#This Row],[Activos]]/(Localiza_PN1112[[#This Row],[Población]]/1000000)</f>
        <v>0</v>
      </c>
      <c r="P149" s="28" t="e">
        <f>+Localiza_PN1112[[#This Row],[Fallecidos]]/Localiza_PN1112[[#This Row],[Casos]]</f>
        <v>#DIV/0!</v>
      </c>
      <c r="Q149" s="28" t="e">
        <f>+Localiza_PN1112[[#This Row],[Recuperados]]/Localiza_PN1112[[#This Row],[Casos]]</f>
        <v>#DIV/0!</v>
      </c>
      <c r="R149" s="28" t="e">
        <f>Localiza_PN1112[[#This Row],[Activos]]/Localiza_PN1112[[#This Row],[Casos]]</f>
        <v>#DIV/0!</v>
      </c>
      <c r="S149" s="47">
        <f ca="1">+HLOOKUP($R$1,'Casos DIA Corr'!$CM$1:$CP$755,Localiza_PN1112[[#This Row],[Fila]],0)</f>
        <v>0</v>
      </c>
      <c r="T149" s="43">
        <f ca="1">+HLOOKUP($R$1,'Muertes DIA'!$F$1:$I$770,Localiza_PN1112[[#This Row],[Fila]],0)</f>
        <v>0</v>
      </c>
      <c r="U149" s="43">
        <f ca="1">+HLOOKUP($R$1,'Recuperados DIA'!$E$1:$H$763,Localiza_PN1112[[#This Row],[Fila]],0)</f>
        <v>0</v>
      </c>
    </row>
    <row r="150" spans="2:21">
      <c r="B150">
        <v>150</v>
      </c>
      <c r="C150">
        <v>90607</v>
      </c>
      <c r="D150" t="s">
        <v>301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0</v>
      </c>
      <c r="I150" s="52">
        <f>+Muertes_PN_ACUM[[#This Row],[Fallecidos]]</f>
        <v>0</v>
      </c>
      <c r="J150" s="52">
        <f>+Recupera_PN_ACUM[[#This Row],[Recuperados]]</f>
        <v>3</v>
      </c>
      <c r="K150" s="52">
        <f>+Localiza_PN1112[[#This Row],[Casos]]-Localiza_PN1112[[#This Row],[Fallecidos]]-Localiza_PN1112[[#This Row],[Recuperados]]</f>
        <v>-3</v>
      </c>
      <c r="L150" s="22">
        <f>+Localiza_PN1112[[#This Row],[Casos]]/(Localiza_PN1112[[#This Row],[Población]]/1000000)</f>
        <v>0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3260.869565217391</v>
      </c>
      <c r="O150" s="22">
        <f>+Localiza_PN1112[[#This Row],[Activos]]/(Localiza_PN1112[[#This Row],[Población]]/1000000)</f>
        <v>-3260.869565217391</v>
      </c>
      <c r="P150" s="28" t="e">
        <f>+Localiza_PN1112[[#This Row],[Fallecidos]]/Localiza_PN1112[[#This Row],[Casos]]</f>
        <v>#DIV/0!</v>
      </c>
      <c r="Q150" s="28" t="e">
        <f>+Localiza_PN1112[[#This Row],[Recuperados]]/Localiza_PN1112[[#This Row],[Casos]]</f>
        <v>#DIV/0!</v>
      </c>
      <c r="R150" s="28" t="e">
        <f>Localiza_PN1112[[#This Row],[Activos]]/Localiza_PN1112[[#This Row],[Casos]]</f>
        <v>#DIV/0!</v>
      </c>
      <c r="S150" s="47">
        <f ca="1">+HLOOKUP($R$1,'Casos DIA Corr'!$CM$1:$CP$755,Localiza_PN1112[[#This Row],[Fila]],0)</f>
        <v>0</v>
      </c>
      <c r="T150" s="43">
        <f ca="1">+HLOOKUP($R$1,'Muertes DIA'!$F$1:$I$770,Localiza_PN1112[[#This Row],[Fila]],0)</f>
        <v>0</v>
      </c>
      <c r="U150" s="43">
        <f ca="1">+HLOOKUP($R$1,'Recuperados DIA'!$E$1:$H$763,Localiza_PN1112[[#This Row],[Fila]],0)</f>
        <v>3</v>
      </c>
    </row>
    <row r="151" spans="2:21">
      <c r="B151">
        <v>151</v>
      </c>
      <c r="C151">
        <v>30107</v>
      </c>
      <c r="D151" t="s">
        <v>302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0</v>
      </c>
      <c r="I151" s="52">
        <f>+Muertes_PN_ACUM[[#This Row],[Fallecidos]]</f>
        <v>5</v>
      </c>
      <c r="J151" s="52">
        <f>+Recupera_PN_ACUM[[#This Row],[Recuperados]]</f>
        <v>78</v>
      </c>
      <c r="K151" s="52">
        <f>+Localiza_PN1112[[#This Row],[Casos]]-Localiza_PN1112[[#This Row],[Fallecidos]]-Localiza_PN1112[[#This Row],[Recuperados]]</f>
        <v>-83</v>
      </c>
      <c r="L151" s="22">
        <f>+Localiza_PN1112[[#This Row],[Casos]]/(Localiza_PN1112[[#This Row],[Población]]/1000000)</f>
        <v>0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166311.30063965885</v>
      </c>
      <c r="O151" s="22">
        <f>+Localiza_PN1112[[#This Row],[Activos]]/(Localiza_PN1112[[#This Row],[Población]]/1000000)</f>
        <v>-176972.28144989337</v>
      </c>
      <c r="P151" s="28" t="e">
        <f>+Localiza_PN1112[[#This Row],[Fallecidos]]/Localiza_PN1112[[#This Row],[Casos]]</f>
        <v>#DIV/0!</v>
      </c>
      <c r="Q151" s="28" t="e">
        <f>+Localiza_PN1112[[#This Row],[Recuperados]]/Localiza_PN1112[[#This Row],[Casos]]</f>
        <v>#DIV/0!</v>
      </c>
      <c r="R151" s="28" t="e">
        <f>Localiza_PN1112[[#This Row],[Activos]]/Localiza_PN1112[[#This Row],[Casos]]</f>
        <v>#DIV/0!</v>
      </c>
      <c r="S151" s="47">
        <f ca="1">+HLOOKUP($R$1,'Casos DIA Corr'!$CM$1:$CP$755,Localiza_PN1112[[#This Row],[Fila]],0)</f>
        <v>0</v>
      </c>
      <c r="T151" s="43">
        <f ca="1">+HLOOKUP($R$1,'Muertes DIA'!$F$1:$I$770,Localiza_PN1112[[#This Row],[Fila]],0)</f>
        <v>0</v>
      </c>
      <c r="U151" s="43">
        <f ca="1">+HLOOKUP($R$1,'Recuperados DIA'!$E$1:$H$763,Localiza_PN1112[[#This Row],[Fila]],0)</f>
        <v>0</v>
      </c>
    </row>
    <row r="152" spans="2:21">
      <c r="B152">
        <v>152</v>
      </c>
      <c r="C152">
        <v>30115</v>
      </c>
      <c r="D152" t="s">
        <v>303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0</v>
      </c>
      <c r="I152" s="52">
        <f>+Muertes_PN_ACUM[[#This Row],[Fallecidos]]</f>
        <v>0</v>
      </c>
      <c r="J152" s="52">
        <f>+Recupera_PN_ACUM[[#This Row],[Recuperados]]</f>
        <v>0</v>
      </c>
      <c r="K152" s="52">
        <f>+Localiza_PN1112[[#This Row],[Casos]]-Localiza_PN1112[[#This Row],[Fallecidos]]-Localiza_PN1112[[#This Row],[Recuperados]]</f>
        <v>0</v>
      </c>
      <c r="L152" s="22">
        <f>+Localiza_PN1112[[#This Row],[Casos]]/(Localiza_PN1112[[#This Row],[Población]]/1000000)</f>
        <v>0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0</v>
      </c>
      <c r="O152" s="22">
        <f>+Localiza_PN1112[[#This Row],[Activos]]/(Localiza_PN1112[[#This Row],[Población]]/1000000)</f>
        <v>0</v>
      </c>
      <c r="P152" s="28" t="e">
        <f>+Localiza_PN1112[[#This Row],[Fallecidos]]/Localiza_PN1112[[#This Row],[Casos]]</f>
        <v>#DIV/0!</v>
      </c>
      <c r="Q152" s="28" t="e">
        <f>+Localiza_PN1112[[#This Row],[Recuperados]]/Localiza_PN1112[[#This Row],[Casos]]</f>
        <v>#DIV/0!</v>
      </c>
      <c r="R152" s="28" t="e">
        <f>Localiza_PN1112[[#This Row],[Activos]]/Localiza_PN1112[[#This Row],[Casos]]</f>
        <v>#DIV/0!</v>
      </c>
      <c r="S152" s="47">
        <f ca="1">+HLOOKUP($R$1,'Casos DIA Corr'!$CM$1:$CP$755,Localiza_PN1112[[#This Row],[Fila]],0)</f>
        <v>0</v>
      </c>
      <c r="T152" s="43">
        <f ca="1">+HLOOKUP($R$1,'Muertes DIA'!$F$1:$I$770,Localiza_PN1112[[#This Row],[Fila]],0)</f>
        <v>0</v>
      </c>
      <c r="U152" s="43">
        <f ca="1">+HLOOKUP($R$1,'Recuperados DIA'!$E$1:$H$763,Localiza_PN1112[[#This Row],[Fila]],0)</f>
        <v>0</v>
      </c>
    </row>
    <row r="153" spans="2:21">
      <c r="B153">
        <v>153</v>
      </c>
      <c r="C153">
        <v>30502</v>
      </c>
      <c r="D153" t="s">
        <v>305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0</v>
      </c>
      <c r="I153" s="52">
        <f>+Muertes_PN_ACUM[[#This Row],[Fallecidos]]</f>
        <v>0</v>
      </c>
      <c r="J153" s="52">
        <f>+Recupera_PN_ACUM[[#This Row],[Recuperados]]</f>
        <v>0</v>
      </c>
      <c r="K153" s="52">
        <f>+Localiza_PN1112[[#This Row],[Casos]]-Localiza_PN1112[[#This Row],[Fallecidos]]-Localiza_PN1112[[#This Row],[Recuperados]]</f>
        <v>0</v>
      </c>
      <c r="L153" s="22">
        <f>+Localiza_PN1112[[#This Row],[Casos]]/(Localiza_PN1112[[#This Row],[Población]]/1000000)</f>
        <v>0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0</v>
      </c>
      <c r="O153" s="22">
        <f>+Localiza_PN1112[[#This Row],[Activos]]/(Localiza_PN1112[[#This Row],[Población]]/1000000)</f>
        <v>0</v>
      </c>
      <c r="P153" s="28" t="e">
        <f>+Localiza_PN1112[[#This Row],[Fallecidos]]/Localiza_PN1112[[#This Row],[Casos]]</f>
        <v>#DIV/0!</v>
      </c>
      <c r="Q153" s="28" t="e">
        <f>+Localiza_PN1112[[#This Row],[Recuperados]]/Localiza_PN1112[[#This Row],[Casos]]</f>
        <v>#DIV/0!</v>
      </c>
      <c r="R153" s="28" t="e">
        <f>Localiza_PN1112[[#This Row],[Activos]]/Localiza_PN1112[[#This Row],[Casos]]</f>
        <v>#DIV/0!</v>
      </c>
      <c r="S153" s="47">
        <f ca="1">+HLOOKUP($R$1,'Casos DIA Corr'!$CM$1:$CP$755,Localiza_PN1112[[#This Row],[Fila]],0)</f>
        <v>0</v>
      </c>
      <c r="T153" s="43">
        <f ca="1">+HLOOKUP($R$1,'Muertes DIA'!$F$1:$I$770,Localiza_PN1112[[#This Row],[Fila]],0)</f>
        <v>0</v>
      </c>
      <c r="U153" s="43">
        <f ca="1">+HLOOKUP($R$1,'Recuperados DIA'!$E$1:$H$763,Localiza_PN1112[[#This Row],[Fila]],0)</f>
        <v>0</v>
      </c>
    </row>
    <row r="154" spans="2:21">
      <c r="B154">
        <v>154</v>
      </c>
      <c r="C154">
        <v>50314</v>
      </c>
      <c r="D154" t="s">
        <v>306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0</v>
      </c>
      <c r="I154" s="52">
        <f>+Muertes_PN_ACUM[[#This Row],[Fallecidos]]</f>
        <v>0</v>
      </c>
      <c r="J154" s="52">
        <f>+Recupera_PN_ACUM[[#This Row],[Recuperados]]</f>
        <v>0</v>
      </c>
      <c r="K154" s="52">
        <f>+Localiza_PN1112[[#This Row],[Casos]]-Localiza_PN1112[[#This Row],[Fallecidos]]-Localiza_PN1112[[#This Row],[Recuperados]]</f>
        <v>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 t="e">
        <f>+Localiza_PN1112[[#This Row],[Fallecidos]]/Localiza_PN1112[[#This Row],[Casos]]</f>
        <v>#DIV/0!</v>
      </c>
      <c r="Q154" s="28" t="e">
        <f>+Localiza_PN1112[[#This Row],[Recuperados]]/Localiza_PN1112[[#This Row],[Casos]]</f>
        <v>#DIV/0!</v>
      </c>
      <c r="R154" s="28" t="e">
        <f>Localiza_PN1112[[#This Row],[Activos]]/Localiza_PN1112[[#This Row],[Casos]]</f>
        <v>#DIV/0!</v>
      </c>
      <c r="S154" s="47">
        <f ca="1">+HLOOKUP($R$1,'Casos DIA Corr'!$CM$1:$CP$755,Localiza_PN1112[[#This Row],[Fila]],0)</f>
        <v>0</v>
      </c>
      <c r="T154" s="43">
        <f ca="1">+HLOOKUP($R$1,'Muertes DIA'!$F$1:$I$770,Localiza_PN1112[[#This Row],[Fila]],0)</f>
        <v>0</v>
      </c>
      <c r="U154" s="43">
        <f ca="1">+HLOOKUP($R$1,'Recuperados DIA'!$E$1:$H$763,Localiza_PN1112[[#This Row],[Fila]],0)</f>
        <v>0</v>
      </c>
    </row>
    <row r="155" spans="2:21">
      <c r="B155">
        <v>155</v>
      </c>
      <c r="C155">
        <v>41403</v>
      </c>
      <c r="D155" t="s">
        <v>307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0</v>
      </c>
      <c r="I155" s="52">
        <f>+Muertes_PN_ACUM[[#This Row],[Fallecidos]]</f>
        <v>0</v>
      </c>
      <c r="J155" s="52">
        <f>+Recupera_PN_ACUM[[#This Row],[Recuperados]]</f>
        <v>0</v>
      </c>
      <c r="K155" s="52">
        <f>+Localiza_PN1112[[#This Row],[Casos]]-Localiza_PN1112[[#This Row],[Fallecidos]]-Localiza_PN1112[[#This Row],[Recuperados]]</f>
        <v>0</v>
      </c>
      <c r="L155" s="22">
        <f>+Localiza_PN1112[[#This Row],[Casos]]/(Localiza_PN1112[[#This Row],[Población]]/1000000)</f>
        <v>0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0</v>
      </c>
      <c r="O155" s="22">
        <f>+Localiza_PN1112[[#This Row],[Activos]]/(Localiza_PN1112[[#This Row],[Población]]/1000000)</f>
        <v>0</v>
      </c>
      <c r="P155" s="28" t="e">
        <f>+Localiza_PN1112[[#This Row],[Fallecidos]]/Localiza_PN1112[[#This Row],[Casos]]</f>
        <v>#DIV/0!</v>
      </c>
      <c r="Q155" s="28" t="e">
        <f>+Localiza_PN1112[[#This Row],[Recuperados]]/Localiza_PN1112[[#This Row],[Casos]]</f>
        <v>#DIV/0!</v>
      </c>
      <c r="R155" s="28" t="e">
        <f>Localiza_PN1112[[#This Row],[Activos]]/Localiza_PN1112[[#This Row],[Casos]]</f>
        <v>#DIV/0!</v>
      </c>
      <c r="S155" s="47">
        <f ca="1">+HLOOKUP($R$1,'Casos DIA Corr'!$CM$1:$CP$755,Localiza_PN1112[[#This Row],[Fila]],0)</f>
        <v>0</v>
      </c>
      <c r="T155" s="43">
        <f ca="1">+HLOOKUP($R$1,'Muertes DIA'!$F$1:$I$770,Localiza_PN1112[[#This Row],[Fila]],0)</f>
        <v>0</v>
      </c>
      <c r="U155" s="43">
        <f ca="1">+HLOOKUP($R$1,'Recuperados DIA'!$E$1:$H$763,Localiza_PN1112[[#This Row],[Fila]],0)</f>
        <v>0</v>
      </c>
    </row>
    <row r="156" spans="2:21">
      <c r="B156">
        <v>156</v>
      </c>
      <c r="C156">
        <v>80805</v>
      </c>
      <c r="D156" t="s">
        <v>308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0</v>
      </c>
      <c r="I156" s="52">
        <f>+Muertes_PN_ACUM[[#This Row],[Fallecidos]]</f>
        <v>9</v>
      </c>
      <c r="J156" s="52">
        <f>+Recupera_PN_ACUM[[#This Row],[Recuperados]]</f>
        <v>269</v>
      </c>
      <c r="K156" s="52">
        <f>+Localiza_PN1112[[#This Row],[Casos]]-Localiza_PN1112[[#This Row],[Fallecidos]]-Localiza_PN1112[[#This Row],[Recuperados]]</f>
        <v>-278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 t="e">
        <f>+Localiza_PN1112[[#This Row],[Fallecidos]]/Localiza_PN1112[[#This Row],[Casos]]</f>
        <v>#DIV/0!</v>
      </c>
      <c r="Q156" s="28" t="e">
        <f>+Localiza_PN1112[[#This Row],[Recuperados]]/Localiza_PN1112[[#This Row],[Casos]]</f>
        <v>#DIV/0!</v>
      </c>
      <c r="R156" s="28" t="e">
        <f>Localiza_PN1112[[#This Row],[Activos]]/Localiza_PN1112[[#This Row],[Casos]]</f>
        <v>#DIV/0!</v>
      </c>
      <c r="S156" s="47">
        <f ca="1">+HLOOKUP($R$1,'Casos DIA Corr'!$CM$1:$CP$755,Localiza_PN1112[[#This Row],[Fila]],0)</f>
        <v>0</v>
      </c>
      <c r="T156" s="43">
        <f ca="1">+HLOOKUP($R$1,'Muertes DIA'!$F$1:$I$770,Localiza_PN1112[[#This Row],[Fila]],0)</f>
        <v>0</v>
      </c>
      <c r="U156" s="43">
        <f ca="1">+HLOOKUP($R$1,'Recuperados DIA'!$E$1:$H$763,Localiza_PN1112[[#This Row],[Fila]],0)</f>
        <v>2</v>
      </c>
    </row>
    <row r="157" spans="2:21">
      <c r="B157">
        <v>157</v>
      </c>
      <c r="C157">
        <v>40601</v>
      </c>
      <c r="D157" t="s">
        <v>309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0</v>
      </c>
      <c r="I157" s="52">
        <f>+Muertes_PN_ACUM[[#This Row],[Fallecidos]]</f>
        <v>0</v>
      </c>
      <c r="J157" s="52">
        <f>+Recupera_PN_ACUM[[#This Row],[Recuperados]]</f>
        <v>25</v>
      </c>
      <c r="K157" s="52">
        <f>+Localiza_PN1112[[#This Row],[Casos]]-Localiza_PN1112[[#This Row],[Fallecidos]]-Localiza_PN1112[[#This Row],[Recuperados]]</f>
        <v>-25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 t="e">
        <f>+Localiza_PN1112[[#This Row],[Fallecidos]]/Localiza_PN1112[[#This Row],[Casos]]</f>
        <v>#DIV/0!</v>
      </c>
      <c r="Q157" s="28" t="e">
        <f>+Localiza_PN1112[[#This Row],[Recuperados]]/Localiza_PN1112[[#This Row],[Casos]]</f>
        <v>#DIV/0!</v>
      </c>
      <c r="R157" s="28" t="e">
        <f>Localiza_PN1112[[#This Row],[Activos]]/Localiza_PN1112[[#This Row],[Casos]]</f>
        <v>#DIV/0!</v>
      </c>
      <c r="S157" s="47">
        <f ca="1">+HLOOKUP($R$1,'Casos DIA Corr'!$CM$1:$CP$755,Localiza_PN1112[[#This Row],[Fila]],0)</f>
        <v>0</v>
      </c>
      <c r="T157" s="43">
        <f ca="1">+HLOOKUP($R$1,'Muertes DIA'!$F$1:$I$770,Localiza_PN1112[[#This Row],[Fila]],0)</f>
        <v>0</v>
      </c>
      <c r="U157" s="43">
        <f ca="1">+HLOOKUP($R$1,'Recuperados DIA'!$E$1:$H$763,Localiza_PN1112[[#This Row],[Fila]],0)</f>
        <v>0</v>
      </c>
    </row>
    <row r="158" spans="2:21">
      <c r="B158">
        <v>158</v>
      </c>
      <c r="C158">
        <v>40611</v>
      </c>
      <c r="D158" t="s">
        <v>310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0</v>
      </c>
      <c r="I158" s="52">
        <f>+Muertes_PN_ACUM[[#This Row],[Fallecidos]]</f>
        <v>0</v>
      </c>
      <c r="J158" s="52">
        <f>+Recupera_PN_ACUM[[#This Row],[Recuperados]]</f>
        <v>0</v>
      </c>
      <c r="K158" s="52">
        <f>+Localiza_PN1112[[#This Row],[Casos]]-Localiza_PN1112[[#This Row],[Fallecidos]]-Localiza_PN1112[[#This Row],[Recuperados]]</f>
        <v>0</v>
      </c>
      <c r="L158" s="22">
        <f>+Localiza_PN1112[[#This Row],[Casos]]/(Localiza_PN1112[[#This Row],[Población]]/1000000)</f>
        <v>0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0</v>
      </c>
      <c r="O158" s="22">
        <f>+Localiza_PN1112[[#This Row],[Activos]]/(Localiza_PN1112[[#This Row],[Población]]/1000000)</f>
        <v>0</v>
      </c>
      <c r="P158" s="28" t="e">
        <f>+Localiza_PN1112[[#This Row],[Fallecidos]]/Localiza_PN1112[[#This Row],[Casos]]</f>
        <v>#DIV/0!</v>
      </c>
      <c r="Q158" s="28" t="e">
        <f>+Localiza_PN1112[[#This Row],[Recuperados]]/Localiza_PN1112[[#This Row],[Casos]]</f>
        <v>#DIV/0!</v>
      </c>
      <c r="R158" s="28" t="e">
        <f>Localiza_PN1112[[#This Row],[Activos]]/Localiza_PN1112[[#This Row],[Casos]]</f>
        <v>#DIV/0!</v>
      </c>
      <c r="S158" s="47">
        <f ca="1">+HLOOKUP($R$1,'Casos DIA Corr'!$CM$1:$CP$755,Localiza_PN1112[[#This Row],[Fila]],0)</f>
        <v>0</v>
      </c>
      <c r="T158" s="43">
        <f ca="1">+HLOOKUP($R$1,'Muertes DIA'!$F$1:$I$770,Localiza_PN1112[[#This Row],[Fila]],0)</f>
        <v>0</v>
      </c>
      <c r="U158" s="43">
        <f ca="1">+HLOOKUP($R$1,'Recuperados DIA'!$E$1:$H$763,Localiza_PN1112[[#This Row],[Fila]],0)</f>
        <v>0</v>
      </c>
    </row>
    <row r="159" spans="2:21">
      <c r="B159">
        <v>159</v>
      </c>
      <c r="C159">
        <v>40612</v>
      </c>
      <c r="D159" t="s">
        <v>311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0</v>
      </c>
      <c r="I159" s="52">
        <f>+Muertes_PN_ACUM[[#This Row],[Fallecidos]]</f>
        <v>0</v>
      </c>
      <c r="J159" s="52">
        <f>+Recupera_PN_ACUM[[#This Row],[Recuperados]]</f>
        <v>0</v>
      </c>
      <c r="K159" s="52">
        <f>+Localiza_PN1112[[#This Row],[Casos]]-Localiza_PN1112[[#This Row],[Fallecidos]]-Localiza_PN1112[[#This Row],[Recuperados]]</f>
        <v>0</v>
      </c>
      <c r="L159" s="22">
        <f>+Localiza_PN1112[[#This Row],[Casos]]/(Localiza_PN1112[[#This Row],[Población]]/1000000)</f>
        <v>0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0</v>
      </c>
      <c r="O159" s="22">
        <f>+Localiza_PN1112[[#This Row],[Activos]]/(Localiza_PN1112[[#This Row],[Población]]/1000000)</f>
        <v>0</v>
      </c>
      <c r="P159" s="28" t="e">
        <f>+Localiza_PN1112[[#This Row],[Fallecidos]]/Localiza_PN1112[[#This Row],[Casos]]</f>
        <v>#DIV/0!</v>
      </c>
      <c r="Q159" s="28" t="e">
        <f>+Localiza_PN1112[[#This Row],[Recuperados]]/Localiza_PN1112[[#This Row],[Casos]]</f>
        <v>#DIV/0!</v>
      </c>
      <c r="R159" s="28" t="e">
        <f>Localiza_PN1112[[#This Row],[Activos]]/Localiza_PN1112[[#This Row],[Casos]]</f>
        <v>#DIV/0!</v>
      </c>
      <c r="S159" s="47">
        <f ca="1">+HLOOKUP($R$1,'Casos DIA Corr'!$CM$1:$CP$755,Localiza_PN1112[[#This Row],[Fila]],0)</f>
        <v>0</v>
      </c>
      <c r="T159" s="43">
        <f ca="1">+HLOOKUP($R$1,'Muertes DIA'!$F$1:$I$770,Localiza_PN1112[[#This Row],[Fila]],0)</f>
        <v>0</v>
      </c>
      <c r="U159" s="43">
        <f ca="1">+HLOOKUP($R$1,'Recuperados DIA'!$E$1:$H$763,Localiza_PN1112[[#This Row],[Fila]],0)</f>
        <v>0</v>
      </c>
    </row>
    <row r="160" spans="2:21">
      <c r="B160">
        <v>160</v>
      </c>
      <c r="C160">
        <v>120313</v>
      </c>
      <c r="D160" t="s">
        <v>312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0</v>
      </c>
      <c r="I160" s="52">
        <f>+Muertes_PN_ACUM[[#This Row],[Fallecidos]]</f>
        <v>0</v>
      </c>
      <c r="J160" s="52">
        <f>+Recupera_PN_ACUM[[#This Row],[Recuperados]]</f>
        <v>0</v>
      </c>
      <c r="K160" s="52">
        <f>+Localiza_PN1112[[#This Row],[Casos]]-Localiza_PN1112[[#This Row],[Fallecidos]]-Localiza_PN1112[[#This Row],[Recuperados]]</f>
        <v>0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 t="e">
        <f>+Localiza_PN1112[[#This Row],[Fallecidos]]/Localiza_PN1112[[#This Row],[Casos]]</f>
        <v>#DIV/0!</v>
      </c>
      <c r="Q160" s="28" t="e">
        <f>+Localiza_PN1112[[#This Row],[Recuperados]]/Localiza_PN1112[[#This Row],[Casos]]</f>
        <v>#DIV/0!</v>
      </c>
      <c r="R160" s="28" t="e">
        <f>Localiza_PN1112[[#This Row],[Activos]]/Localiza_PN1112[[#This Row],[Casos]]</f>
        <v>#DIV/0!</v>
      </c>
      <c r="S160" s="47">
        <f ca="1">+HLOOKUP($R$1,'Casos DIA Corr'!$CM$1:$CP$755,Localiza_PN1112[[#This Row],[Fila]],0)</f>
        <v>0</v>
      </c>
      <c r="T160" s="43">
        <f ca="1">+HLOOKUP($R$1,'Muertes DIA'!$F$1:$I$770,Localiza_PN1112[[#This Row],[Fila]],0)</f>
        <v>0</v>
      </c>
      <c r="U160" s="43">
        <f ca="1">+HLOOKUP($R$1,'Recuperados DIA'!$E$1:$H$763,Localiza_PN1112[[#This Row],[Fila]],0)</f>
        <v>0</v>
      </c>
    </row>
    <row r="161" spans="2:21">
      <c r="B161">
        <v>161</v>
      </c>
      <c r="C161">
        <v>120315</v>
      </c>
      <c r="D161" t="s">
        <v>313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0</v>
      </c>
      <c r="I161" s="52">
        <f>+Muertes_PN_ACUM[[#This Row],[Fallecidos]]</f>
        <v>0</v>
      </c>
      <c r="J161" s="52">
        <f>+Recupera_PN_ACUM[[#This Row],[Recuperados]]</f>
        <v>0</v>
      </c>
      <c r="K161" s="52">
        <f>+Localiza_PN1112[[#This Row],[Casos]]-Localiza_PN1112[[#This Row],[Fallecidos]]-Localiza_PN1112[[#This Row],[Recuperados]]</f>
        <v>0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 t="e">
        <f>+Localiza_PN1112[[#This Row],[Fallecidos]]/Localiza_PN1112[[#This Row],[Casos]]</f>
        <v>#DIV/0!</v>
      </c>
      <c r="Q161" s="28" t="e">
        <f>+Localiza_PN1112[[#This Row],[Recuperados]]/Localiza_PN1112[[#This Row],[Casos]]</f>
        <v>#DIV/0!</v>
      </c>
      <c r="R161" s="28" t="e">
        <f>Localiza_PN1112[[#This Row],[Activos]]/Localiza_PN1112[[#This Row],[Casos]]</f>
        <v>#DIV/0!</v>
      </c>
      <c r="S161" s="47">
        <f ca="1">+HLOOKUP($R$1,'Casos DIA Corr'!$CM$1:$CP$755,Localiza_PN1112[[#This Row],[Fila]],0)</f>
        <v>0</v>
      </c>
      <c r="T161" s="43">
        <f ca="1">+HLOOKUP($R$1,'Muertes DIA'!$F$1:$I$770,Localiza_PN1112[[#This Row],[Fila]],0)</f>
        <v>0</v>
      </c>
      <c r="U161" s="43">
        <f ca="1">+HLOOKUP($R$1,'Recuperados DIA'!$E$1:$H$763,Localiza_PN1112[[#This Row],[Fila]],0)</f>
        <v>0</v>
      </c>
    </row>
    <row r="162" spans="2:21">
      <c r="B162">
        <v>162</v>
      </c>
      <c r="C162">
        <v>40102</v>
      </c>
      <c r="D162" t="s">
        <v>314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0</v>
      </c>
      <c r="I162" s="52">
        <f>+Muertes_PN_ACUM[[#This Row],[Fallecidos]]</f>
        <v>0</v>
      </c>
      <c r="J162" s="52">
        <f>+Recupera_PN_ACUM[[#This Row],[Recuperados]]</f>
        <v>82</v>
      </c>
      <c r="K162" s="52">
        <f>+Localiza_PN1112[[#This Row],[Casos]]-Localiza_PN1112[[#This Row],[Fallecidos]]-Localiza_PN1112[[#This Row],[Recuperados]]</f>
        <v>-82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 t="e">
        <f>+Localiza_PN1112[[#This Row],[Fallecidos]]/Localiza_PN1112[[#This Row],[Casos]]</f>
        <v>#DIV/0!</v>
      </c>
      <c r="Q162" s="28" t="e">
        <f>+Localiza_PN1112[[#This Row],[Recuperados]]/Localiza_PN1112[[#This Row],[Casos]]</f>
        <v>#DIV/0!</v>
      </c>
      <c r="R162" s="28" t="e">
        <f>Localiza_PN1112[[#This Row],[Activos]]/Localiza_PN1112[[#This Row],[Casos]]</f>
        <v>#DIV/0!</v>
      </c>
      <c r="S162" s="47">
        <f ca="1">+HLOOKUP($R$1,'Casos DIA Corr'!$CM$1:$CP$755,Localiza_PN1112[[#This Row],[Fila]],0)</f>
        <v>0</v>
      </c>
      <c r="T162" s="43">
        <f ca="1">+HLOOKUP($R$1,'Muertes DIA'!$F$1:$I$770,Localiza_PN1112[[#This Row],[Fila]],0)</f>
        <v>0</v>
      </c>
      <c r="U162" s="43">
        <f ca="1">+HLOOKUP($R$1,'Recuperados DIA'!$E$1:$H$763,Localiza_PN1112[[#This Row],[Fila]],0)</f>
        <v>0</v>
      </c>
    </row>
    <row r="163" spans="2:21">
      <c r="B163">
        <v>163</v>
      </c>
      <c r="C163">
        <v>40701</v>
      </c>
      <c r="D163" t="s">
        <v>316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0</v>
      </c>
      <c r="I163" s="52">
        <f>+Muertes_PN_ACUM[[#This Row],[Fallecidos]]</f>
        <v>0</v>
      </c>
      <c r="J163" s="52">
        <f>+Recupera_PN_ACUM[[#This Row],[Recuperados]]</f>
        <v>0</v>
      </c>
      <c r="K163" s="52">
        <f>+Localiza_PN1112[[#This Row],[Casos]]-Localiza_PN1112[[#This Row],[Fallecidos]]-Localiza_PN1112[[#This Row],[Recuperados]]</f>
        <v>0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 t="e">
        <f>+Localiza_PN1112[[#This Row],[Fallecidos]]/Localiza_PN1112[[#This Row],[Casos]]</f>
        <v>#DIV/0!</v>
      </c>
      <c r="Q163" s="28" t="e">
        <f>+Localiza_PN1112[[#This Row],[Recuperados]]/Localiza_PN1112[[#This Row],[Casos]]</f>
        <v>#DIV/0!</v>
      </c>
      <c r="R163" s="28" t="e">
        <f>Localiza_PN1112[[#This Row],[Activos]]/Localiza_PN1112[[#This Row],[Casos]]</f>
        <v>#DIV/0!</v>
      </c>
      <c r="S163" s="47">
        <f ca="1">+HLOOKUP($R$1,'Casos DIA Corr'!$CM$1:$CP$755,Localiza_PN1112[[#This Row],[Fila]],0)</f>
        <v>0</v>
      </c>
      <c r="T163" s="43">
        <f ca="1">+HLOOKUP($R$1,'Muertes DIA'!$F$1:$I$770,Localiza_PN1112[[#This Row],[Fila]],0)</f>
        <v>0</v>
      </c>
      <c r="U163" s="43">
        <f ca="1">+HLOOKUP($R$1,'Recuperados DIA'!$E$1:$H$763,Localiza_PN1112[[#This Row],[Fila]],0)</f>
        <v>0</v>
      </c>
    </row>
    <row r="164" spans="2:21">
      <c r="B164">
        <v>164</v>
      </c>
      <c r="C164">
        <v>41007</v>
      </c>
      <c r="D164" t="s">
        <v>317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0</v>
      </c>
      <c r="I164" s="52">
        <f>+Muertes_PN_ACUM[[#This Row],[Fallecidos]]</f>
        <v>0</v>
      </c>
      <c r="J164" s="52">
        <f>+Recupera_PN_ACUM[[#This Row],[Recuperados]]</f>
        <v>0</v>
      </c>
      <c r="K164" s="52">
        <f>+Localiza_PN1112[[#This Row],[Casos]]-Localiza_PN1112[[#This Row],[Fallecidos]]-Localiza_PN1112[[#This Row],[Recuperados]]</f>
        <v>0</v>
      </c>
      <c r="L164" s="22">
        <f>+Localiza_PN1112[[#This Row],[Casos]]/(Localiza_PN1112[[#This Row],[Población]]/1000000)</f>
        <v>0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0</v>
      </c>
      <c r="O164" s="22">
        <f>+Localiza_PN1112[[#This Row],[Activos]]/(Localiza_PN1112[[#This Row],[Población]]/1000000)</f>
        <v>0</v>
      </c>
      <c r="P164" s="28" t="e">
        <f>+Localiza_PN1112[[#This Row],[Fallecidos]]/Localiza_PN1112[[#This Row],[Casos]]</f>
        <v>#DIV/0!</v>
      </c>
      <c r="Q164" s="28" t="e">
        <f>+Localiza_PN1112[[#This Row],[Recuperados]]/Localiza_PN1112[[#This Row],[Casos]]</f>
        <v>#DIV/0!</v>
      </c>
      <c r="R164" s="28" t="e">
        <f>Localiza_PN1112[[#This Row],[Activos]]/Localiza_PN1112[[#This Row],[Casos]]</f>
        <v>#DIV/0!</v>
      </c>
      <c r="S164" s="47">
        <f ca="1">+HLOOKUP($R$1,'Casos DIA Corr'!$CM$1:$CP$755,Localiza_PN1112[[#This Row],[Fila]],0)</f>
        <v>0</v>
      </c>
      <c r="T164" s="43">
        <f ca="1">+HLOOKUP($R$1,'Muertes DIA'!$F$1:$I$770,Localiza_PN1112[[#This Row],[Fila]],0)</f>
        <v>0</v>
      </c>
      <c r="U164" s="43">
        <f ca="1">+HLOOKUP($R$1,'Recuperados DIA'!$E$1:$H$763,Localiza_PN1112[[#This Row],[Fila]],0)</f>
        <v>0</v>
      </c>
    </row>
    <row r="165" spans="2:21">
      <c r="B165">
        <v>165</v>
      </c>
      <c r="C165">
        <v>80826</v>
      </c>
      <c r="D165" t="s">
        <v>318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0</v>
      </c>
      <c r="I165" s="52">
        <f>+Muertes_PN_ACUM[[#This Row],[Fallecidos]]</f>
        <v>5</v>
      </c>
      <c r="J165" s="52">
        <f>+Recupera_PN_ACUM[[#This Row],[Recuperados]]</f>
        <v>121</v>
      </c>
      <c r="K165" s="52">
        <f>+Localiza_PN1112[[#This Row],[Casos]]-Localiza_PN1112[[#This Row],[Fallecidos]]-Localiza_PN1112[[#This Row],[Recuperados]]</f>
        <v>-126</v>
      </c>
      <c r="L165" s="22">
        <f>+Localiza_PN1112[[#This Row],[Casos]]/(Localiza_PN1112[[#This Row],[Población]]/1000000)</f>
        <v>0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29700.540009818356</v>
      </c>
      <c r="O165" s="22">
        <f>+Localiza_PN1112[[#This Row],[Activos]]/(Localiza_PN1112[[#This Row],[Población]]/1000000)</f>
        <v>-30927.83505154639</v>
      </c>
      <c r="P165" s="28" t="e">
        <f>+Localiza_PN1112[[#This Row],[Fallecidos]]/Localiza_PN1112[[#This Row],[Casos]]</f>
        <v>#DIV/0!</v>
      </c>
      <c r="Q165" s="28" t="e">
        <f>+Localiza_PN1112[[#This Row],[Recuperados]]/Localiza_PN1112[[#This Row],[Casos]]</f>
        <v>#DIV/0!</v>
      </c>
      <c r="R165" s="28" t="e">
        <f>Localiza_PN1112[[#This Row],[Activos]]/Localiza_PN1112[[#This Row],[Casos]]</f>
        <v>#DIV/0!</v>
      </c>
      <c r="S165" s="47">
        <f ca="1">+HLOOKUP($R$1,'Casos DIA Corr'!$CM$1:$CP$755,Localiza_PN1112[[#This Row],[Fila]],0)</f>
        <v>0</v>
      </c>
      <c r="T165" s="43">
        <f ca="1">+HLOOKUP($R$1,'Muertes DIA'!$F$1:$I$770,Localiza_PN1112[[#This Row],[Fila]],0)</f>
        <v>0</v>
      </c>
      <c r="U165" s="43">
        <f ca="1">+HLOOKUP($R$1,'Recuperados DIA'!$E$1:$H$763,Localiza_PN1112[[#This Row],[Fila]],0)</f>
        <v>0</v>
      </c>
    </row>
    <row r="166" spans="2:21">
      <c r="B166">
        <v>166</v>
      </c>
      <c r="C166">
        <v>40702</v>
      </c>
      <c r="D166" t="s">
        <v>319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0</v>
      </c>
      <c r="I166" s="52">
        <f>+Muertes_PN_ACUM[[#This Row],[Fallecidos]]</f>
        <v>0</v>
      </c>
      <c r="J166" s="52">
        <f>+Recupera_PN_ACUM[[#This Row],[Recuperados]]</f>
        <v>0</v>
      </c>
      <c r="K166" s="52">
        <f>+Localiza_PN1112[[#This Row],[Casos]]-Localiza_PN1112[[#This Row],[Fallecidos]]-Localiza_PN1112[[#This Row],[Recuperados]]</f>
        <v>0</v>
      </c>
      <c r="L166" s="22">
        <f>+Localiza_PN1112[[#This Row],[Casos]]/(Localiza_PN1112[[#This Row],[Población]]/1000000)</f>
        <v>0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0</v>
      </c>
      <c r="O166" s="22">
        <f>+Localiza_PN1112[[#This Row],[Activos]]/(Localiza_PN1112[[#This Row],[Población]]/1000000)</f>
        <v>0</v>
      </c>
      <c r="P166" s="28" t="e">
        <f>+Localiza_PN1112[[#This Row],[Fallecidos]]/Localiza_PN1112[[#This Row],[Casos]]</f>
        <v>#DIV/0!</v>
      </c>
      <c r="Q166" s="28" t="e">
        <f>+Localiza_PN1112[[#This Row],[Recuperados]]/Localiza_PN1112[[#This Row],[Casos]]</f>
        <v>#DIV/0!</v>
      </c>
      <c r="R166" s="28" t="e">
        <f>Localiza_PN1112[[#This Row],[Activos]]/Localiza_PN1112[[#This Row],[Casos]]</f>
        <v>#DIV/0!</v>
      </c>
      <c r="S166" s="47">
        <f ca="1">+HLOOKUP($R$1,'Casos DIA Corr'!$CM$1:$CP$755,Localiza_PN1112[[#This Row],[Fila]],0)</f>
        <v>0</v>
      </c>
      <c r="T166" s="43">
        <f ca="1">+HLOOKUP($R$1,'Muertes DIA'!$F$1:$I$770,Localiza_PN1112[[#This Row],[Fila]],0)</f>
        <v>0</v>
      </c>
      <c r="U166" s="43">
        <f ca="1">+HLOOKUP($R$1,'Recuperados DIA'!$E$1:$H$763,Localiza_PN1112[[#This Row],[Fila]],0)</f>
        <v>0</v>
      </c>
    </row>
    <row r="167" spans="2:21">
      <c r="B167">
        <v>167</v>
      </c>
      <c r="C167">
        <v>91010</v>
      </c>
      <c r="D167" t="s">
        <v>320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0</v>
      </c>
      <c r="I167" s="52">
        <f>+Muertes_PN_ACUM[[#This Row],[Fallecidos]]</f>
        <v>0</v>
      </c>
      <c r="J167" s="52">
        <f>+Recupera_PN_ACUM[[#This Row],[Recuperados]]</f>
        <v>4</v>
      </c>
      <c r="K167" s="52">
        <f>+Localiza_PN1112[[#This Row],[Casos]]-Localiza_PN1112[[#This Row],[Fallecidos]]-Localiza_PN1112[[#This Row],[Recuperados]]</f>
        <v>-4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 t="e">
        <f>+Localiza_PN1112[[#This Row],[Fallecidos]]/Localiza_PN1112[[#This Row],[Casos]]</f>
        <v>#DIV/0!</v>
      </c>
      <c r="Q167" s="28" t="e">
        <f>+Localiza_PN1112[[#This Row],[Recuperados]]/Localiza_PN1112[[#This Row],[Casos]]</f>
        <v>#DIV/0!</v>
      </c>
      <c r="R167" s="28" t="e">
        <f>Localiza_PN1112[[#This Row],[Activos]]/Localiza_PN1112[[#This Row],[Casos]]</f>
        <v>#DIV/0!</v>
      </c>
      <c r="S167" s="47">
        <f ca="1">+HLOOKUP($R$1,'Casos DIA Corr'!$CM$1:$CP$755,Localiza_PN1112[[#This Row],[Fila]],0)</f>
        <v>0</v>
      </c>
      <c r="T167" s="43">
        <f ca="1">+HLOOKUP($R$1,'Muertes DIA'!$F$1:$I$770,Localiza_PN1112[[#This Row],[Fila]],0)</f>
        <v>0</v>
      </c>
      <c r="U167" s="43">
        <f ca="1">+HLOOKUP($R$1,'Recuperados DIA'!$E$1:$H$763,Localiza_PN1112[[#This Row],[Fila]],0)</f>
        <v>0</v>
      </c>
    </row>
    <row r="168" spans="2:21">
      <c r="B168">
        <v>168</v>
      </c>
      <c r="C168">
        <v>90903</v>
      </c>
      <c r="D168" t="s">
        <v>321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0</v>
      </c>
      <c r="I168" s="52">
        <f>+Muertes_PN_ACUM[[#This Row],[Fallecidos]]</f>
        <v>0</v>
      </c>
      <c r="J168" s="52">
        <f>+Recupera_PN_ACUM[[#This Row],[Recuperados]]</f>
        <v>0</v>
      </c>
      <c r="K168" s="52">
        <f>+Localiza_PN1112[[#This Row],[Casos]]-Localiza_PN1112[[#This Row],[Fallecidos]]-Localiza_PN1112[[#This Row],[Recuperados]]</f>
        <v>0</v>
      </c>
      <c r="L168" s="22">
        <f>+Localiza_PN1112[[#This Row],[Casos]]/(Localiza_PN1112[[#This Row],[Población]]/1000000)</f>
        <v>0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0</v>
      </c>
      <c r="O168" s="22">
        <f>+Localiza_PN1112[[#This Row],[Activos]]/(Localiza_PN1112[[#This Row],[Población]]/1000000)</f>
        <v>0</v>
      </c>
      <c r="P168" s="28" t="e">
        <f>+Localiza_PN1112[[#This Row],[Fallecidos]]/Localiza_PN1112[[#This Row],[Casos]]</f>
        <v>#DIV/0!</v>
      </c>
      <c r="Q168" s="28" t="e">
        <f>+Localiza_PN1112[[#This Row],[Recuperados]]/Localiza_PN1112[[#This Row],[Casos]]</f>
        <v>#DIV/0!</v>
      </c>
      <c r="R168" s="28" t="e">
        <f>Localiza_PN1112[[#This Row],[Activos]]/Localiza_PN1112[[#This Row],[Casos]]</f>
        <v>#DIV/0!</v>
      </c>
      <c r="S168" s="47">
        <f ca="1">+HLOOKUP($R$1,'Casos DIA Corr'!$CM$1:$CP$755,Localiza_PN1112[[#This Row],[Fila]],0)</f>
        <v>0</v>
      </c>
      <c r="T168" s="43">
        <f ca="1">+HLOOKUP($R$1,'Muertes DIA'!$F$1:$I$770,Localiza_PN1112[[#This Row],[Fila]],0)</f>
        <v>0</v>
      </c>
      <c r="U168" s="43">
        <f ca="1">+HLOOKUP($R$1,'Recuperados DIA'!$E$1:$H$763,Localiza_PN1112[[#This Row],[Fila]],0)</f>
        <v>0</v>
      </c>
    </row>
    <row r="169" spans="2:21">
      <c r="B169">
        <v>169</v>
      </c>
      <c r="C169">
        <v>130705</v>
      </c>
      <c r="D169" t="s">
        <v>322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0</v>
      </c>
      <c r="I169" s="52">
        <f>+Muertes_PN_ACUM[[#This Row],[Fallecidos]]</f>
        <v>0</v>
      </c>
      <c r="J169" s="52">
        <f>+Recupera_PN_ACUM[[#This Row],[Recuperados]]</f>
        <v>15</v>
      </c>
      <c r="K169" s="52">
        <f>+Localiza_PN1112[[#This Row],[Casos]]-Localiza_PN1112[[#This Row],[Fallecidos]]-Localiza_PN1112[[#This Row],[Recuperados]]</f>
        <v>-15</v>
      </c>
      <c r="L169" s="22">
        <f>+Localiza_PN1112[[#This Row],[Casos]]/(Localiza_PN1112[[#This Row],[Población]]/1000000)</f>
        <v>0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4368.0838672102509</v>
      </c>
      <c r="O169" s="22">
        <f>+Localiza_PN1112[[#This Row],[Activos]]/(Localiza_PN1112[[#This Row],[Población]]/1000000)</f>
        <v>-4368.0838672102509</v>
      </c>
      <c r="P169" s="28" t="e">
        <f>+Localiza_PN1112[[#This Row],[Fallecidos]]/Localiza_PN1112[[#This Row],[Casos]]</f>
        <v>#DIV/0!</v>
      </c>
      <c r="Q169" s="28" t="e">
        <f>+Localiza_PN1112[[#This Row],[Recuperados]]/Localiza_PN1112[[#This Row],[Casos]]</f>
        <v>#DIV/0!</v>
      </c>
      <c r="R169" s="28" t="e">
        <f>Localiza_PN1112[[#This Row],[Activos]]/Localiza_PN1112[[#This Row],[Casos]]</f>
        <v>#DIV/0!</v>
      </c>
      <c r="S169" s="47">
        <f ca="1">+HLOOKUP($R$1,'Casos DIA Corr'!$CM$1:$CP$755,Localiza_PN1112[[#This Row],[Fila]],0)</f>
        <v>0</v>
      </c>
      <c r="T169" s="43">
        <f ca="1">+HLOOKUP($R$1,'Muertes DIA'!$F$1:$I$770,Localiza_PN1112[[#This Row],[Fila]],0)</f>
        <v>0</v>
      </c>
      <c r="U169" s="43">
        <f ca="1">+HLOOKUP($R$1,'Recuperados DIA'!$E$1:$H$763,Localiza_PN1112[[#This Row],[Fila]],0)</f>
        <v>0</v>
      </c>
    </row>
    <row r="170" spans="2:21">
      <c r="B170">
        <v>170</v>
      </c>
      <c r="C170">
        <v>90307</v>
      </c>
      <c r="D170" t="s">
        <v>323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0</v>
      </c>
      <c r="I170" s="52">
        <f>+Muertes_PN_ACUM[[#This Row],[Fallecidos]]</f>
        <v>0</v>
      </c>
      <c r="J170" s="52">
        <f>+Recupera_PN_ACUM[[#This Row],[Recuperados]]</f>
        <v>0</v>
      </c>
      <c r="K170" s="52">
        <f>+Localiza_PN1112[[#This Row],[Casos]]-Localiza_PN1112[[#This Row],[Fallecidos]]-Localiza_PN1112[[#This Row],[Recuperados]]</f>
        <v>0</v>
      </c>
      <c r="L170" s="22">
        <f>+Localiza_PN1112[[#This Row],[Casos]]/(Localiza_PN1112[[#This Row],[Población]]/1000000)</f>
        <v>0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0</v>
      </c>
      <c r="O170" s="22">
        <f>+Localiza_PN1112[[#This Row],[Activos]]/(Localiza_PN1112[[#This Row],[Población]]/1000000)</f>
        <v>0</v>
      </c>
      <c r="P170" s="28" t="e">
        <f>+Localiza_PN1112[[#This Row],[Fallecidos]]/Localiza_PN1112[[#This Row],[Casos]]</f>
        <v>#DIV/0!</v>
      </c>
      <c r="Q170" s="28" t="e">
        <f>+Localiza_PN1112[[#This Row],[Recuperados]]/Localiza_PN1112[[#This Row],[Casos]]</f>
        <v>#DIV/0!</v>
      </c>
      <c r="R170" s="28" t="e">
        <f>Localiza_PN1112[[#This Row],[Activos]]/Localiza_PN1112[[#This Row],[Casos]]</f>
        <v>#DIV/0!</v>
      </c>
      <c r="S170" s="47">
        <f ca="1">+HLOOKUP($R$1,'Casos DIA Corr'!$CM$1:$CP$755,Localiza_PN1112[[#This Row],[Fila]],0)</f>
        <v>0</v>
      </c>
      <c r="T170" s="43">
        <f ca="1">+HLOOKUP($R$1,'Muertes DIA'!$F$1:$I$770,Localiza_PN1112[[#This Row],[Fila]],0)</f>
        <v>0</v>
      </c>
      <c r="U170" s="43">
        <f ca="1">+HLOOKUP($R$1,'Recuperados DIA'!$E$1:$H$763,Localiza_PN1112[[#This Row],[Fila]],0)</f>
        <v>0</v>
      </c>
    </row>
    <row r="171" spans="2:21">
      <c r="B171">
        <v>171</v>
      </c>
      <c r="C171">
        <v>120505</v>
      </c>
      <c r="D171" t="s">
        <v>324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0</v>
      </c>
      <c r="I171" s="52">
        <f>+Muertes_PN_ACUM[[#This Row],[Fallecidos]]</f>
        <v>0</v>
      </c>
      <c r="J171" s="52">
        <f>+Recupera_PN_ACUM[[#This Row],[Recuperados]]</f>
        <v>0</v>
      </c>
      <c r="K171" s="52">
        <f>+Localiza_PN1112[[#This Row],[Casos]]-Localiza_PN1112[[#This Row],[Fallecidos]]-Localiza_PN1112[[#This Row],[Recuperados]]</f>
        <v>0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 t="e">
        <f>+Localiza_PN1112[[#This Row],[Fallecidos]]/Localiza_PN1112[[#This Row],[Casos]]</f>
        <v>#DIV/0!</v>
      </c>
      <c r="Q171" s="28" t="e">
        <f>+Localiza_PN1112[[#This Row],[Recuperados]]/Localiza_PN1112[[#This Row],[Casos]]</f>
        <v>#DIV/0!</v>
      </c>
      <c r="R171" s="28" t="e">
        <f>Localiza_PN1112[[#This Row],[Activos]]/Localiza_PN1112[[#This Row],[Casos]]</f>
        <v>#DIV/0!</v>
      </c>
      <c r="S171" s="47">
        <f ca="1">+HLOOKUP($R$1,'Casos DIA Corr'!$CM$1:$CP$755,Localiza_PN1112[[#This Row],[Fila]],0)</f>
        <v>0</v>
      </c>
      <c r="T171" s="43">
        <f ca="1">+HLOOKUP($R$1,'Muertes DIA'!$F$1:$I$770,Localiza_PN1112[[#This Row],[Fila]],0)</f>
        <v>0</v>
      </c>
      <c r="U171" s="43">
        <f ca="1">+HLOOKUP($R$1,'Recuperados DIA'!$E$1:$H$763,Localiza_PN1112[[#This Row],[Fila]],0)</f>
        <v>0</v>
      </c>
    </row>
    <row r="172" spans="2:21">
      <c r="B172">
        <v>172</v>
      </c>
      <c r="C172">
        <v>60604</v>
      </c>
      <c r="D172" t="s">
        <v>326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0</v>
      </c>
      <c r="I172" s="52">
        <f>+Muertes_PN_ACUM[[#This Row],[Fallecidos]]</f>
        <v>0</v>
      </c>
      <c r="J172" s="52">
        <f>+Recupera_PN_ACUM[[#This Row],[Recuperados]]</f>
        <v>0</v>
      </c>
      <c r="K172" s="52">
        <f>+Localiza_PN1112[[#This Row],[Casos]]-Localiza_PN1112[[#This Row],[Fallecidos]]-Localiza_PN1112[[#This Row],[Recuperados]]</f>
        <v>0</v>
      </c>
      <c r="L172" s="22">
        <f>+Localiza_PN1112[[#This Row],[Casos]]/(Localiza_PN1112[[#This Row],[Población]]/1000000)</f>
        <v>0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0</v>
      </c>
      <c r="O172" s="22">
        <f>+Localiza_PN1112[[#This Row],[Activos]]/(Localiza_PN1112[[#This Row],[Población]]/1000000)</f>
        <v>0</v>
      </c>
      <c r="P172" s="28" t="e">
        <f>+Localiza_PN1112[[#This Row],[Fallecidos]]/Localiza_PN1112[[#This Row],[Casos]]</f>
        <v>#DIV/0!</v>
      </c>
      <c r="Q172" s="28" t="e">
        <f>+Localiza_PN1112[[#This Row],[Recuperados]]/Localiza_PN1112[[#This Row],[Casos]]</f>
        <v>#DIV/0!</v>
      </c>
      <c r="R172" s="28" t="e">
        <f>Localiza_PN1112[[#This Row],[Activos]]/Localiza_PN1112[[#This Row],[Casos]]</f>
        <v>#DIV/0!</v>
      </c>
      <c r="S172" s="47">
        <f ca="1">+HLOOKUP($R$1,'Casos DIA Corr'!$CM$1:$CP$755,Localiza_PN1112[[#This Row],[Fila]],0)</f>
        <v>0</v>
      </c>
      <c r="T172" s="43">
        <f ca="1">+HLOOKUP($R$1,'Muertes DIA'!$F$1:$I$770,Localiza_PN1112[[#This Row],[Fila]],0)</f>
        <v>0</v>
      </c>
      <c r="U172" s="43">
        <f ca="1">+HLOOKUP($R$1,'Recuperados DIA'!$E$1:$H$763,Localiza_PN1112[[#This Row],[Fila]],0)</f>
        <v>0</v>
      </c>
    </row>
    <row r="173" spans="2:21">
      <c r="B173">
        <v>173</v>
      </c>
      <c r="C173">
        <v>90102</v>
      </c>
      <c r="D173" t="s">
        <v>327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0</v>
      </c>
      <c r="I173" s="52">
        <f>+Muertes_PN_ACUM[[#This Row],[Fallecidos]]</f>
        <v>0</v>
      </c>
      <c r="J173" s="52">
        <f>+Recupera_PN_ACUM[[#This Row],[Recuperados]]</f>
        <v>0</v>
      </c>
      <c r="K173" s="52">
        <f>+Localiza_PN1112[[#This Row],[Casos]]-Localiza_PN1112[[#This Row],[Fallecidos]]-Localiza_PN1112[[#This Row],[Recuperados]]</f>
        <v>0</v>
      </c>
      <c r="L173" s="22">
        <f>+Localiza_PN1112[[#This Row],[Casos]]/(Localiza_PN1112[[#This Row],[Población]]/1000000)</f>
        <v>0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0</v>
      </c>
      <c r="O173" s="22">
        <f>+Localiza_PN1112[[#This Row],[Activos]]/(Localiza_PN1112[[#This Row],[Población]]/1000000)</f>
        <v>0</v>
      </c>
      <c r="P173" s="28" t="e">
        <f>+Localiza_PN1112[[#This Row],[Fallecidos]]/Localiza_PN1112[[#This Row],[Casos]]</f>
        <v>#DIV/0!</v>
      </c>
      <c r="Q173" s="28" t="e">
        <f>+Localiza_PN1112[[#This Row],[Recuperados]]/Localiza_PN1112[[#This Row],[Casos]]</f>
        <v>#DIV/0!</v>
      </c>
      <c r="R173" s="28" t="e">
        <f>Localiza_PN1112[[#This Row],[Activos]]/Localiza_PN1112[[#This Row],[Casos]]</f>
        <v>#DIV/0!</v>
      </c>
      <c r="S173" s="47">
        <f ca="1">+HLOOKUP($R$1,'Casos DIA Corr'!$CM$1:$CP$755,Localiza_PN1112[[#This Row],[Fila]],0)</f>
        <v>0</v>
      </c>
      <c r="T173" s="43">
        <f ca="1">+HLOOKUP($R$1,'Muertes DIA'!$F$1:$I$770,Localiza_PN1112[[#This Row],[Fila]],0)</f>
        <v>0</v>
      </c>
      <c r="U173" s="43">
        <f ca="1">+HLOOKUP($R$1,'Recuperados DIA'!$E$1:$H$763,Localiza_PN1112[[#This Row],[Fila]],0)</f>
        <v>0</v>
      </c>
    </row>
    <row r="174" spans="2:21">
      <c r="B174">
        <v>174</v>
      </c>
      <c r="C174">
        <v>70704</v>
      </c>
      <c r="D174" t="s">
        <v>328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0</v>
      </c>
      <c r="I174" s="52">
        <f>+Muertes_PN_ACUM[[#This Row],[Fallecidos]]</f>
        <v>0</v>
      </c>
      <c r="J174" s="52">
        <f>+Recupera_PN_ACUM[[#This Row],[Recuperados]]</f>
        <v>0</v>
      </c>
      <c r="K174" s="52">
        <f>+Localiza_PN1112[[#This Row],[Casos]]-Localiza_PN1112[[#This Row],[Fallecidos]]-Localiza_PN1112[[#This Row],[Recuperados]]</f>
        <v>0</v>
      </c>
      <c r="L174" s="22">
        <f>+Localiza_PN1112[[#This Row],[Casos]]/(Localiza_PN1112[[#This Row],[Población]]/1000000)</f>
        <v>0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0</v>
      </c>
      <c r="O174" s="22">
        <f>+Localiza_PN1112[[#This Row],[Activos]]/(Localiza_PN1112[[#This Row],[Población]]/1000000)</f>
        <v>0</v>
      </c>
      <c r="P174" s="28" t="e">
        <f>+Localiza_PN1112[[#This Row],[Fallecidos]]/Localiza_PN1112[[#This Row],[Casos]]</f>
        <v>#DIV/0!</v>
      </c>
      <c r="Q174" s="28" t="e">
        <f>+Localiza_PN1112[[#This Row],[Recuperados]]/Localiza_PN1112[[#This Row],[Casos]]</f>
        <v>#DIV/0!</v>
      </c>
      <c r="R174" s="28" t="e">
        <f>Localiza_PN1112[[#This Row],[Activos]]/Localiza_PN1112[[#This Row],[Casos]]</f>
        <v>#DIV/0!</v>
      </c>
      <c r="S174" s="47">
        <f ca="1">+HLOOKUP($R$1,'Casos DIA Corr'!$CM$1:$CP$755,Localiza_PN1112[[#This Row],[Fila]],0)</f>
        <v>0</v>
      </c>
      <c r="T174" s="43">
        <f ca="1">+HLOOKUP($R$1,'Muertes DIA'!$F$1:$I$770,Localiza_PN1112[[#This Row],[Fila]],0)</f>
        <v>0</v>
      </c>
      <c r="U174" s="43">
        <f ca="1">+HLOOKUP($R$1,'Recuperados DIA'!$E$1:$H$763,Localiza_PN1112[[#This Row],[Fila]],0)</f>
        <v>0</v>
      </c>
    </row>
    <row r="175" spans="2:21">
      <c r="B175">
        <v>175</v>
      </c>
      <c r="C175">
        <v>40513</v>
      </c>
      <c r="D175" t="s">
        <v>329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0</v>
      </c>
      <c r="I175" s="52">
        <f>+Muertes_PN_ACUM[[#This Row],[Fallecidos]]</f>
        <v>0</v>
      </c>
      <c r="J175" s="52">
        <f>+Recupera_PN_ACUM[[#This Row],[Recuperados]]</f>
        <v>0</v>
      </c>
      <c r="K175" s="52">
        <f>+Localiza_PN1112[[#This Row],[Casos]]-Localiza_PN1112[[#This Row],[Fallecidos]]-Localiza_PN1112[[#This Row],[Recuperados]]</f>
        <v>0</v>
      </c>
      <c r="L175" s="22">
        <f>+Localiza_PN1112[[#This Row],[Casos]]/(Localiza_PN1112[[#This Row],[Población]]/1000000)</f>
        <v>0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0</v>
      </c>
      <c r="O175" s="22">
        <f>+Localiza_PN1112[[#This Row],[Activos]]/(Localiza_PN1112[[#This Row],[Población]]/1000000)</f>
        <v>0</v>
      </c>
      <c r="P175" s="28" t="e">
        <f>+Localiza_PN1112[[#This Row],[Fallecidos]]/Localiza_PN1112[[#This Row],[Casos]]</f>
        <v>#DIV/0!</v>
      </c>
      <c r="Q175" s="28" t="e">
        <f>+Localiza_PN1112[[#This Row],[Recuperados]]/Localiza_PN1112[[#This Row],[Casos]]</f>
        <v>#DIV/0!</v>
      </c>
      <c r="R175" s="28" t="e">
        <f>Localiza_PN1112[[#This Row],[Activos]]/Localiza_PN1112[[#This Row],[Casos]]</f>
        <v>#DIV/0!</v>
      </c>
      <c r="S175" s="47">
        <f ca="1">+HLOOKUP($R$1,'Casos DIA Corr'!$CM$1:$CP$755,Localiza_PN1112[[#This Row],[Fila]],0)</f>
        <v>0</v>
      </c>
      <c r="T175" s="43">
        <f ca="1">+HLOOKUP($R$1,'Muertes DIA'!$F$1:$I$770,Localiza_PN1112[[#This Row],[Fila]],0)</f>
        <v>0</v>
      </c>
      <c r="U175" s="43">
        <f ca="1">+HLOOKUP($R$1,'Recuperados DIA'!$E$1:$H$763,Localiza_PN1112[[#This Row],[Fila]],0)</f>
        <v>0</v>
      </c>
    </row>
    <row r="176" spans="2:21">
      <c r="B176">
        <v>176</v>
      </c>
      <c r="C176">
        <v>70705</v>
      </c>
      <c r="D176" t="s">
        <v>330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0</v>
      </c>
      <c r="I176" s="52">
        <f>+Muertes_PN_ACUM[[#This Row],[Fallecidos]]</f>
        <v>0</v>
      </c>
      <c r="J176" s="52">
        <f>+Recupera_PN_ACUM[[#This Row],[Recuperados]]</f>
        <v>0</v>
      </c>
      <c r="K176" s="52">
        <f>+Localiza_PN1112[[#This Row],[Casos]]-Localiza_PN1112[[#This Row],[Fallecidos]]-Localiza_PN1112[[#This Row],[Recuperados]]</f>
        <v>0</v>
      </c>
      <c r="L176" s="22">
        <f>+Localiza_PN1112[[#This Row],[Casos]]/(Localiza_PN1112[[#This Row],[Población]]/1000000)</f>
        <v>0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0</v>
      </c>
      <c r="O176" s="22">
        <f>+Localiza_PN1112[[#This Row],[Activos]]/(Localiza_PN1112[[#This Row],[Población]]/1000000)</f>
        <v>0</v>
      </c>
      <c r="P176" s="28" t="e">
        <f>+Localiza_PN1112[[#This Row],[Fallecidos]]/Localiza_PN1112[[#This Row],[Casos]]</f>
        <v>#DIV/0!</v>
      </c>
      <c r="Q176" s="28" t="e">
        <f>+Localiza_PN1112[[#This Row],[Recuperados]]/Localiza_PN1112[[#This Row],[Casos]]</f>
        <v>#DIV/0!</v>
      </c>
      <c r="R176" s="28" t="e">
        <f>Localiza_PN1112[[#This Row],[Activos]]/Localiza_PN1112[[#This Row],[Casos]]</f>
        <v>#DIV/0!</v>
      </c>
      <c r="S176" s="47">
        <f ca="1">+HLOOKUP($R$1,'Casos DIA Corr'!$CM$1:$CP$755,Localiza_PN1112[[#This Row],[Fila]],0)</f>
        <v>0</v>
      </c>
      <c r="T176" s="43">
        <f ca="1">+HLOOKUP($R$1,'Muertes DIA'!$F$1:$I$770,Localiza_PN1112[[#This Row],[Fila]],0)</f>
        <v>0</v>
      </c>
      <c r="U176" s="43">
        <f ca="1">+HLOOKUP($R$1,'Recuperados DIA'!$E$1:$H$763,Localiza_PN1112[[#This Row],[Fila]],0)</f>
        <v>0</v>
      </c>
    </row>
    <row r="177" spans="2:21">
      <c r="B177">
        <v>177</v>
      </c>
      <c r="C177">
        <v>91203</v>
      </c>
      <c r="D177" t="s">
        <v>330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0</v>
      </c>
      <c r="I177" s="52">
        <f>+Muertes_PN_ACUM[[#This Row],[Fallecidos]]</f>
        <v>0</v>
      </c>
      <c r="J177" s="52">
        <f>+Recupera_PN_ACUM[[#This Row],[Recuperados]]</f>
        <v>0</v>
      </c>
      <c r="K177" s="52">
        <f>+Localiza_PN1112[[#This Row],[Casos]]-Localiza_PN1112[[#This Row],[Fallecidos]]-Localiza_PN1112[[#This Row],[Recuperados]]</f>
        <v>0</v>
      </c>
      <c r="L177" s="22">
        <f>+Localiza_PN1112[[#This Row],[Casos]]/(Localiza_PN1112[[#This Row],[Población]]/1000000)</f>
        <v>0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0</v>
      </c>
      <c r="O177" s="22">
        <f>+Localiza_PN1112[[#This Row],[Activos]]/(Localiza_PN1112[[#This Row],[Población]]/1000000)</f>
        <v>0</v>
      </c>
      <c r="P177" s="28" t="e">
        <f>+Localiza_PN1112[[#This Row],[Fallecidos]]/Localiza_PN1112[[#This Row],[Casos]]</f>
        <v>#DIV/0!</v>
      </c>
      <c r="Q177" s="28" t="e">
        <f>+Localiza_PN1112[[#This Row],[Recuperados]]/Localiza_PN1112[[#This Row],[Casos]]</f>
        <v>#DIV/0!</v>
      </c>
      <c r="R177" s="28" t="e">
        <f>Localiza_PN1112[[#This Row],[Activos]]/Localiza_PN1112[[#This Row],[Casos]]</f>
        <v>#DIV/0!</v>
      </c>
      <c r="S177" s="47">
        <f ca="1">+HLOOKUP($R$1,'Casos DIA Corr'!$CM$1:$CP$755,Localiza_PN1112[[#This Row],[Fila]],0)</f>
        <v>0</v>
      </c>
      <c r="T177" s="43">
        <f ca="1">+HLOOKUP($R$1,'Muertes DIA'!$F$1:$I$770,Localiza_PN1112[[#This Row],[Fila]],0)</f>
        <v>0</v>
      </c>
      <c r="U177" s="43">
        <f ca="1">+HLOOKUP($R$1,'Recuperados DIA'!$E$1:$H$763,Localiza_PN1112[[#This Row],[Fila]],0)</f>
        <v>0</v>
      </c>
    </row>
    <row r="178" spans="2:21">
      <c r="B178">
        <v>178</v>
      </c>
      <c r="C178">
        <v>130307</v>
      </c>
      <c r="D178" t="s">
        <v>330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0</v>
      </c>
      <c r="I178" s="52">
        <f>+Muertes_PN_ACUM[[#This Row],[Fallecidos]]</f>
        <v>0</v>
      </c>
      <c r="J178" s="52">
        <f>+Recupera_PN_ACUM[[#This Row],[Recuperados]]</f>
        <v>0</v>
      </c>
      <c r="K178" s="52">
        <f>+Localiza_PN1112[[#This Row],[Casos]]-Localiza_PN1112[[#This Row],[Fallecidos]]-Localiza_PN1112[[#This Row],[Recuperados]]</f>
        <v>0</v>
      </c>
      <c r="L178" s="22">
        <f>+Localiza_PN1112[[#This Row],[Casos]]/(Localiza_PN1112[[#This Row],[Población]]/1000000)</f>
        <v>0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0</v>
      </c>
      <c r="O178" s="22">
        <f>+Localiza_PN1112[[#This Row],[Activos]]/(Localiza_PN1112[[#This Row],[Población]]/1000000)</f>
        <v>0</v>
      </c>
      <c r="P178" s="28" t="e">
        <f>+Localiza_PN1112[[#This Row],[Fallecidos]]/Localiza_PN1112[[#This Row],[Casos]]</f>
        <v>#DIV/0!</v>
      </c>
      <c r="Q178" s="28" t="e">
        <f>+Localiza_PN1112[[#This Row],[Recuperados]]/Localiza_PN1112[[#This Row],[Casos]]</f>
        <v>#DIV/0!</v>
      </c>
      <c r="R178" s="28" t="e">
        <f>Localiza_PN1112[[#This Row],[Activos]]/Localiza_PN1112[[#This Row],[Casos]]</f>
        <v>#DIV/0!</v>
      </c>
      <c r="S178" s="47">
        <f ca="1">+HLOOKUP($R$1,'Casos DIA Corr'!$CM$1:$CP$755,Localiza_PN1112[[#This Row],[Fila]],0)</f>
        <v>0</v>
      </c>
      <c r="T178" s="43">
        <f ca="1">+HLOOKUP($R$1,'Muertes DIA'!$F$1:$I$770,Localiza_PN1112[[#This Row],[Fila]],0)</f>
        <v>0</v>
      </c>
      <c r="U178" s="43">
        <f ca="1">+HLOOKUP($R$1,'Recuperados DIA'!$E$1:$H$763,Localiza_PN1112[[#This Row],[Fila]],0)</f>
        <v>0</v>
      </c>
    </row>
    <row r="179" spans="2:21">
      <c r="B179">
        <v>179</v>
      </c>
      <c r="C179">
        <v>60303</v>
      </c>
      <c r="D179" t="s">
        <v>332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0</v>
      </c>
      <c r="I179" s="52">
        <f>+Muertes_PN_ACUM[[#This Row],[Fallecidos]]</f>
        <v>0</v>
      </c>
      <c r="J179" s="52">
        <f>+Recupera_PN_ACUM[[#This Row],[Recuperados]]</f>
        <v>0</v>
      </c>
      <c r="K179" s="52">
        <f>+Localiza_PN1112[[#This Row],[Casos]]-Localiza_PN1112[[#This Row],[Fallecidos]]-Localiza_PN1112[[#This Row],[Recuperados]]</f>
        <v>0</v>
      </c>
      <c r="L179" s="22">
        <f>+Localiza_PN1112[[#This Row],[Casos]]/(Localiza_PN1112[[#This Row],[Población]]/1000000)</f>
        <v>0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0</v>
      </c>
      <c r="O179" s="22">
        <f>+Localiza_PN1112[[#This Row],[Activos]]/(Localiza_PN1112[[#This Row],[Población]]/1000000)</f>
        <v>0</v>
      </c>
      <c r="P179" s="28" t="e">
        <f>+Localiza_PN1112[[#This Row],[Fallecidos]]/Localiza_PN1112[[#This Row],[Casos]]</f>
        <v>#DIV/0!</v>
      </c>
      <c r="Q179" s="28" t="e">
        <f>+Localiza_PN1112[[#This Row],[Recuperados]]/Localiza_PN1112[[#This Row],[Casos]]</f>
        <v>#DIV/0!</v>
      </c>
      <c r="R179" s="28" t="e">
        <f>Localiza_PN1112[[#This Row],[Activos]]/Localiza_PN1112[[#This Row],[Casos]]</f>
        <v>#DIV/0!</v>
      </c>
      <c r="S179" s="47">
        <f ca="1">+HLOOKUP($R$1,'Casos DIA Corr'!$CM$1:$CP$755,Localiza_PN1112[[#This Row],[Fila]],0)</f>
        <v>0</v>
      </c>
      <c r="T179" s="43">
        <f ca="1">+HLOOKUP($R$1,'Muertes DIA'!$F$1:$I$770,Localiza_PN1112[[#This Row],[Fila]],0)</f>
        <v>0</v>
      </c>
      <c r="U179" s="43">
        <f ca="1">+HLOOKUP($R$1,'Recuperados DIA'!$E$1:$H$763,Localiza_PN1112[[#This Row],[Fila]],0)</f>
        <v>0</v>
      </c>
    </row>
    <row r="180" spans="2:21">
      <c r="B180">
        <v>180</v>
      </c>
      <c r="C180">
        <v>70602</v>
      </c>
      <c r="D180" t="s">
        <v>334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0</v>
      </c>
      <c r="I180" s="52">
        <f>+Muertes_PN_ACUM[[#This Row],[Fallecidos]]</f>
        <v>0</v>
      </c>
      <c r="J180" s="52">
        <f>+Recupera_PN_ACUM[[#This Row],[Recuperados]]</f>
        <v>0</v>
      </c>
      <c r="K180" s="52">
        <f>+Localiza_PN1112[[#This Row],[Casos]]-Localiza_PN1112[[#This Row],[Fallecidos]]-Localiza_PN1112[[#This Row],[Recuperados]]</f>
        <v>0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 t="e">
        <f>+Localiza_PN1112[[#This Row],[Fallecidos]]/Localiza_PN1112[[#This Row],[Casos]]</f>
        <v>#DIV/0!</v>
      </c>
      <c r="Q180" s="28" t="e">
        <f>+Localiza_PN1112[[#This Row],[Recuperados]]/Localiza_PN1112[[#This Row],[Casos]]</f>
        <v>#DIV/0!</v>
      </c>
      <c r="R180" s="28" t="e">
        <f>Localiza_PN1112[[#This Row],[Activos]]/Localiza_PN1112[[#This Row],[Casos]]</f>
        <v>#DIV/0!</v>
      </c>
      <c r="S180" s="47">
        <f ca="1">+HLOOKUP($R$1,'Casos DIA Corr'!$CM$1:$CP$755,Localiza_PN1112[[#This Row],[Fila]],0)</f>
        <v>0</v>
      </c>
      <c r="T180" s="43">
        <f ca="1">+HLOOKUP($R$1,'Muertes DIA'!$F$1:$I$770,Localiza_PN1112[[#This Row],[Fila]],0)</f>
        <v>0</v>
      </c>
      <c r="U180" s="43">
        <f ca="1">+HLOOKUP($R$1,'Recuperados DIA'!$E$1:$H$763,Localiza_PN1112[[#This Row],[Fila]],0)</f>
        <v>0</v>
      </c>
    </row>
    <row r="181" spans="2:21">
      <c r="B181">
        <v>181</v>
      </c>
      <c r="C181">
        <v>20403</v>
      </c>
      <c r="D181" t="s">
        <v>335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0</v>
      </c>
      <c r="I181" s="52">
        <f>+Muertes_PN_ACUM[[#This Row],[Fallecidos]]</f>
        <v>0</v>
      </c>
      <c r="J181" s="52">
        <f>+Recupera_PN_ACUM[[#This Row],[Recuperados]]</f>
        <v>0</v>
      </c>
      <c r="K181" s="52">
        <f>+Localiza_PN1112[[#This Row],[Casos]]-Localiza_PN1112[[#This Row],[Fallecidos]]-Localiza_PN1112[[#This Row],[Recuperados]]</f>
        <v>0</v>
      </c>
      <c r="L181" s="22">
        <f>+Localiza_PN1112[[#This Row],[Casos]]/(Localiza_PN1112[[#This Row],[Población]]/1000000)</f>
        <v>0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0</v>
      </c>
      <c r="O181" s="22">
        <f>+Localiza_PN1112[[#This Row],[Activos]]/(Localiza_PN1112[[#This Row],[Población]]/1000000)</f>
        <v>0</v>
      </c>
      <c r="P181" s="28" t="e">
        <f>+Localiza_PN1112[[#This Row],[Fallecidos]]/Localiza_PN1112[[#This Row],[Casos]]</f>
        <v>#DIV/0!</v>
      </c>
      <c r="Q181" s="28" t="e">
        <f>+Localiza_PN1112[[#This Row],[Recuperados]]/Localiza_PN1112[[#This Row],[Casos]]</f>
        <v>#DIV/0!</v>
      </c>
      <c r="R181" s="28" t="e">
        <f>Localiza_PN1112[[#This Row],[Activos]]/Localiza_PN1112[[#This Row],[Casos]]</f>
        <v>#DIV/0!</v>
      </c>
      <c r="S181" s="47">
        <f ca="1">+HLOOKUP($R$1,'Casos DIA Corr'!$CM$1:$CP$755,Localiza_PN1112[[#This Row],[Fila]],0)</f>
        <v>0</v>
      </c>
      <c r="T181" s="43">
        <f ca="1">+HLOOKUP($R$1,'Muertes DIA'!$F$1:$I$770,Localiza_PN1112[[#This Row],[Fila]],0)</f>
        <v>0</v>
      </c>
      <c r="U181" s="43">
        <f ca="1">+HLOOKUP($R$1,'Recuperados DIA'!$E$1:$H$763,Localiza_PN1112[[#This Row],[Fila]],0)</f>
        <v>0</v>
      </c>
    </row>
    <row r="182" spans="2:21">
      <c r="B182">
        <v>182</v>
      </c>
      <c r="C182">
        <v>60302</v>
      </c>
      <c r="D182" t="s">
        <v>336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0</v>
      </c>
      <c r="I182" s="52">
        <f>+Muertes_PN_ACUM[[#This Row],[Fallecidos]]</f>
        <v>0</v>
      </c>
      <c r="J182" s="52">
        <f>+Recupera_PN_ACUM[[#This Row],[Recuperados]]</f>
        <v>0</v>
      </c>
      <c r="K182" s="52">
        <f>+Localiza_PN1112[[#This Row],[Casos]]-Localiza_PN1112[[#This Row],[Fallecidos]]-Localiza_PN1112[[#This Row],[Recuperados]]</f>
        <v>0</v>
      </c>
      <c r="L182" s="22">
        <f>+Localiza_PN1112[[#This Row],[Casos]]/(Localiza_PN1112[[#This Row],[Población]]/1000000)</f>
        <v>0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0</v>
      </c>
      <c r="O182" s="22">
        <f>+Localiza_PN1112[[#This Row],[Activos]]/(Localiza_PN1112[[#This Row],[Población]]/1000000)</f>
        <v>0</v>
      </c>
      <c r="P182" s="28" t="e">
        <f>+Localiza_PN1112[[#This Row],[Fallecidos]]/Localiza_PN1112[[#This Row],[Casos]]</f>
        <v>#DIV/0!</v>
      </c>
      <c r="Q182" s="28" t="e">
        <f>+Localiza_PN1112[[#This Row],[Recuperados]]/Localiza_PN1112[[#This Row],[Casos]]</f>
        <v>#DIV/0!</v>
      </c>
      <c r="R182" s="28" t="e">
        <f>Localiza_PN1112[[#This Row],[Activos]]/Localiza_PN1112[[#This Row],[Casos]]</f>
        <v>#DIV/0!</v>
      </c>
      <c r="S182" s="47">
        <f ca="1">+HLOOKUP($R$1,'Casos DIA Corr'!$CM$1:$CP$755,Localiza_PN1112[[#This Row],[Fila]],0)</f>
        <v>0</v>
      </c>
      <c r="T182" s="43">
        <f ca="1">+HLOOKUP($R$1,'Muertes DIA'!$F$1:$I$770,Localiza_PN1112[[#This Row],[Fila]],0)</f>
        <v>0</v>
      </c>
      <c r="U182" s="43">
        <f ca="1">+HLOOKUP($R$1,'Recuperados DIA'!$E$1:$H$763,Localiza_PN1112[[#This Row],[Fila]],0)</f>
        <v>0</v>
      </c>
    </row>
    <row r="183" spans="2:21">
      <c r="B183">
        <v>183</v>
      </c>
      <c r="C183">
        <v>70204</v>
      </c>
      <c r="D183" t="s">
        <v>337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0</v>
      </c>
      <c r="I183" s="52">
        <f>+Muertes_PN_ACUM[[#This Row],[Fallecidos]]</f>
        <v>0</v>
      </c>
      <c r="J183" s="52">
        <f>+Recupera_PN_ACUM[[#This Row],[Recuperados]]</f>
        <v>0</v>
      </c>
      <c r="K183" s="52">
        <f>+Localiza_PN1112[[#This Row],[Casos]]-Localiza_PN1112[[#This Row],[Fallecidos]]-Localiza_PN1112[[#This Row],[Recuperados]]</f>
        <v>0</v>
      </c>
      <c r="L183" s="22">
        <f>+Localiza_PN1112[[#This Row],[Casos]]/(Localiza_PN1112[[#This Row],[Población]]/1000000)</f>
        <v>0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0</v>
      </c>
      <c r="O183" s="22">
        <f>+Localiza_PN1112[[#This Row],[Activos]]/(Localiza_PN1112[[#This Row],[Población]]/1000000)</f>
        <v>0</v>
      </c>
      <c r="P183" s="28" t="e">
        <f>+Localiza_PN1112[[#This Row],[Fallecidos]]/Localiza_PN1112[[#This Row],[Casos]]</f>
        <v>#DIV/0!</v>
      </c>
      <c r="Q183" s="28" t="e">
        <f>+Localiza_PN1112[[#This Row],[Recuperados]]/Localiza_PN1112[[#This Row],[Casos]]</f>
        <v>#DIV/0!</v>
      </c>
      <c r="R183" s="28" t="e">
        <f>Localiza_PN1112[[#This Row],[Activos]]/Localiza_PN1112[[#This Row],[Casos]]</f>
        <v>#DIV/0!</v>
      </c>
      <c r="S183" s="47">
        <f ca="1">+HLOOKUP($R$1,'Casos DIA Corr'!$CM$1:$CP$755,Localiza_PN1112[[#This Row],[Fila]],0)</f>
        <v>0</v>
      </c>
      <c r="T183" s="43">
        <f ca="1">+HLOOKUP($R$1,'Muertes DIA'!$F$1:$I$770,Localiza_PN1112[[#This Row],[Fila]],0)</f>
        <v>0</v>
      </c>
      <c r="U183" s="43">
        <f ca="1">+HLOOKUP($R$1,'Recuperados DIA'!$E$1:$H$763,Localiza_PN1112[[#This Row],[Fila]],0)</f>
        <v>0</v>
      </c>
    </row>
    <row r="184" spans="2:21">
      <c r="B184">
        <v>184</v>
      </c>
      <c r="C184">
        <v>60304</v>
      </c>
      <c r="D184" t="s">
        <v>338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0</v>
      </c>
      <c r="I184" s="52">
        <f>+Muertes_PN_ACUM[[#This Row],[Fallecidos]]</f>
        <v>0</v>
      </c>
      <c r="J184" s="52">
        <f>+Recupera_PN_ACUM[[#This Row],[Recuperados]]</f>
        <v>0</v>
      </c>
      <c r="K184" s="52">
        <f>+Localiza_PN1112[[#This Row],[Casos]]-Localiza_PN1112[[#This Row],[Fallecidos]]-Localiza_PN1112[[#This Row],[Recuperados]]</f>
        <v>0</v>
      </c>
      <c r="L184" s="22">
        <f>+Localiza_PN1112[[#This Row],[Casos]]/(Localiza_PN1112[[#This Row],[Población]]/1000000)</f>
        <v>0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0</v>
      </c>
      <c r="O184" s="22">
        <f>+Localiza_PN1112[[#This Row],[Activos]]/(Localiza_PN1112[[#This Row],[Población]]/1000000)</f>
        <v>0</v>
      </c>
      <c r="P184" s="28" t="e">
        <f>+Localiza_PN1112[[#This Row],[Fallecidos]]/Localiza_PN1112[[#This Row],[Casos]]</f>
        <v>#DIV/0!</v>
      </c>
      <c r="Q184" s="28" t="e">
        <f>+Localiza_PN1112[[#This Row],[Recuperados]]/Localiza_PN1112[[#This Row],[Casos]]</f>
        <v>#DIV/0!</v>
      </c>
      <c r="R184" s="28" t="e">
        <f>Localiza_PN1112[[#This Row],[Activos]]/Localiza_PN1112[[#This Row],[Casos]]</f>
        <v>#DIV/0!</v>
      </c>
      <c r="S184" s="47">
        <f ca="1">+HLOOKUP($R$1,'Casos DIA Corr'!$CM$1:$CP$755,Localiza_PN1112[[#This Row],[Fila]],0)</f>
        <v>0</v>
      </c>
      <c r="T184" s="43">
        <f ca="1">+HLOOKUP($R$1,'Muertes DIA'!$F$1:$I$770,Localiza_PN1112[[#This Row],[Fila]],0)</f>
        <v>0</v>
      </c>
      <c r="U184" s="43">
        <f ca="1">+HLOOKUP($R$1,'Recuperados DIA'!$E$1:$H$763,Localiza_PN1112[[#This Row],[Fila]],0)</f>
        <v>0</v>
      </c>
    </row>
    <row r="185" spans="2:21">
      <c r="B185">
        <v>185</v>
      </c>
      <c r="C185">
        <v>70406</v>
      </c>
      <c r="D185" t="s">
        <v>338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0</v>
      </c>
      <c r="I185" s="52">
        <f>+Muertes_PN_ACUM[[#This Row],[Fallecidos]]</f>
        <v>0</v>
      </c>
      <c r="J185" s="52">
        <f>+Recupera_PN_ACUM[[#This Row],[Recuperados]]</f>
        <v>0</v>
      </c>
      <c r="K185" s="52">
        <f>+Localiza_PN1112[[#This Row],[Casos]]-Localiza_PN1112[[#This Row],[Fallecidos]]-Localiza_PN1112[[#This Row],[Recuperados]]</f>
        <v>0</v>
      </c>
      <c r="L185" s="22">
        <f>+Localiza_PN1112[[#This Row],[Casos]]/(Localiza_PN1112[[#This Row],[Población]]/1000000)</f>
        <v>0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0</v>
      </c>
      <c r="O185" s="22">
        <f>+Localiza_PN1112[[#This Row],[Activos]]/(Localiza_PN1112[[#This Row],[Población]]/1000000)</f>
        <v>0</v>
      </c>
      <c r="P185" s="28" t="e">
        <f>+Localiza_PN1112[[#This Row],[Fallecidos]]/Localiza_PN1112[[#This Row],[Casos]]</f>
        <v>#DIV/0!</v>
      </c>
      <c r="Q185" s="28" t="e">
        <f>+Localiza_PN1112[[#This Row],[Recuperados]]/Localiza_PN1112[[#This Row],[Casos]]</f>
        <v>#DIV/0!</v>
      </c>
      <c r="R185" s="28" t="e">
        <f>Localiza_PN1112[[#This Row],[Activos]]/Localiza_PN1112[[#This Row],[Casos]]</f>
        <v>#DIV/0!</v>
      </c>
      <c r="S185" s="47">
        <f ca="1">+HLOOKUP($R$1,'Casos DIA Corr'!$CM$1:$CP$755,Localiza_PN1112[[#This Row],[Fila]],0)</f>
        <v>0</v>
      </c>
      <c r="T185" s="43">
        <f ca="1">+HLOOKUP($R$1,'Muertes DIA'!$F$1:$I$770,Localiza_PN1112[[#This Row],[Fila]],0)</f>
        <v>0</v>
      </c>
      <c r="U185" s="43">
        <f ca="1">+HLOOKUP($R$1,'Recuperados DIA'!$E$1:$H$763,Localiza_PN1112[[#This Row],[Fila]],0)</f>
        <v>0</v>
      </c>
    </row>
    <row r="186" spans="2:21">
      <c r="B186">
        <v>186</v>
      </c>
      <c r="C186">
        <v>20203</v>
      </c>
      <c r="D186" t="s">
        <v>339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0</v>
      </c>
      <c r="I186" s="52">
        <f>+Muertes_PN_ACUM[[#This Row],[Fallecidos]]</f>
        <v>0</v>
      </c>
      <c r="J186" s="52">
        <f>+Recupera_PN_ACUM[[#This Row],[Recuperados]]</f>
        <v>0</v>
      </c>
      <c r="K186" s="52">
        <f>+Localiza_PN1112[[#This Row],[Casos]]-Localiza_PN1112[[#This Row],[Fallecidos]]-Localiza_PN1112[[#This Row],[Recuperados]]</f>
        <v>0</v>
      </c>
      <c r="L186" s="22">
        <f>+Localiza_PN1112[[#This Row],[Casos]]/(Localiza_PN1112[[#This Row],[Población]]/1000000)</f>
        <v>0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0</v>
      </c>
      <c r="O186" s="22">
        <f>+Localiza_PN1112[[#This Row],[Activos]]/(Localiza_PN1112[[#This Row],[Población]]/1000000)</f>
        <v>0</v>
      </c>
      <c r="P186" s="28" t="e">
        <f>+Localiza_PN1112[[#This Row],[Fallecidos]]/Localiza_PN1112[[#This Row],[Casos]]</f>
        <v>#DIV/0!</v>
      </c>
      <c r="Q186" s="28" t="e">
        <f>+Localiza_PN1112[[#This Row],[Recuperados]]/Localiza_PN1112[[#This Row],[Casos]]</f>
        <v>#DIV/0!</v>
      </c>
      <c r="R186" s="28" t="e">
        <f>Localiza_PN1112[[#This Row],[Activos]]/Localiza_PN1112[[#This Row],[Casos]]</f>
        <v>#DIV/0!</v>
      </c>
      <c r="S186" s="47">
        <f ca="1">+HLOOKUP($R$1,'Casos DIA Corr'!$CM$1:$CP$755,Localiza_PN1112[[#This Row],[Fila]],0)</f>
        <v>0</v>
      </c>
      <c r="T186" s="43">
        <f ca="1">+HLOOKUP($R$1,'Muertes DIA'!$F$1:$I$770,Localiza_PN1112[[#This Row],[Fila]],0)</f>
        <v>0</v>
      </c>
      <c r="U186" s="43">
        <f ca="1">+HLOOKUP($R$1,'Recuperados DIA'!$E$1:$H$763,Localiza_PN1112[[#This Row],[Fila]],0)</f>
        <v>0</v>
      </c>
    </row>
    <row r="187" spans="2:21">
      <c r="B187">
        <v>187</v>
      </c>
      <c r="C187">
        <v>80802</v>
      </c>
      <c r="D187" t="s">
        <v>340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0</v>
      </c>
      <c r="I187" s="52">
        <f>+Muertes_PN_ACUM[[#This Row],[Fallecidos]]</f>
        <v>5</v>
      </c>
      <c r="J187" s="52">
        <f>+Recupera_PN_ACUM[[#This Row],[Recuperados]]</f>
        <v>195</v>
      </c>
      <c r="K187" s="52">
        <f>+Localiza_PN1112[[#This Row],[Casos]]-Localiza_PN1112[[#This Row],[Fallecidos]]-Localiza_PN1112[[#This Row],[Recuperados]]</f>
        <v>-200</v>
      </c>
      <c r="L187" s="22">
        <f>+Localiza_PN1112[[#This Row],[Casos]]/(Localiza_PN1112[[#This Row],[Población]]/1000000)</f>
        <v>0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433333.33333333337</v>
      </c>
      <c r="O187" s="22">
        <f>+Localiza_PN1112[[#This Row],[Activos]]/(Localiza_PN1112[[#This Row],[Población]]/1000000)</f>
        <v>-444444.44444444444</v>
      </c>
      <c r="P187" s="28" t="e">
        <f>+Localiza_PN1112[[#This Row],[Fallecidos]]/Localiza_PN1112[[#This Row],[Casos]]</f>
        <v>#DIV/0!</v>
      </c>
      <c r="Q187" s="28" t="e">
        <f>+Localiza_PN1112[[#This Row],[Recuperados]]/Localiza_PN1112[[#This Row],[Casos]]</f>
        <v>#DIV/0!</v>
      </c>
      <c r="R187" s="28" t="e">
        <f>Localiza_PN1112[[#This Row],[Activos]]/Localiza_PN1112[[#This Row],[Casos]]</f>
        <v>#DIV/0!</v>
      </c>
      <c r="S187" s="47">
        <f ca="1">+HLOOKUP($R$1,'Casos DIA Corr'!$CM$1:$CP$755,Localiza_PN1112[[#This Row],[Fila]],0)</f>
        <v>0</v>
      </c>
      <c r="T187" s="43">
        <f ca="1">+HLOOKUP($R$1,'Muertes DIA'!$F$1:$I$770,Localiza_PN1112[[#This Row],[Fila]],0)</f>
        <v>0</v>
      </c>
      <c r="U187" s="43">
        <f ca="1">+HLOOKUP($R$1,'Recuperados DIA'!$E$1:$H$763,Localiza_PN1112[[#This Row],[Fila]],0)</f>
        <v>3</v>
      </c>
    </row>
    <row r="188" spans="2:21">
      <c r="B188">
        <v>188</v>
      </c>
      <c r="C188">
        <v>60606</v>
      </c>
      <c r="D188" t="s">
        <v>341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0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-1</v>
      </c>
      <c r="L188" s="22">
        <f>+Localiza_PN1112[[#This Row],[Casos]]/(Localiza_PN1112[[#This Row],[Población]]/1000000)</f>
        <v>0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-276.01435274634281</v>
      </c>
      <c r="P188" s="28" t="e">
        <f>+Localiza_PN1112[[#This Row],[Fallecidos]]/Localiza_PN1112[[#This Row],[Casos]]</f>
        <v>#DIV/0!</v>
      </c>
      <c r="Q188" s="28" t="e">
        <f>+Localiza_PN1112[[#This Row],[Recuperados]]/Localiza_PN1112[[#This Row],[Casos]]</f>
        <v>#DIV/0!</v>
      </c>
      <c r="R188" s="28" t="e">
        <f>Localiza_PN1112[[#This Row],[Activos]]/Localiza_PN1112[[#This Row],[Casos]]</f>
        <v>#DIV/0!</v>
      </c>
      <c r="S188" s="47">
        <f ca="1">+HLOOKUP($R$1,'Casos DIA Corr'!$CM$1:$CP$755,Localiza_PN1112[[#This Row],[Fila]],0)</f>
        <v>0</v>
      </c>
      <c r="T188" s="43">
        <f ca="1">+HLOOKUP($R$1,'Muertes DIA'!$F$1:$I$770,Localiza_PN1112[[#This Row],[Fila]],0)</f>
        <v>0</v>
      </c>
      <c r="U188" s="43">
        <f ca="1">+HLOOKUP($R$1,'Recuperados DIA'!$E$1:$H$763,Localiza_PN1112[[#This Row],[Fila]],0)</f>
        <v>0</v>
      </c>
    </row>
    <row r="189" spans="2:21">
      <c r="B189">
        <v>189</v>
      </c>
      <c r="C189">
        <v>70205</v>
      </c>
      <c r="D189" t="s">
        <v>342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0</v>
      </c>
      <c r="I189" s="52">
        <f>+Muertes_PN_ACUM[[#This Row],[Fallecidos]]</f>
        <v>0</v>
      </c>
      <c r="J189" s="52">
        <f>+Recupera_PN_ACUM[[#This Row],[Recuperados]]</f>
        <v>0</v>
      </c>
      <c r="K189" s="52">
        <f>+Localiza_PN1112[[#This Row],[Casos]]-Localiza_PN1112[[#This Row],[Fallecidos]]-Localiza_PN1112[[#This Row],[Recuperados]]</f>
        <v>0</v>
      </c>
      <c r="L189" s="22">
        <f>+Localiza_PN1112[[#This Row],[Casos]]/(Localiza_PN1112[[#This Row],[Población]]/1000000)</f>
        <v>0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0</v>
      </c>
      <c r="O189" s="22">
        <f>+Localiza_PN1112[[#This Row],[Activos]]/(Localiza_PN1112[[#This Row],[Población]]/1000000)</f>
        <v>0</v>
      </c>
      <c r="P189" s="28" t="e">
        <f>+Localiza_PN1112[[#This Row],[Fallecidos]]/Localiza_PN1112[[#This Row],[Casos]]</f>
        <v>#DIV/0!</v>
      </c>
      <c r="Q189" s="28" t="e">
        <f>+Localiza_PN1112[[#This Row],[Recuperados]]/Localiza_PN1112[[#This Row],[Casos]]</f>
        <v>#DIV/0!</v>
      </c>
      <c r="R189" s="28" t="e">
        <f>Localiza_PN1112[[#This Row],[Activos]]/Localiza_PN1112[[#This Row],[Casos]]</f>
        <v>#DIV/0!</v>
      </c>
      <c r="S189" s="47">
        <f ca="1">+HLOOKUP($R$1,'Casos DIA Corr'!$CM$1:$CP$755,Localiza_PN1112[[#This Row],[Fila]],0)</f>
        <v>0</v>
      </c>
      <c r="T189" s="43">
        <f ca="1">+HLOOKUP($R$1,'Muertes DIA'!$F$1:$I$770,Localiza_PN1112[[#This Row],[Fila]],0)</f>
        <v>0</v>
      </c>
      <c r="U189" s="43">
        <f ca="1">+HLOOKUP($R$1,'Recuperados DIA'!$E$1:$H$763,Localiza_PN1112[[#This Row],[Fila]],0)</f>
        <v>0</v>
      </c>
    </row>
    <row r="190" spans="2:21">
      <c r="B190">
        <v>190</v>
      </c>
      <c r="C190">
        <v>90204</v>
      </c>
      <c r="D190" t="s">
        <v>343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0</v>
      </c>
      <c r="I190" s="52">
        <f>+Muertes_PN_ACUM[[#This Row],[Fallecidos]]</f>
        <v>0</v>
      </c>
      <c r="J190" s="52">
        <f>+Recupera_PN_ACUM[[#This Row],[Recuperados]]</f>
        <v>0</v>
      </c>
      <c r="K190" s="52">
        <f>+Localiza_PN1112[[#This Row],[Casos]]-Localiza_PN1112[[#This Row],[Fallecidos]]-Localiza_PN1112[[#This Row],[Recuperados]]</f>
        <v>0</v>
      </c>
      <c r="L190" s="22">
        <f>+Localiza_PN1112[[#This Row],[Casos]]/(Localiza_PN1112[[#This Row],[Población]]/1000000)</f>
        <v>0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0</v>
      </c>
      <c r="O190" s="22">
        <f>+Localiza_PN1112[[#This Row],[Activos]]/(Localiza_PN1112[[#This Row],[Población]]/1000000)</f>
        <v>0</v>
      </c>
      <c r="P190" s="28" t="e">
        <f>+Localiza_PN1112[[#This Row],[Fallecidos]]/Localiza_PN1112[[#This Row],[Casos]]</f>
        <v>#DIV/0!</v>
      </c>
      <c r="Q190" s="28" t="e">
        <f>+Localiza_PN1112[[#This Row],[Recuperados]]/Localiza_PN1112[[#This Row],[Casos]]</f>
        <v>#DIV/0!</v>
      </c>
      <c r="R190" s="28" t="e">
        <f>Localiza_PN1112[[#This Row],[Activos]]/Localiza_PN1112[[#This Row],[Casos]]</f>
        <v>#DIV/0!</v>
      </c>
      <c r="S190" s="47">
        <f ca="1">+HLOOKUP($R$1,'Casos DIA Corr'!$CM$1:$CP$755,Localiza_PN1112[[#This Row],[Fila]],0)</f>
        <v>0</v>
      </c>
      <c r="T190" s="43">
        <f ca="1">+HLOOKUP($R$1,'Muertes DIA'!$F$1:$I$770,Localiza_PN1112[[#This Row],[Fila]],0)</f>
        <v>0</v>
      </c>
      <c r="U190" s="43">
        <f ca="1">+HLOOKUP($R$1,'Recuperados DIA'!$E$1:$H$763,Localiza_PN1112[[#This Row],[Fila]],0)</f>
        <v>0</v>
      </c>
    </row>
    <row r="191" spans="2:21">
      <c r="B191">
        <v>191</v>
      </c>
      <c r="C191">
        <v>20605</v>
      </c>
      <c r="D191" t="s">
        <v>344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0</v>
      </c>
      <c r="I191" s="52">
        <f>+Muertes_PN_ACUM[[#This Row],[Fallecidos]]</f>
        <v>0</v>
      </c>
      <c r="J191" s="52">
        <f>+Recupera_PN_ACUM[[#This Row],[Recuperados]]</f>
        <v>8</v>
      </c>
      <c r="K191" s="52">
        <f>+Localiza_PN1112[[#This Row],[Casos]]-Localiza_PN1112[[#This Row],[Fallecidos]]-Localiza_PN1112[[#This Row],[Recuperados]]</f>
        <v>-8</v>
      </c>
      <c r="L191" s="22">
        <f>+Localiza_PN1112[[#This Row],[Casos]]/(Localiza_PN1112[[#This Row],[Población]]/1000000)</f>
        <v>0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4235.0449973530967</v>
      </c>
      <c r="O191" s="22">
        <f>+Localiza_PN1112[[#This Row],[Activos]]/(Localiza_PN1112[[#This Row],[Población]]/1000000)</f>
        <v>-4235.0449973530967</v>
      </c>
      <c r="P191" s="28" t="e">
        <f>+Localiza_PN1112[[#This Row],[Fallecidos]]/Localiza_PN1112[[#This Row],[Casos]]</f>
        <v>#DIV/0!</v>
      </c>
      <c r="Q191" s="28" t="e">
        <f>+Localiza_PN1112[[#This Row],[Recuperados]]/Localiza_PN1112[[#This Row],[Casos]]</f>
        <v>#DIV/0!</v>
      </c>
      <c r="R191" s="28" t="e">
        <f>Localiza_PN1112[[#This Row],[Activos]]/Localiza_PN1112[[#This Row],[Casos]]</f>
        <v>#DIV/0!</v>
      </c>
      <c r="S191" s="47">
        <f ca="1">+HLOOKUP($R$1,'Casos DIA Corr'!$CM$1:$CP$755,Localiza_PN1112[[#This Row],[Fila]],0)</f>
        <v>0</v>
      </c>
      <c r="T191" s="43">
        <f ca="1">+HLOOKUP($R$1,'Muertes DIA'!$F$1:$I$770,Localiza_PN1112[[#This Row],[Fila]],0)</f>
        <v>0</v>
      </c>
      <c r="U191" s="43">
        <f ca="1">+HLOOKUP($R$1,'Recuperados DIA'!$E$1:$H$763,Localiza_PN1112[[#This Row],[Fila]],0)</f>
        <v>0</v>
      </c>
    </row>
    <row r="192" spans="2:21">
      <c r="B192">
        <v>192</v>
      </c>
      <c r="C192">
        <v>130706</v>
      </c>
      <c r="D192" t="s">
        <v>344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0</v>
      </c>
      <c r="I192" s="52">
        <f>+Muertes_PN_ACUM[[#This Row],[Fallecidos]]</f>
        <v>0</v>
      </c>
      <c r="J192" s="52">
        <f>+Recupera_PN_ACUM[[#This Row],[Recuperados]]</f>
        <v>35</v>
      </c>
      <c r="K192" s="52">
        <f>+Localiza_PN1112[[#This Row],[Casos]]-Localiza_PN1112[[#This Row],[Fallecidos]]-Localiza_PN1112[[#This Row],[Recuperados]]</f>
        <v>-35</v>
      </c>
      <c r="L192" s="22">
        <f>+Localiza_PN1112[[#This Row],[Casos]]/(Localiza_PN1112[[#This Row],[Población]]/1000000)</f>
        <v>0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57565.789473684206</v>
      </c>
      <c r="O192" s="22">
        <f>+Localiza_PN1112[[#This Row],[Activos]]/(Localiza_PN1112[[#This Row],[Población]]/1000000)</f>
        <v>-57565.789473684206</v>
      </c>
      <c r="P192" s="28" t="e">
        <f>+Localiza_PN1112[[#This Row],[Fallecidos]]/Localiza_PN1112[[#This Row],[Casos]]</f>
        <v>#DIV/0!</v>
      </c>
      <c r="Q192" s="28" t="e">
        <f>+Localiza_PN1112[[#This Row],[Recuperados]]/Localiza_PN1112[[#This Row],[Casos]]</f>
        <v>#DIV/0!</v>
      </c>
      <c r="R192" s="28" t="e">
        <f>Localiza_PN1112[[#This Row],[Activos]]/Localiza_PN1112[[#This Row],[Casos]]</f>
        <v>#DIV/0!</v>
      </c>
      <c r="S192" s="47">
        <f ca="1">+HLOOKUP($R$1,'Casos DIA Corr'!$CM$1:$CP$755,Localiza_PN1112[[#This Row],[Fila]],0)</f>
        <v>0</v>
      </c>
      <c r="T192" s="43">
        <f ca="1">+HLOOKUP($R$1,'Muertes DIA'!$F$1:$I$770,Localiza_PN1112[[#This Row],[Fila]],0)</f>
        <v>0</v>
      </c>
      <c r="U192" s="43">
        <f ca="1">+HLOOKUP($R$1,'Recuperados DIA'!$E$1:$H$763,Localiza_PN1112[[#This Row],[Fila]],0)</f>
        <v>0</v>
      </c>
    </row>
    <row r="193" spans="2:21">
      <c r="B193">
        <v>193</v>
      </c>
      <c r="C193">
        <v>20502</v>
      </c>
      <c r="D193" t="s">
        <v>346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0</v>
      </c>
      <c r="I193" s="52">
        <f>+Muertes_PN_ACUM[[#This Row],[Fallecidos]]</f>
        <v>0</v>
      </c>
      <c r="J193" s="52">
        <f>+Recupera_PN_ACUM[[#This Row],[Recuperados]]</f>
        <v>0</v>
      </c>
      <c r="K193" s="52">
        <f>+Localiza_PN1112[[#This Row],[Casos]]-Localiza_PN1112[[#This Row],[Fallecidos]]-Localiza_PN1112[[#This Row],[Recuperados]]</f>
        <v>0</v>
      </c>
      <c r="L193" s="22">
        <f>+Localiza_PN1112[[#This Row],[Casos]]/(Localiza_PN1112[[#This Row],[Población]]/1000000)</f>
        <v>0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0</v>
      </c>
      <c r="O193" s="22">
        <f>+Localiza_PN1112[[#This Row],[Activos]]/(Localiza_PN1112[[#This Row],[Población]]/1000000)</f>
        <v>0</v>
      </c>
      <c r="P193" s="28" t="e">
        <f>+Localiza_PN1112[[#This Row],[Fallecidos]]/Localiza_PN1112[[#This Row],[Casos]]</f>
        <v>#DIV/0!</v>
      </c>
      <c r="Q193" s="28" t="e">
        <f>+Localiza_PN1112[[#This Row],[Recuperados]]/Localiza_PN1112[[#This Row],[Casos]]</f>
        <v>#DIV/0!</v>
      </c>
      <c r="R193" s="28" t="e">
        <f>Localiza_PN1112[[#This Row],[Activos]]/Localiza_PN1112[[#This Row],[Casos]]</f>
        <v>#DIV/0!</v>
      </c>
      <c r="S193" s="47">
        <f ca="1">+HLOOKUP($R$1,'Casos DIA Corr'!$CM$1:$CP$755,Localiza_PN1112[[#This Row],[Fila]],0)</f>
        <v>0</v>
      </c>
      <c r="T193" s="43">
        <f ca="1">+HLOOKUP($R$1,'Muertes DIA'!$F$1:$I$770,Localiza_PN1112[[#This Row],[Fila]],0)</f>
        <v>0</v>
      </c>
      <c r="U193" s="43">
        <f ca="1">+HLOOKUP($R$1,'Recuperados DIA'!$E$1:$H$763,Localiza_PN1112[[#This Row],[Fila]],0)</f>
        <v>0</v>
      </c>
    </row>
    <row r="194" spans="2:21">
      <c r="B194">
        <v>194</v>
      </c>
      <c r="C194">
        <v>70706</v>
      </c>
      <c r="D194" t="s">
        <v>347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0</v>
      </c>
      <c r="I194" s="52">
        <f>+Muertes_PN_ACUM[[#This Row],[Fallecidos]]</f>
        <v>0</v>
      </c>
      <c r="J194" s="52">
        <f>+Recupera_PN_ACUM[[#This Row],[Recuperados]]</f>
        <v>0</v>
      </c>
      <c r="K194" s="52">
        <f>+Localiza_PN1112[[#This Row],[Casos]]-Localiza_PN1112[[#This Row],[Fallecidos]]-Localiza_PN1112[[#This Row],[Recuperados]]</f>
        <v>0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 t="e">
        <f>+Localiza_PN1112[[#This Row],[Fallecidos]]/Localiza_PN1112[[#This Row],[Casos]]</f>
        <v>#DIV/0!</v>
      </c>
      <c r="Q194" s="28" t="e">
        <f>+Localiza_PN1112[[#This Row],[Recuperados]]/Localiza_PN1112[[#This Row],[Casos]]</f>
        <v>#DIV/0!</v>
      </c>
      <c r="R194" s="28" t="e">
        <f>Localiza_PN1112[[#This Row],[Activos]]/Localiza_PN1112[[#This Row],[Casos]]</f>
        <v>#DIV/0!</v>
      </c>
      <c r="S194" s="47">
        <f ca="1">+HLOOKUP($R$1,'Casos DIA Corr'!$CM$1:$CP$755,Localiza_PN1112[[#This Row],[Fila]],0)</f>
        <v>0</v>
      </c>
      <c r="T194" s="43">
        <f ca="1">+HLOOKUP($R$1,'Muertes DIA'!$F$1:$I$770,Localiza_PN1112[[#This Row],[Fila]],0)</f>
        <v>0</v>
      </c>
      <c r="U194" s="43">
        <f ca="1">+HLOOKUP($R$1,'Recuperados DIA'!$E$1:$H$763,Localiza_PN1112[[#This Row],[Fila]],0)</f>
        <v>0</v>
      </c>
    </row>
    <row r="195" spans="2:21">
      <c r="B195">
        <v>195</v>
      </c>
      <c r="C195">
        <v>20102</v>
      </c>
      <c r="D195" t="s">
        <v>348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0</v>
      </c>
      <c r="I195" s="52">
        <f>+Muertes_PN_ACUM[[#This Row],[Fallecidos]]</f>
        <v>0</v>
      </c>
      <c r="J195" s="52">
        <f>+Recupera_PN_ACUM[[#This Row],[Recuperados]]</f>
        <v>0</v>
      </c>
      <c r="K195" s="52">
        <f>+Localiza_PN1112[[#This Row],[Casos]]-Localiza_PN1112[[#This Row],[Fallecidos]]-Localiza_PN1112[[#This Row],[Recuperados]]</f>
        <v>0</v>
      </c>
      <c r="L195" s="22">
        <f>+Localiza_PN1112[[#This Row],[Casos]]/(Localiza_PN1112[[#This Row],[Población]]/1000000)</f>
        <v>0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0</v>
      </c>
      <c r="O195" s="22">
        <f>+Localiza_PN1112[[#This Row],[Activos]]/(Localiza_PN1112[[#This Row],[Población]]/1000000)</f>
        <v>0</v>
      </c>
      <c r="P195" s="28" t="e">
        <f>+Localiza_PN1112[[#This Row],[Fallecidos]]/Localiza_PN1112[[#This Row],[Casos]]</f>
        <v>#DIV/0!</v>
      </c>
      <c r="Q195" s="28" t="e">
        <f>+Localiza_PN1112[[#This Row],[Recuperados]]/Localiza_PN1112[[#This Row],[Casos]]</f>
        <v>#DIV/0!</v>
      </c>
      <c r="R195" s="28" t="e">
        <f>Localiza_PN1112[[#This Row],[Activos]]/Localiza_PN1112[[#This Row],[Casos]]</f>
        <v>#DIV/0!</v>
      </c>
      <c r="S195" s="47">
        <f ca="1">+HLOOKUP($R$1,'Casos DIA Corr'!$CM$1:$CP$755,Localiza_PN1112[[#This Row],[Fila]],0)</f>
        <v>0</v>
      </c>
      <c r="T195" s="43">
        <f ca="1">+HLOOKUP($R$1,'Muertes DIA'!$F$1:$I$770,Localiza_PN1112[[#This Row],[Fila]],0)</f>
        <v>0</v>
      </c>
      <c r="U195" s="43">
        <f ca="1">+HLOOKUP($R$1,'Recuperados DIA'!$E$1:$H$763,Localiza_PN1112[[#This Row],[Fila]],0)</f>
        <v>0</v>
      </c>
    </row>
    <row r="196" spans="2:21">
      <c r="B196">
        <v>196</v>
      </c>
      <c r="C196">
        <v>41304</v>
      </c>
      <c r="D196" t="s">
        <v>348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0</v>
      </c>
      <c r="I196" s="52">
        <f>+Muertes_PN_ACUM[[#This Row],[Fallecidos]]</f>
        <v>0</v>
      </c>
      <c r="J196" s="52">
        <f>+Recupera_PN_ACUM[[#This Row],[Recuperados]]</f>
        <v>0</v>
      </c>
      <c r="K196" s="52">
        <f>+Localiza_PN1112[[#This Row],[Casos]]-Localiza_PN1112[[#This Row],[Fallecidos]]-Localiza_PN1112[[#This Row],[Recuperados]]</f>
        <v>0</v>
      </c>
      <c r="L196" s="22">
        <f>+Localiza_PN1112[[#This Row],[Casos]]/(Localiza_PN1112[[#This Row],[Población]]/1000000)</f>
        <v>0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0</v>
      </c>
      <c r="O196" s="22">
        <f>+Localiza_PN1112[[#This Row],[Activos]]/(Localiza_PN1112[[#This Row],[Población]]/1000000)</f>
        <v>0</v>
      </c>
      <c r="P196" s="28" t="e">
        <f>+Localiza_PN1112[[#This Row],[Fallecidos]]/Localiza_PN1112[[#This Row],[Casos]]</f>
        <v>#DIV/0!</v>
      </c>
      <c r="Q196" s="28" t="e">
        <f>+Localiza_PN1112[[#This Row],[Recuperados]]/Localiza_PN1112[[#This Row],[Casos]]</f>
        <v>#DIV/0!</v>
      </c>
      <c r="R196" s="28" t="e">
        <f>Localiza_PN1112[[#This Row],[Activos]]/Localiza_PN1112[[#This Row],[Casos]]</f>
        <v>#DIV/0!</v>
      </c>
      <c r="S196" s="47">
        <f ca="1">+HLOOKUP($R$1,'Casos DIA Corr'!$CM$1:$CP$755,Localiza_PN1112[[#This Row],[Fila]],0)</f>
        <v>0</v>
      </c>
      <c r="T196" s="43">
        <f ca="1">+HLOOKUP($R$1,'Muertes DIA'!$F$1:$I$770,Localiza_PN1112[[#This Row],[Fila]],0)</f>
        <v>0</v>
      </c>
      <c r="U196" s="43">
        <f ca="1">+HLOOKUP($R$1,'Recuperados DIA'!$E$1:$H$763,Localiza_PN1112[[#This Row],[Fila]],0)</f>
        <v>0</v>
      </c>
    </row>
    <row r="197" spans="2:21">
      <c r="B197">
        <v>197</v>
      </c>
      <c r="C197">
        <v>90904</v>
      </c>
      <c r="D197" t="s">
        <v>349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0</v>
      </c>
      <c r="I197" s="52">
        <f>+Muertes_PN_ACUM[[#This Row],[Fallecidos]]</f>
        <v>0</v>
      </c>
      <c r="J197" s="52">
        <f>+Recupera_PN_ACUM[[#This Row],[Recuperados]]</f>
        <v>0</v>
      </c>
      <c r="K197" s="52">
        <f>+Localiza_PN1112[[#This Row],[Casos]]-Localiza_PN1112[[#This Row],[Fallecidos]]-Localiza_PN1112[[#This Row],[Recuperados]]</f>
        <v>0</v>
      </c>
      <c r="L197" s="22">
        <f>+Localiza_PN1112[[#This Row],[Casos]]/(Localiza_PN1112[[#This Row],[Población]]/1000000)</f>
        <v>0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0</v>
      </c>
      <c r="O197" s="22">
        <f>+Localiza_PN1112[[#This Row],[Activos]]/(Localiza_PN1112[[#This Row],[Población]]/1000000)</f>
        <v>0</v>
      </c>
      <c r="P197" s="28" t="e">
        <f>+Localiza_PN1112[[#This Row],[Fallecidos]]/Localiza_PN1112[[#This Row],[Casos]]</f>
        <v>#DIV/0!</v>
      </c>
      <c r="Q197" s="28" t="e">
        <f>+Localiza_PN1112[[#This Row],[Recuperados]]/Localiza_PN1112[[#This Row],[Casos]]</f>
        <v>#DIV/0!</v>
      </c>
      <c r="R197" s="28" t="e">
        <f>Localiza_PN1112[[#This Row],[Activos]]/Localiza_PN1112[[#This Row],[Casos]]</f>
        <v>#DIV/0!</v>
      </c>
      <c r="S197" s="47">
        <f ca="1">+HLOOKUP($R$1,'Casos DIA Corr'!$CM$1:$CP$755,Localiza_PN1112[[#This Row],[Fila]],0)</f>
        <v>0</v>
      </c>
      <c r="T197" s="43">
        <f ca="1">+HLOOKUP($R$1,'Muertes DIA'!$F$1:$I$770,Localiza_PN1112[[#This Row],[Fila]],0)</f>
        <v>0</v>
      </c>
      <c r="U197" s="43">
        <f ca="1">+HLOOKUP($R$1,'Recuperados DIA'!$E$1:$H$763,Localiza_PN1112[[#This Row],[Fila]],0)</f>
        <v>0</v>
      </c>
    </row>
    <row r="198" spans="2:21">
      <c r="B198">
        <v>198</v>
      </c>
      <c r="C198">
        <v>70315</v>
      </c>
      <c r="D198" t="s">
        <v>350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0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-1</v>
      </c>
      <c r="L198" s="22">
        <f>+Localiza_PN1112[[#This Row],[Casos]]/(Localiza_PN1112[[#This Row],[Población]]/1000000)</f>
        <v>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-666.66666666666663</v>
      </c>
      <c r="P198" s="28" t="e">
        <f>+Localiza_PN1112[[#This Row],[Fallecidos]]/Localiza_PN1112[[#This Row],[Casos]]</f>
        <v>#DIV/0!</v>
      </c>
      <c r="Q198" s="28" t="e">
        <f>+Localiza_PN1112[[#This Row],[Recuperados]]/Localiza_PN1112[[#This Row],[Casos]]</f>
        <v>#DIV/0!</v>
      </c>
      <c r="R198" s="28" t="e">
        <f>Localiza_PN1112[[#This Row],[Activos]]/Localiza_PN1112[[#This Row],[Casos]]</f>
        <v>#DIV/0!</v>
      </c>
      <c r="S198" s="47">
        <f ca="1">+HLOOKUP($R$1,'Casos DIA Corr'!$CM$1:$CP$755,Localiza_PN1112[[#This Row],[Fila]],0)</f>
        <v>0</v>
      </c>
      <c r="T198" s="43">
        <f ca="1">+HLOOKUP($R$1,'Muertes DIA'!$F$1:$I$770,Localiza_PN1112[[#This Row],[Fila]],0)</f>
        <v>0</v>
      </c>
      <c r="U198" s="43">
        <f ca="1">+HLOOKUP($R$1,'Recuperados DIA'!$E$1:$H$763,Localiza_PN1112[[#This Row],[Fila]],0)</f>
        <v>0</v>
      </c>
    </row>
    <row r="199" spans="2:21">
      <c r="B199">
        <v>199</v>
      </c>
      <c r="C199">
        <v>10206</v>
      </c>
      <c r="D199" t="s">
        <v>351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0</v>
      </c>
      <c r="I199" s="52">
        <f>+Muertes_PN_ACUM[[#This Row],[Fallecidos]]</f>
        <v>1</v>
      </c>
      <c r="J199" s="52">
        <f>+Recupera_PN_ACUM[[#This Row],[Recuperados]]</f>
        <v>7</v>
      </c>
      <c r="K199" s="52">
        <f>+Localiza_PN1112[[#This Row],[Casos]]-Localiza_PN1112[[#This Row],[Fallecidos]]-Localiza_PN1112[[#This Row],[Recuperados]]</f>
        <v>-8</v>
      </c>
      <c r="L199" s="22">
        <f>+Localiza_PN1112[[#This Row],[Casos]]/(Localiza_PN1112[[#This Row],[Población]]/1000000)</f>
        <v>0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4710.6325706594889</v>
      </c>
      <c r="O199" s="22">
        <f>+Localiza_PN1112[[#This Row],[Activos]]/(Localiza_PN1112[[#This Row],[Población]]/1000000)</f>
        <v>-5383.5800807537016</v>
      </c>
      <c r="P199" s="28" t="e">
        <f>+Localiza_PN1112[[#This Row],[Fallecidos]]/Localiza_PN1112[[#This Row],[Casos]]</f>
        <v>#DIV/0!</v>
      </c>
      <c r="Q199" s="28" t="e">
        <f>+Localiza_PN1112[[#This Row],[Recuperados]]/Localiza_PN1112[[#This Row],[Casos]]</f>
        <v>#DIV/0!</v>
      </c>
      <c r="R199" s="28" t="e">
        <f>Localiza_PN1112[[#This Row],[Activos]]/Localiza_PN1112[[#This Row],[Casos]]</f>
        <v>#DIV/0!</v>
      </c>
      <c r="S199" s="47">
        <f ca="1">+HLOOKUP($R$1,'Casos DIA Corr'!$CM$1:$CP$755,Localiza_PN1112[[#This Row],[Fila]],0)</f>
        <v>0</v>
      </c>
      <c r="T199" s="43">
        <f ca="1">+HLOOKUP($R$1,'Muertes DIA'!$F$1:$I$770,Localiza_PN1112[[#This Row],[Fila]],0)</f>
        <v>1</v>
      </c>
      <c r="U199" s="43">
        <f ca="1">+HLOOKUP($R$1,'Recuperados DIA'!$E$1:$H$763,Localiza_PN1112[[#This Row],[Fila]],0)</f>
        <v>0</v>
      </c>
    </row>
    <row r="200" spans="2:21">
      <c r="B200">
        <v>200</v>
      </c>
      <c r="C200">
        <v>70102</v>
      </c>
      <c r="D200" t="s">
        <v>353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0</v>
      </c>
      <c r="I200" s="52">
        <f>+Muertes_PN_ACUM[[#This Row],[Fallecidos]]</f>
        <v>0</v>
      </c>
      <c r="J200" s="52">
        <f>+Recupera_PN_ACUM[[#This Row],[Recuperados]]</f>
        <v>0</v>
      </c>
      <c r="K200" s="52">
        <f>+Localiza_PN1112[[#This Row],[Casos]]-Localiza_PN1112[[#This Row],[Fallecidos]]-Localiza_PN1112[[#This Row],[Recuperados]]</f>
        <v>0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 t="e">
        <f>+Localiza_PN1112[[#This Row],[Fallecidos]]/Localiza_PN1112[[#This Row],[Casos]]</f>
        <v>#DIV/0!</v>
      </c>
      <c r="Q200" s="28" t="e">
        <f>+Localiza_PN1112[[#This Row],[Recuperados]]/Localiza_PN1112[[#This Row],[Casos]]</f>
        <v>#DIV/0!</v>
      </c>
      <c r="R200" s="28" t="e">
        <f>Localiza_PN1112[[#This Row],[Activos]]/Localiza_PN1112[[#This Row],[Casos]]</f>
        <v>#DIV/0!</v>
      </c>
      <c r="S200" s="47">
        <f ca="1">+HLOOKUP($R$1,'Casos DIA Corr'!$CM$1:$CP$755,Localiza_PN1112[[#This Row],[Fila]],0)</f>
        <v>0</v>
      </c>
      <c r="T200" s="43">
        <f ca="1">+HLOOKUP($R$1,'Muertes DIA'!$F$1:$I$770,Localiza_PN1112[[#This Row],[Fila]],0)</f>
        <v>0</v>
      </c>
      <c r="U200" s="43">
        <f ca="1">+HLOOKUP($R$1,'Recuperados DIA'!$E$1:$H$763,Localiza_PN1112[[#This Row],[Fila]],0)</f>
        <v>0</v>
      </c>
    </row>
    <row r="201" spans="2:21">
      <c r="B201">
        <v>201</v>
      </c>
      <c r="C201">
        <v>130902</v>
      </c>
      <c r="D201" t="s">
        <v>355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0</v>
      </c>
      <c r="I201" s="52">
        <f>+Muertes_PN_ACUM[[#This Row],[Fallecidos]]</f>
        <v>0</v>
      </c>
      <c r="J201" s="52">
        <f>+Recupera_PN_ACUM[[#This Row],[Recuperados]]</f>
        <v>0</v>
      </c>
      <c r="K201" s="52">
        <f>+Localiza_PN1112[[#This Row],[Casos]]-Localiza_PN1112[[#This Row],[Fallecidos]]-Localiza_PN1112[[#This Row],[Recuperados]]</f>
        <v>0</v>
      </c>
      <c r="L201" s="22">
        <f>+Localiza_PN1112[[#This Row],[Casos]]/(Localiza_PN1112[[#This Row],[Población]]/1000000)</f>
        <v>0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0</v>
      </c>
      <c r="O201" s="22">
        <f>+Localiza_PN1112[[#This Row],[Activos]]/(Localiza_PN1112[[#This Row],[Población]]/1000000)</f>
        <v>0</v>
      </c>
      <c r="P201" s="28" t="e">
        <f>+Localiza_PN1112[[#This Row],[Fallecidos]]/Localiza_PN1112[[#This Row],[Casos]]</f>
        <v>#DIV/0!</v>
      </c>
      <c r="Q201" s="28" t="e">
        <f>+Localiza_PN1112[[#This Row],[Recuperados]]/Localiza_PN1112[[#This Row],[Casos]]</f>
        <v>#DIV/0!</v>
      </c>
      <c r="R201" s="28" t="e">
        <f>Localiza_PN1112[[#This Row],[Activos]]/Localiza_PN1112[[#This Row],[Casos]]</f>
        <v>#DIV/0!</v>
      </c>
      <c r="S201" s="47">
        <f ca="1">+HLOOKUP($R$1,'Casos DIA Corr'!$CM$1:$CP$755,Localiza_PN1112[[#This Row],[Fila]],0)</f>
        <v>0</v>
      </c>
      <c r="T201" s="43">
        <f ca="1">+HLOOKUP($R$1,'Muertes DIA'!$F$1:$I$770,Localiza_PN1112[[#This Row],[Fila]],0)</f>
        <v>0</v>
      </c>
      <c r="U201" s="43">
        <f ca="1">+HLOOKUP($R$1,'Recuperados DIA'!$E$1:$H$763,Localiza_PN1112[[#This Row],[Fila]],0)</f>
        <v>0</v>
      </c>
    </row>
    <row r="202" spans="2:21">
      <c r="B202">
        <v>202</v>
      </c>
      <c r="C202">
        <v>30203</v>
      </c>
      <c r="D202" t="s">
        <v>356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0</v>
      </c>
      <c r="I202" s="52">
        <f>+Muertes_PN_ACUM[[#This Row],[Fallecidos]]</f>
        <v>0</v>
      </c>
      <c r="J202" s="52">
        <f>+Recupera_PN_ACUM[[#This Row],[Recuperados]]</f>
        <v>0</v>
      </c>
      <c r="K202" s="52">
        <f>+Localiza_PN1112[[#This Row],[Casos]]-Localiza_PN1112[[#This Row],[Fallecidos]]-Localiza_PN1112[[#This Row],[Recuperados]]</f>
        <v>0</v>
      </c>
      <c r="L202" s="22">
        <f>+Localiza_PN1112[[#This Row],[Casos]]/(Localiza_PN1112[[#This Row],[Población]]/1000000)</f>
        <v>0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0</v>
      </c>
      <c r="O202" s="22">
        <f>+Localiza_PN1112[[#This Row],[Activos]]/(Localiza_PN1112[[#This Row],[Población]]/1000000)</f>
        <v>0</v>
      </c>
      <c r="P202" s="28" t="e">
        <f>+Localiza_PN1112[[#This Row],[Fallecidos]]/Localiza_PN1112[[#This Row],[Casos]]</f>
        <v>#DIV/0!</v>
      </c>
      <c r="Q202" s="28" t="e">
        <f>+Localiza_PN1112[[#This Row],[Recuperados]]/Localiza_PN1112[[#This Row],[Casos]]</f>
        <v>#DIV/0!</v>
      </c>
      <c r="R202" s="28" t="e">
        <f>Localiza_PN1112[[#This Row],[Activos]]/Localiza_PN1112[[#This Row],[Casos]]</f>
        <v>#DIV/0!</v>
      </c>
      <c r="S202" s="47">
        <f ca="1">+HLOOKUP($R$1,'Casos DIA Corr'!$CM$1:$CP$755,Localiza_PN1112[[#This Row],[Fila]],0)</f>
        <v>0</v>
      </c>
      <c r="T202" s="43">
        <f ca="1">+HLOOKUP($R$1,'Muertes DIA'!$F$1:$I$770,Localiza_PN1112[[#This Row],[Fila]],0)</f>
        <v>0</v>
      </c>
      <c r="U202" s="43">
        <f ca="1">+HLOOKUP($R$1,'Recuperados DIA'!$E$1:$H$763,Localiza_PN1112[[#This Row],[Fila]],0)</f>
        <v>0</v>
      </c>
    </row>
    <row r="203" spans="2:21">
      <c r="B203">
        <v>203</v>
      </c>
      <c r="C203">
        <v>30303</v>
      </c>
      <c r="D203" t="s">
        <v>357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0</v>
      </c>
      <c r="I203" s="52">
        <f>+Muertes_PN_ACUM[[#This Row],[Fallecidos]]</f>
        <v>0</v>
      </c>
      <c r="J203" s="52">
        <f>+Recupera_PN_ACUM[[#This Row],[Recuperados]]</f>
        <v>0</v>
      </c>
      <c r="K203" s="52">
        <f>+Localiza_PN1112[[#This Row],[Casos]]-Localiza_PN1112[[#This Row],[Fallecidos]]-Localiza_PN1112[[#This Row],[Recuperados]]</f>
        <v>0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 t="e">
        <f>+Localiza_PN1112[[#This Row],[Fallecidos]]/Localiza_PN1112[[#This Row],[Casos]]</f>
        <v>#DIV/0!</v>
      </c>
      <c r="Q203" s="28" t="e">
        <f>+Localiza_PN1112[[#This Row],[Recuperados]]/Localiza_PN1112[[#This Row],[Casos]]</f>
        <v>#DIV/0!</v>
      </c>
      <c r="R203" s="28" t="e">
        <f>Localiza_PN1112[[#This Row],[Activos]]/Localiza_PN1112[[#This Row],[Casos]]</f>
        <v>#DIV/0!</v>
      </c>
      <c r="S203" s="47">
        <f ca="1">+HLOOKUP($R$1,'Casos DIA Corr'!$CM$1:$CP$755,Localiza_PN1112[[#This Row],[Fila]],0)</f>
        <v>0</v>
      </c>
      <c r="T203" s="43">
        <f ca="1">+HLOOKUP($R$1,'Muertes DIA'!$F$1:$I$770,Localiza_PN1112[[#This Row],[Fila]],0)</f>
        <v>0</v>
      </c>
      <c r="U203" s="43">
        <f ca="1">+HLOOKUP($R$1,'Recuperados DIA'!$E$1:$H$763,Localiza_PN1112[[#This Row],[Fila]],0)</f>
        <v>0</v>
      </c>
    </row>
    <row r="204" spans="2:21">
      <c r="B204">
        <v>204</v>
      </c>
      <c r="C204">
        <v>70302</v>
      </c>
      <c r="D204" t="s">
        <v>357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0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0</v>
      </c>
      <c r="L204" s="22">
        <f>+Localiza_PN1112[[#This Row],[Casos]]/(Localiza_PN1112[[#This Row],[Población]]/1000000)</f>
        <v>0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0</v>
      </c>
      <c r="P204" s="28" t="e">
        <f>+Localiza_PN1112[[#This Row],[Fallecidos]]/Localiza_PN1112[[#This Row],[Casos]]</f>
        <v>#DIV/0!</v>
      </c>
      <c r="Q204" s="28" t="e">
        <f>+Localiza_PN1112[[#This Row],[Recuperados]]/Localiza_PN1112[[#This Row],[Casos]]</f>
        <v>#DIV/0!</v>
      </c>
      <c r="R204" s="28" t="e">
        <f>Localiza_PN1112[[#This Row],[Activos]]/Localiza_PN1112[[#This Row],[Casos]]</f>
        <v>#DIV/0!</v>
      </c>
      <c r="S204" s="47">
        <f ca="1">+HLOOKUP($R$1,'Casos DIA Corr'!$CM$1:$CP$755,Localiza_PN1112[[#This Row],[Fila]],0)</f>
        <v>0</v>
      </c>
      <c r="T204" s="43">
        <f ca="1">+HLOOKUP($R$1,'Muertes DIA'!$F$1:$I$770,Localiza_PN1112[[#This Row],[Fila]],0)</f>
        <v>0</v>
      </c>
      <c r="U204" s="43">
        <f ca="1">+HLOOKUP($R$1,'Recuperados DIA'!$E$1:$H$763,Localiza_PN1112[[#This Row],[Fila]],0)</f>
        <v>0</v>
      </c>
    </row>
    <row r="205" spans="2:21">
      <c r="B205">
        <v>205</v>
      </c>
      <c r="C205">
        <v>20302</v>
      </c>
      <c r="D205" t="s">
        <v>359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0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0</v>
      </c>
      <c r="L205" s="22">
        <f>+Localiza_PN1112[[#This Row],[Casos]]/(Localiza_PN1112[[#This Row],[Población]]/1000000)</f>
        <v>0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0</v>
      </c>
      <c r="P205" s="28" t="e">
        <f>+Localiza_PN1112[[#This Row],[Fallecidos]]/Localiza_PN1112[[#This Row],[Casos]]</f>
        <v>#DIV/0!</v>
      </c>
      <c r="Q205" s="28" t="e">
        <f>+Localiza_PN1112[[#This Row],[Recuperados]]/Localiza_PN1112[[#This Row],[Casos]]</f>
        <v>#DIV/0!</v>
      </c>
      <c r="R205" s="28" t="e">
        <f>Localiza_PN1112[[#This Row],[Activos]]/Localiza_PN1112[[#This Row],[Casos]]</f>
        <v>#DIV/0!</v>
      </c>
      <c r="S205" s="47">
        <f ca="1">+HLOOKUP($R$1,'Casos DIA Corr'!$CM$1:$CP$755,Localiza_PN1112[[#This Row],[Fila]],0)</f>
        <v>0</v>
      </c>
      <c r="T205" s="43">
        <f ca="1">+HLOOKUP($R$1,'Muertes DIA'!$F$1:$I$770,Localiza_PN1112[[#This Row],[Fila]],0)</f>
        <v>0</v>
      </c>
      <c r="U205" s="43">
        <f ca="1">+HLOOKUP($R$1,'Recuperados DIA'!$E$1:$H$763,Localiza_PN1112[[#This Row],[Fila]],0)</f>
        <v>0</v>
      </c>
    </row>
    <row r="206" spans="2:21">
      <c r="B206">
        <v>206</v>
      </c>
      <c r="C206">
        <v>70109</v>
      </c>
      <c r="D206" t="s">
        <v>360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0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0</v>
      </c>
      <c r="L206" s="22">
        <f>+Localiza_PN1112[[#This Row],[Casos]]/(Localiza_PN1112[[#This Row],[Población]]/1000000)</f>
        <v>0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0</v>
      </c>
      <c r="P206" s="28" t="e">
        <f>+Localiza_PN1112[[#This Row],[Fallecidos]]/Localiza_PN1112[[#This Row],[Casos]]</f>
        <v>#DIV/0!</v>
      </c>
      <c r="Q206" s="28" t="e">
        <f>+Localiza_PN1112[[#This Row],[Recuperados]]/Localiza_PN1112[[#This Row],[Casos]]</f>
        <v>#DIV/0!</v>
      </c>
      <c r="R206" s="28" t="e">
        <f>Localiza_PN1112[[#This Row],[Activos]]/Localiza_PN1112[[#This Row],[Casos]]</f>
        <v>#DIV/0!</v>
      </c>
      <c r="S206" s="47">
        <f ca="1">+HLOOKUP($R$1,'Casos DIA Corr'!$CM$1:$CP$755,Localiza_PN1112[[#This Row],[Fila]],0)</f>
        <v>0</v>
      </c>
      <c r="T206" s="43">
        <f ca="1">+HLOOKUP($R$1,'Muertes DIA'!$F$1:$I$770,Localiza_PN1112[[#This Row],[Fila]],0)</f>
        <v>0</v>
      </c>
      <c r="U206" s="43">
        <f ca="1">+HLOOKUP($R$1,'Recuperados DIA'!$E$1:$H$763,Localiza_PN1112[[#This Row],[Fila]],0)</f>
        <v>0</v>
      </c>
    </row>
    <row r="207" spans="2:21">
      <c r="B207">
        <v>207</v>
      </c>
      <c r="C207">
        <v>20108</v>
      </c>
      <c r="D207" t="s">
        <v>361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0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0</v>
      </c>
      <c r="L207" s="22">
        <f>+Localiza_PN1112[[#This Row],[Casos]]/(Localiza_PN1112[[#This Row],[Población]]/1000000)</f>
        <v>0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0</v>
      </c>
      <c r="P207" s="28" t="e">
        <f>+Localiza_PN1112[[#This Row],[Fallecidos]]/Localiza_PN1112[[#This Row],[Casos]]</f>
        <v>#DIV/0!</v>
      </c>
      <c r="Q207" s="28" t="e">
        <f>+Localiza_PN1112[[#This Row],[Recuperados]]/Localiza_PN1112[[#This Row],[Casos]]</f>
        <v>#DIV/0!</v>
      </c>
      <c r="R207" s="28" t="e">
        <f>Localiza_PN1112[[#This Row],[Activos]]/Localiza_PN1112[[#This Row],[Casos]]</f>
        <v>#DIV/0!</v>
      </c>
      <c r="S207" s="47">
        <f ca="1">+HLOOKUP($R$1,'Casos DIA Corr'!$CM$1:$CP$755,Localiza_PN1112[[#This Row],[Fila]],0)</f>
        <v>0</v>
      </c>
      <c r="T207" s="43">
        <f ca="1">+HLOOKUP($R$1,'Muertes DIA'!$F$1:$I$770,Localiza_PN1112[[#This Row],[Fila]],0)</f>
        <v>0</v>
      </c>
      <c r="U207" s="43">
        <f ca="1">+HLOOKUP($R$1,'Recuperados DIA'!$E$1:$H$763,Localiza_PN1112[[#This Row],[Fila]],0)</f>
        <v>0</v>
      </c>
    </row>
    <row r="208" spans="2:21">
      <c r="B208">
        <v>208</v>
      </c>
      <c r="C208">
        <v>90407</v>
      </c>
      <c r="D208" t="s">
        <v>362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0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0</v>
      </c>
      <c r="L208" s="22">
        <f>+Localiza_PN1112[[#This Row],[Casos]]/(Localiza_PN1112[[#This Row],[Población]]/1000000)</f>
        <v>0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0</v>
      </c>
      <c r="P208" s="28" t="e">
        <f>+Localiza_PN1112[[#This Row],[Fallecidos]]/Localiza_PN1112[[#This Row],[Casos]]</f>
        <v>#DIV/0!</v>
      </c>
      <c r="Q208" s="28" t="e">
        <f>+Localiza_PN1112[[#This Row],[Recuperados]]/Localiza_PN1112[[#This Row],[Casos]]</f>
        <v>#DIV/0!</v>
      </c>
      <c r="R208" s="28" t="e">
        <f>Localiza_PN1112[[#This Row],[Activos]]/Localiza_PN1112[[#This Row],[Casos]]</f>
        <v>#DIV/0!</v>
      </c>
      <c r="S208" s="47">
        <f ca="1">+HLOOKUP($R$1,'Casos DIA Corr'!$CM$1:$CP$755,Localiza_PN1112[[#This Row],[Fila]],0)</f>
        <v>0</v>
      </c>
      <c r="T208" s="43">
        <f ca="1">+HLOOKUP($R$1,'Muertes DIA'!$F$1:$I$770,Localiza_PN1112[[#This Row],[Fila]],0)</f>
        <v>0</v>
      </c>
      <c r="U208" s="43">
        <f ca="1">+HLOOKUP($R$1,'Recuperados DIA'!$E$1:$H$763,Localiza_PN1112[[#This Row],[Fila]],0)</f>
        <v>0</v>
      </c>
    </row>
    <row r="209" spans="2:21">
      <c r="B209">
        <v>209</v>
      </c>
      <c r="C209">
        <v>130903</v>
      </c>
      <c r="D209" t="s">
        <v>362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0</v>
      </c>
      <c r="I209" s="52">
        <f>+Muertes_PN_ACUM[[#This Row],[Fallecidos]]</f>
        <v>0</v>
      </c>
      <c r="J209" s="52">
        <f>+Recupera_PN_ACUM[[#This Row],[Recuperados]]</f>
        <v>2</v>
      </c>
      <c r="K209" s="52">
        <f>+Localiza_PN1112[[#This Row],[Casos]]-Localiza_PN1112[[#This Row],[Fallecidos]]-Localiza_PN1112[[#This Row],[Recuperados]]</f>
        <v>-2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 t="e">
        <f>+Localiza_PN1112[[#This Row],[Fallecidos]]/Localiza_PN1112[[#This Row],[Casos]]</f>
        <v>#DIV/0!</v>
      </c>
      <c r="Q209" s="28" t="e">
        <f>+Localiza_PN1112[[#This Row],[Recuperados]]/Localiza_PN1112[[#This Row],[Casos]]</f>
        <v>#DIV/0!</v>
      </c>
      <c r="R209" s="28" t="e">
        <f>Localiza_PN1112[[#This Row],[Activos]]/Localiza_PN1112[[#This Row],[Casos]]</f>
        <v>#DIV/0!</v>
      </c>
      <c r="S209" s="47">
        <f ca="1">+HLOOKUP($R$1,'Casos DIA Corr'!$CM$1:$CP$755,Localiza_PN1112[[#This Row],[Fila]],0)</f>
        <v>0</v>
      </c>
      <c r="T209" s="43">
        <f ca="1">+HLOOKUP($R$1,'Muertes DIA'!$F$1:$I$770,Localiza_PN1112[[#This Row],[Fila]],0)</f>
        <v>0</v>
      </c>
      <c r="U209" s="43">
        <f ca="1">+HLOOKUP($R$1,'Recuperados DIA'!$E$1:$H$763,Localiza_PN1112[[#This Row],[Fila]],0)</f>
        <v>0</v>
      </c>
    </row>
    <row r="210" spans="2:21">
      <c r="B210">
        <v>210</v>
      </c>
      <c r="C210">
        <v>130406</v>
      </c>
      <c r="D210" t="s">
        <v>363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0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0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 t="e">
        <f>+Localiza_PN1112[[#This Row],[Fallecidos]]/Localiza_PN1112[[#This Row],[Casos]]</f>
        <v>#DIV/0!</v>
      </c>
      <c r="Q210" s="28" t="e">
        <f>+Localiza_PN1112[[#This Row],[Recuperados]]/Localiza_PN1112[[#This Row],[Casos]]</f>
        <v>#DIV/0!</v>
      </c>
      <c r="R210" s="28" t="e">
        <f>Localiza_PN1112[[#This Row],[Activos]]/Localiza_PN1112[[#This Row],[Casos]]</f>
        <v>#DIV/0!</v>
      </c>
      <c r="S210" s="47">
        <f ca="1">+HLOOKUP($R$1,'Casos DIA Corr'!$CM$1:$CP$755,Localiza_PN1112[[#This Row],[Fila]],0)</f>
        <v>0</v>
      </c>
      <c r="T210" s="43">
        <f ca="1">+HLOOKUP($R$1,'Muertes DIA'!$F$1:$I$770,Localiza_PN1112[[#This Row],[Fila]],0)</f>
        <v>0</v>
      </c>
      <c r="U210" s="43">
        <f ca="1">+HLOOKUP($R$1,'Recuperados DIA'!$E$1:$H$763,Localiza_PN1112[[#This Row],[Fila]],0)</f>
        <v>0</v>
      </c>
    </row>
    <row r="211" spans="2:21">
      <c r="B211">
        <v>211</v>
      </c>
      <c r="C211">
        <v>60704</v>
      </c>
      <c r="D211" t="s">
        <v>364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0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0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 t="e">
        <f>+Localiza_PN1112[[#This Row],[Fallecidos]]/Localiza_PN1112[[#This Row],[Casos]]</f>
        <v>#DIV/0!</v>
      </c>
      <c r="Q211" s="28" t="e">
        <f>+Localiza_PN1112[[#This Row],[Recuperados]]/Localiza_PN1112[[#This Row],[Casos]]</f>
        <v>#DIV/0!</v>
      </c>
      <c r="R211" s="28" t="e">
        <f>Localiza_PN1112[[#This Row],[Activos]]/Localiza_PN1112[[#This Row],[Casos]]</f>
        <v>#DIV/0!</v>
      </c>
      <c r="S211" s="47">
        <f ca="1">+HLOOKUP($R$1,'Casos DIA Corr'!$CM$1:$CP$755,Localiza_PN1112[[#This Row],[Fila]],0)</f>
        <v>0</v>
      </c>
      <c r="T211" s="43">
        <f ca="1">+HLOOKUP($R$1,'Muertes DIA'!$F$1:$I$770,Localiza_PN1112[[#This Row],[Fila]],0)</f>
        <v>0</v>
      </c>
      <c r="U211" s="43">
        <f ca="1">+HLOOKUP($R$1,'Recuperados DIA'!$E$1:$H$763,Localiza_PN1112[[#This Row],[Fila]],0)</f>
        <v>0</v>
      </c>
    </row>
    <row r="212" spans="2:21">
      <c r="B212">
        <v>212</v>
      </c>
      <c r="C212">
        <v>80504</v>
      </c>
      <c r="D212" t="s">
        <v>365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0</v>
      </c>
      <c r="I212" s="52">
        <f>+Muertes_PN_ACUM[[#This Row],[Fallecidos]]</f>
        <v>0</v>
      </c>
      <c r="J212" s="52">
        <f>+Recupera_PN_ACUM[[#This Row],[Recuperados]]</f>
        <v>1</v>
      </c>
      <c r="K212" s="52">
        <f>+Localiza_PN1112[[#This Row],[Casos]]-Localiza_PN1112[[#This Row],[Fallecidos]]-Localiza_PN1112[[#This Row],[Recuperados]]</f>
        <v>-1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 t="e">
        <f>+Localiza_PN1112[[#This Row],[Fallecidos]]/Localiza_PN1112[[#This Row],[Casos]]</f>
        <v>#DIV/0!</v>
      </c>
      <c r="Q212" s="28" t="e">
        <f>+Localiza_PN1112[[#This Row],[Recuperados]]/Localiza_PN1112[[#This Row],[Casos]]</f>
        <v>#DIV/0!</v>
      </c>
      <c r="R212" s="28" t="e">
        <f>Localiza_PN1112[[#This Row],[Activos]]/Localiza_PN1112[[#This Row],[Casos]]</f>
        <v>#DIV/0!</v>
      </c>
      <c r="S212" s="47">
        <f ca="1">+HLOOKUP($R$1,'Casos DIA Corr'!$CM$1:$CP$755,Localiza_PN1112[[#This Row],[Fila]],0)</f>
        <v>0</v>
      </c>
      <c r="T212" s="43">
        <f ca="1">+HLOOKUP($R$1,'Muertes DIA'!$F$1:$I$770,Localiza_PN1112[[#This Row],[Fila]],0)</f>
        <v>0</v>
      </c>
      <c r="U212" s="43">
        <f ca="1">+HLOOKUP($R$1,'Recuperados DIA'!$E$1:$H$763,Localiza_PN1112[[#This Row],[Fila]],0)</f>
        <v>0</v>
      </c>
    </row>
    <row r="213" spans="2:21">
      <c r="B213">
        <v>213</v>
      </c>
      <c r="C213">
        <v>70103</v>
      </c>
      <c r="D213" t="s">
        <v>366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0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0</v>
      </c>
      <c r="L213" s="22">
        <f>+Localiza_PN1112[[#This Row],[Casos]]/(Localiza_PN1112[[#This Row],[Población]]/1000000)</f>
        <v>0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0</v>
      </c>
      <c r="P213" s="28" t="e">
        <f>+Localiza_PN1112[[#This Row],[Fallecidos]]/Localiza_PN1112[[#This Row],[Casos]]</f>
        <v>#DIV/0!</v>
      </c>
      <c r="Q213" s="28" t="e">
        <f>+Localiza_PN1112[[#This Row],[Recuperados]]/Localiza_PN1112[[#This Row],[Casos]]</f>
        <v>#DIV/0!</v>
      </c>
      <c r="R213" s="28" t="e">
        <f>Localiza_PN1112[[#This Row],[Activos]]/Localiza_PN1112[[#This Row],[Casos]]</f>
        <v>#DIV/0!</v>
      </c>
      <c r="S213" s="47">
        <f ca="1">+HLOOKUP($R$1,'Casos DIA Corr'!$CM$1:$CP$755,Localiza_PN1112[[#This Row],[Fila]],0)</f>
        <v>0</v>
      </c>
      <c r="T213" s="43">
        <f ca="1">+HLOOKUP($R$1,'Muertes DIA'!$F$1:$I$770,Localiza_PN1112[[#This Row],[Fila]],0)</f>
        <v>0</v>
      </c>
      <c r="U213" s="43">
        <f ca="1">+HLOOKUP($R$1,'Recuperados DIA'!$E$1:$H$763,Localiza_PN1112[[#This Row],[Fila]],0)</f>
        <v>0</v>
      </c>
    </row>
    <row r="214" spans="2:21">
      <c r="B214">
        <v>214</v>
      </c>
      <c r="C214">
        <v>70206</v>
      </c>
      <c r="D214" t="s">
        <v>367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0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0</v>
      </c>
      <c r="L214" s="22">
        <f>+Localiza_PN1112[[#This Row],[Casos]]/(Localiza_PN1112[[#This Row],[Población]]/1000000)</f>
        <v>0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0</v>
      </c>
      <c r="P214" s="28" t="e">
        <f>+Localiza_PN1112[[#This Row],[Fallecidos]]/Localiza_PN1112[[#This Row],[Casos]]</f>
        <v>#DIV/0!</v>
      </c>
      <c r="Q214" s="28" t="e">
        <f>+Localiza_PN1112[[#This Row],[Recuperados]]/Localiza_PN1112[[#This Row],[Casos]]</f>
        <v>#DIV/0!</v>
      </c>
      <c r="R214" s="28" t="e">
        <f>Localiza_PN1112[[#This Row],[Activos]]/Localiza_PN1112[[#This Row],[Casos]]</f>
        <v>#DIV/0!</v>
      </c>
      <c r="S214" s="47">
        <f ca="1">+HLOOKUP($R$1,'Casos DIA Corr'!$CM$1:$CP$755,Localiza_PN1112[[#This Row],[Fila]],0)</f>
        <v>0</v>
      </c>
      <c r="T214" s="43">
        <f ca="1">+HLOOKUP($R$1,'Muertes DIA'!$F$1:$I$770,Localiza_PN1112[[#This Row],[Fila]],0)</f>
        <v>0</v>
      </c>
      <c r="U214" s="43">
        <f ca="1">+HLOOKUP($R$1,'Recuperados DIA'!$E$1:$H$763,Localiza_PN1112[[#This Row],[Fila]],0)</f>
        <v>0</v>
      </c>
    </row>
    <row r="215" spans="2:21">
      <c r="B215">
        <v>215</v>
      </c>
      <c r="C215">
        <v>91105</v>
      </c>
      <c r="D215" t="s">
        <v>368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0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-1</v>
      </c>
      <c r="L215" s="22">
        <f>+Localiza_PN1112[[#This Row],[Casos]]/(Localiza_PN1112[[#This Row],[Población]]/1000000)</f>
        <v>0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-3558.7188612099644</v>
      </c>
      <c r="P215" s="28" t="e">
        <f>+Localiza_PN1112[[#This Row],[Fallecidos]]/Localiza_PN1112[[#This Row],[Casos]]</f>
        <v>#DIV/0!</v>
      </c>
      <c r="Q215" s="28" t="e">
        <f>+Localiza_PN1112[[#This Row],[Recuperados]]/Localiza_PN1112[[#This Row],[Casos]]</f>
        <v>#DIV/0!</v>
      </c>
      <c r="R215" s="28" t="e">
        <f>Localiza_PN1112[[#This Row],[Activos]]/Localiza_PN1112[[#This Row],[Casos]]</f>
        <v>#DIV/0!</v>
      </c>
      <c r="S215" s="47">
        <f ca="1">+HLOOKUP($R$1,'Casos DIA Corr'!$CM$1:$CP$755,Localiza_PN1112[[#This Row],[Fila]],0)</f>
        <v>0</v>
      </c>
      <c r="T215" s="43">
        <f ca="1">+HLOOKUP($R$1,'Muertes DIA'!$F$1:$I$770,Localiza_PN1112[[#This Row],[Fila]],0)</f>
        <v>0</v>
      </c>
      <c r="U215" s="43">
        <f ca="1">+HLOOKUP($R$1,'Recuperados DIA'!$E$1:$H$763,Localiza_PN1112[[#This Row],[Fila]],0)</f>
        <v>0</v>
      </c>
    </row>
    <row r="216" spans="2:21">
      <c r="B216">
        <v>216</v>
      </c>
      <c r="C216">
        <v>90504</v>
      </c>
      <c r="D216" t="s">
        <v>369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0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0</v>
      </c>
      <c r="L216" s="22">
        <f>+Localiza_PN1112[[#This Row],[Casos]]/(Localiza_PN1112[[#This Row],[Población]]/1000000)</f>
        <v>0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0</v>
      </c>
      <c r="P216" s="28" t="e">
        <f>+Localiza_PN1112[[#This Row],[Fallecidos]]/Localiza_PN1112[[#This Row],[Casos]]</f>
        <v>#DIV/0!</v>
      </c>
      <c r="Q216" s="28" t="e">
        <f>+Localiza_PN1112[[#This Row],[Recuperados]]/Localiza_PN1112[[#This Row],[Casos]]</f>
        <v>#DIV/0!</v>
      </c>
      <c r="R216" s="28" t="e">
        <f>Localiza_PN1112[[#This Row],[Activos]]/Localiza_PN1112[[#This Row],[Casos]]</f>
        <v>#DIV/0!</v>
      </c>
      <c r="S216" s="47">
        <f ca="1">+HLOOKUP($R$1,'Casos DIA Corr'!$CM$1:$CP$755,Localiza_PN1112[[#This Row],[Fila]],0)</f>
        <v>0</v>
      </c>
      <c r="T216" s="43">
        <f ca="1">+HLOOKUP($R$1,'Muertes DIA'!$F$1:$I$770,Localiza_PN1112[[#This Row],[Fila]],0)</f>
        <v>0</v>
      </c>
      <c r="U216" s="43">
        <f ca="1">+HLOOKUP($R$1,'Recuperados DIA'!$E$1:$H$763,Localiza_PN1112[[#This Row],[Fila]],0)</f>
        <v>0</v>
      </c>
    </row>
    <row r="217" spans="2:21">
      <c r="B217">
        <v>217</v>
      </c>
      <c r="C217">
        <v>70207</v>
      </c>
      <c r="D217" t="s">
        <v>370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0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0</v>
      </c>
      <c r="L217" s="22">
        <f>+Localiza_PN1112[[#This Row],[Casos]]/(Localiza_PN1112[[#This Row],[Población]]/1000000)</f>
        <v>0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0</v>
      </c>
      <c r="P217" s="28" t="e">
        <f>+Localiza_PN1112[[#This Row],[Fallecidos]]/Localiza_PN1112[[#This Row],[Casos]]</f>
        <v>#DIV/0!</v>
      </c>
      <c r="Q217" s="28" t="e">
        <f>+Localiza_PN1112[[#This Row],[Recuperados]]/Localiza_PN1112[[#This Row],[Casos]]</f>
        <v>#DIV/0!</v>
      </c>
      <c r="R217" s="28" t="e">
        <f>Localiza_PN1112[[#This Row],[Activos]]/Localiza_PN1112[[#This Row],[Casos]]</f>
        <v>#DIV/0!</v>
      </c>
      <c r="S217" s="47">
        <f ca="1">+HLOOKUP($R$1,'Casos DIA Corr'!$CM$1:$CP$755,Localiza_PN1112[[#This Row],[Fila]],0)</f>
        <v>0</v>
      </c>
      <c r="T217" s="43">
        <f ca="1">+HLOOKUP($R$1,'Muertes DIA'!$F$1:$I$770,Localiza_PN1112[[#This Row],[Fila]],0)</f>
        <v>0</v>
      </c>
      <c r="U217" s="43">
        <f ca="1">+HLOOKUP($R$1,'Recuperados DIA'!$E$1:$H$763,Localiza_PN1112[[#This Row],[Fila]],0)</f>
        <v>0</v>
      </c>
    </row>
    <row r="218" spans="2:21">
      <c r="B218">
        <v>218</v>
      </c>
      <c r="C218">
        <v>40902</v>
      </c>
      <c r="D218" t="s">
        <v>372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0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0</v>
      </c>
      <c r="L218" s="22">
        <f>+Localiza_PN1112[[#This Row],[Casos]]/(Localiza_PN1112[[#This Row],[Población]]/1000000)</f>
        <v>0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0</v>
      </c>
      <c r="P218" s="28" t="e">
        <f>+Localiza_PN1112[[#This Row],[Fallecidos]]/Localiza_PN1112[[#This Row],[Casos]]</f>
        <v>#DIV/0!</v>
      </c>
      <c r="Q218" s="28" t="e">
        <f>+Localiza_PN1112[[#This Row],[Recuperados]]/Localiza_PN1112[[#This Row],[Casos]]</f>
        <v>#DIV/0!</v>
      </c>
      <c r="R218" s="28" t="e">
        <f>Localiza_PN1112[[#This Row],[Activos]]/Localiza_PN1112[[#This Row],[Casos]]</f>
        <v>#DIV/0!</v>
      </c>
      <c r="S218" s="47">
        <f ca="1">+HLOOKUP($R$1,'Casos DIA Corr'!$CM$1:$CP$755,Localiza_PN1112[[#This Row],[Fila]],0)</f>
        <v>0</v>
      </c>
      <c r="T218" s="43">
        <f ca="1">+HLOOKUP($R$1,'Muertes DIA'!$F$1:$I$770,Localiza_PN1112[[#This Row],[Fila]],0)</f>
        <v>0</v>
      </c>
      <c r="U218" s="43">
        <f ca="1">+HLOOKUP($R$1,'Recuperados DIA'!$E$1:$H$763,Localiza_PN1112[[#This Row],[Fila]],0)</f>
        <v>0</v>
      </c>
    </row>
    <row r="219" spans="2:21">
      <c r="B219">
        <v>219</v>
      </c>
      <c r="C219">
        <v>60603</v>
      </c>
      <c r="D219" t="s">
        <v>373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0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0</v>
      </c>
      <c r="L219" s="22">
        <f>+Localiza_PN1112[[#This Row],[Casos]]/(Localiza_PN1112[[#This Row],[Población]]/1000000)</f>
        <v>0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0</v>
      </c>
      <c r="P219" s="28" t="e">
        <f>+Localiza_PN1112[[#This Row],[Fallecidos]]/Localiza_PN1112[[#This Row],[Casos]]</f>
        <v>#DIV/0!</v>
      </c>
      <c r="Q219" s="28" t="e">
        <f>+Localiza_PN1112[[#This Row],[Recuperados]]/Localiza_PN1112[[#This Row],[Casos]]</f>
        <v>#DIV/0!</v>
      </c>
      <c r="R219" s="28" t="e">
        <f>Localiza_PN1112[[#This Row],[Activos]]/Localiza_PN1112[[#This Row],[Casos]]</f>
        <v>#DIV/0!</v>
      </c>
      <c r="S219" s="47">
        <f ca="1">+HLOOKUP($R$1,'Casos DIA Corr'!$CM$1:$CP$755,Localiza_PN1112[[#This Row],[Fila]],0)</f>
        <v>0</v>
      </c>
      <c r="T219" s="43">
        <f ca="1">+HLOOKUP($R$1,'Muertes DIA'!$F$1:$I$770,Localiza_PN1112[[#This Row],[Fila]],0)</f>
        <v>0</v>
      </c>
      <c r="U219" s="43">
        <f ca="1">+HLOOKUP($R$1,'Recuperados DIA'!$E$1:$H$763,Localiza_PN1112[[#This Row],[Fila]],0)</f>
        <v>0</v>
      </c>
    </row>
    <row r="220" spans="2:21">
      <c r="B220">
        <v>220</v>
      </c>
      <c r="C220">
        <v>20503</v>
      </c>
      <c r="D220" t="s">
        <v>374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0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0</v>
      </c>
      <c r="L220" s="22">
        <f>+Localiza_PN1112[[#This Row],[Casos]]/(Localiza_PN1112[[#This Row],[Población]]/1000000)</f>
        <v>0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0</v>
      </c>
      <c r="P220" s="28" t="e">
        <f>+Localiza_PN1112[[#This Row],[Fallecidos]]/Localiza_PN1112[[#This Row],[Casos]]</f>
        <v>#DIV/0!</v>
      </c>
      <c r="Q220" s="28" t="e">
        <f>+Localiza_PN1112[[#This Row],[Recuperados]]/Localiza_PN1112[[#This Row],[Casos]]</f>
        <v>#DIV/0!</v>
      </c>
      <c r="R220" s="28" t="e">
        <f>Localiza_PN1112[[#This Row],[Activos]]/Localiza_PN1112[[#This Row],[Casos]]</f>
        <v>#DIV/0!</v>
      </c>
      <c r="S220" s="47">
        <f ca="1">+HLOOKUP($R$1,'Casos DIA Corr'!$CM$1:$CP$755,Localiza_PN1112[[#This Row],[Fila]],0)</f>
        <v>0</v>
      </c>
      <c r="T220" s="43">
        <f ca="1">+HLOOKUP($R$1,'Muertes DIA'!$F$1:$I$770,Localiza_PN1112[[#This Row],[Fila]],0)</f>
        <v>0</v>
      </c>
      <c r="U220" s="43">
        <f ca="1">+HLOOKUP($R$1,'Recuperados DIA'!$E$1:$H$763,Localiza_PN1112[[#This Row],[Fila]],0)</f>
        <v>0</v>
      </c>
    </row>
    <row r="221" spans="2:21">
      <c r="B221">
        <v>221</v>
      </c>
      <c r="C221">
        <v>90905</v>
      </c>
      <c r="D221" t="s">
        <v>375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0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0</v>
      </c>
      <c r="L221" s="22">
        <f>+Localiza_PN1112[[#This Row],[Casos]]/(Localiza_PN1112[[#This Row],[Población]]/1000000)</f>
        <v>0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0</v>
      </c>
      <c r="P221" s="28" t="e">
        <f>+Localiza_PN1112[[#This Row],[Fallecidos]]/Localiza_PN1112[[#This Row],[Casos]]</f>
        <v>#DIV/0!</v>
      </c>
      <c r="Q221" s="28" t="e">
        <f>+Localiza_PN1112[[#This Row],[Recuperados]]/Localiza_PN1112[[#This Row],[Casos]]</f>
        <v>#DIV/0!</v>
      </c>
      <c r="R221" s="28" t="e">
        <f>Localiza_PN1112[[#This Row],[Activos]]/Localiza_PN1112[[#This Row],[Casos]]</f>
        <v>#DIV/0!</v>
      </c>
      <c r="S221" s="47">
        <f ca="1">+HLOOKUP($R$1,'Casos DIA Corr'!$CM$1:$CP$755,Localiza_PN1112[[#This Row],[Fila]],0)</f>
        <v>0</v>
      </c>
      <c r="T221" s="43">
        <f ca="1">+HLOOKUP($R$1,'Muertes DIA'!$F$1:$I$770,Localiza_PN1112[[#This Row],[Fila]],0)</f>
        <v>0</v>
      </c>
      <c r="U221" s="43">
        <f ca="1">+HLOOKUP($R$1,'Recuperados DIA'!$E$1:$H$763,Localiza_PN1112[[#This Row],[Fila]],0)</f>
        <v>0</v>
      </c>
    </row>
    <row r="222" spans="2:21">
      <c r="B222">
        <v>222</v>
      </c>
      <c r="C222">
        <v>120506</v>
      </c>
      <c r="D222" t="s">
        <v>376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0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0</v>
      </c>
      <c r="L222" s="22">
        <f>+Localiza_PN1112[[#This Row],[Casos]]/(Localiza_PN1112[[#This Row],[Población]]/1000000)</f>
        <v>0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0</v>
      </c>
      <c r="P222" s="28" t="e">
        <f>+Localiza_PN1112[[#This Row],[Fallecidos]]/Localiza_PN1112[[#This Row],[Casos]]</f>
        <v>#DIV/0!</v>
      </c>
      <c r="Q222" s="28" t="e">
        <f>+Localiza_PN1112[[#This Row],[Recuperados]]/Localiza_PN1112[[#This Row],[Casos]]</f>
        <v>#DIV/0!</v>
      </c>
      <c r="R222" s="28" t="e">
        <f>Localiza_PN1112[[#This Row],[Activos]]/Localiza_PN1112[[#This Row],[Casos]]</f>
        <v>#DIV/0!</v>
      </c>
      <c r="S222" s="47">
        <f ca="1">+HLOOKUP($R$1,'Casos DIA Corr'!$CM$1:$CP$755,Localiza_PN1112[[#This Row],[Fila]],0)</f>
        <v>0</v>
      </c>
      <c r="T222" s="43">
        <f ca="1">+HLOOKUP($R$1,'Muertes DIA'!$F$1:$I$770,Localiza_PN1112[[#This Row],[Fila]],0)</f>
        <v>0</v>
      </c>
      <c r="U222" s="43">
        <f ca="1">+HLOOKUP($R$1,'Recuperados DIA'!$E$1:$H$763,Localiza_PN1112[[#This Row],[Fila]],0)</f>
        <v>0</v>
      </c>
    </row>
    <row r="223" spans="2:21">
      <c r="B223">
        <v>223</v>
      </c>
      <c r="C223">
        <v>60605</v>
      </c>
      <c r="D223" t="s">
        <v>377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0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0</v>
      </c>
      <c r="L223" s="22">
        <f>+Localiza_PN1112[[#This Row],[Casos]]/(Localiza_PN1112[[#This Row],[Población]]/1000000)</f>
        <v>0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0</v>
      </c>
      <c r="P223" s="28" t="e">
        <f>+Localiza_PN1112[[#This Row],[Fallecidos]]/Localiza_PN1112[[#This Row],[Casos]]</f>
        <v>#DIV/0!</v>
      </c>
      <c r="Q223" s="28" t="e">
        <f>+Localiza_PN1112[[#This Row],[Recuperados]]/Localiza_PN1112[[#This Row],[Casos]]</f>
        <v>#DIV/0!</v>
      </c>
      <c r="R223" s="28" t="e">
        <f>Localiza_PN1112[[#This Row],[Activos]]/Localiza_PN1112[[#This Row],[Casos]]</f>
        <v>#DIV/0!</v>
      </c>
      <c r="S223" s="47">
        <f ca="1">+HLOOKUP($R$1,'Casos DIA Corr'!$CM$1:$CP$755,Localiza_PN1112[[#This Row],[Fila]],0)</f>
        <v>0</v>
      </c>
      <c r="T223" s="43">
        <f ca="1">+HLOOKUP($R$1,'Muertes DIA'!$F$1:$I$770,Localiza_PN1112[[#This Row],[Fila]],0)</f>
        <v>0</v>
      </c>
      <c r="U223" s="43">
        <f ca="1">+HLOOKUP($R$1,'Recuperados DIA'!$E$1:$H$763,Localiza_PN1112[[#This Row],[Fila]],0)</f>
        <v>0</v>
      </c>
    </row>
    <row r="224" spans="2:21">
      <c r="B224">
        <v>224</v>
      </c>
      <c r="C224">
        <v>70208</v>
      </c>
      <c r="D224" t="s">
        <v>377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0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0</v>
      </c>
      <c r="L224" s="22">
        <f>+Localiza_PN1112[[#This Row],[Casos]]/(Localiza_PN1112[[#This Row],[Población]]/1000000)</f>
        <v>0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0</v>
      </c>
      <c r="P224" s="28" t="e">
        <f>+Localiza_PN1112[[#This Row],[Fallecidos]]/Localiza_PN1112[[#This Row],[Casos]]</f>
        <v>#DIV/0!</v>
      </c>
      <c r="Q224" s="28" t="e">
        <f>+Localiza_PN1112[[#This Row],[Recuperados]]/Localiza_PN1112[[#This Row],[Casos]]</f>
        <v>#DIV/0!</v>
      </c>
      <c r="R224" s="28" t="e">
        <f>Localiza_PN1112[[#This Row],[Activos]]/Localiza_PN1112[[#This Row],[Casos]]</f>
        <v>#DIV/0!</v>
      </c>
      <c r="S224" s="47">
        <f ca="1">+HLOOKUP($R$1,'Casos DIA Corr'!$CM$1:$CP$755,Localiza_PN1112[[#This Row],[Fila]],0)</f>
        <v>0</v>
      </c>
      <c r="T224" s="43">
        <f ca="1">+HLOOKUP($R$1,'Muertes DIA'!$F$1:$I$770,Localiza_PN1112[[#This Row],[Fila]],0)</f>
        <v>0</v>
      </c>
      <c r="U224" s="43">
        <f ca="1">+HLOOKUP($R$1,'Recuperados DIA'!$E$1:$H$763,Localiza_PN1112[[#This Row],[Fila]],0)</f>
        <v>0</v>
      </c>
    </row>
    <row r="225" spans="2:21">
      <c r="B225">
        <v>225</v>
      </c>
      <c r="C225">
        <v>120510</v>
      </c>
      <c r="D225" t="s">
        <v>378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0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0</v>
      </c>
      <c r="L225" s="22">
        <f>+Localiza_PN1112[[#This Row],[Casos]]/(Localiza_PN1112[[#This Row],[Población]]/1000000)</f>
        <v>0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0</v>
      </c>
      <c r="P225" s="28" t="e">
        <f>+Localiza_PN1112[[#This Row],[Fallecidos]]/Localiza_PN1112[[#This Row],[Casos]]</f>
        <v>#DIV/0!</v>
      </c>
      <c r="Q225" s="28" t="e">
        <f>+Localiza_PN1112[[#This Row],[Recuperados]]/Localiza_PN1112[[#This Row],[Casos]]</f>
        <v>#DIV/0!</v>
      </c>
      <c r="R225" s="28" t="e">
        <f>Localiza_PN1112[[#This Row],[Activos]]/Localiza_PN1112[[#This Row],[Casos]]</f>
        <v>#DIV/0!</v>
      </c>
      <c r="S225" s="47">
        <f ca="1">+HLOOKUP($R$1,'Casos DIA Corr'!$CM$1:$CP$755,Localiza_PN1112[[#This Row],[Fila]],0)</f>
        <v>0</v>
      </c>
      <c r="T225" s="43">
        <f ca="1">+HLOOKUP($R$1,'Muertes DIA'!$F$1:$I$770,Localiza_PN1112[[#This Row],[Fila]],0)</f>
        <v>0</v>
      </c>
      <c r="U225" s="43">
        <f ca="1">+HLOOKUP($R$1,'Recuperados DIA'!$E$1:$H$763,Localiza_PN1112[[#This Row],[Fila]],0)</f>
        <v>0</v>
      </c>
    </row>
    <row r="226" spans="2:21">
      <c r="B226">
        <v>226</v>
      </c>
      <c r="C226">
        <v>20504</v>
      </c>
      <c r="D226" t="s">
        <v>379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0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0</v>
      </c>
      <c r="L226" s="22">
        <f>+Localiza_PN1112[[#This Row],[Casos]]/(Localiza_PN1112[[#This Row],[Población]]/1000000)</f>
        <v>0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0</v>
      </c>
      <c r="P226" s="28" t="e">
        <f>+Localiza_PN1112[[#This Row],[Fallecidos]]/Localiza_PN1112[[#This Row],[Casos]]</f>
        <v>#DIV/0!</v>
      </c>
      <c r="Q226" s="28" t="e">
        <f>+Localiza_PN1112[[#This Row],[Recuperados]]/Localiza_PN1112[[#This Row],[Casos]]</f>
        <v>#DIV/0!</v>
      </c>
      <c r="R226" s="28" t="e">
        <f>Localiza_PN1112[[#This Row],[Activos]]/Localiza_PN1112[[#This Row],[Casos]]</f>
        <v>#DIV/0!</v>
      </c>
      <c r="S226" s="47">
        <f ca="1">+HLOOKUP($R$1,'Casos DIA Corr'!$CM$1:$CP$755,Localiza_PN1112[[#This Row],[Fila]],0)</f>
        <v>0</v>
      </c>
      <c r="T226" s="43">
        <f ca="1">+HLOOKUP($R$1,'Muertes DIA'!$F$1:$I$770,Localiza_PN1112[[#This Row],[Fila]],0)</f>
        <v>0</v>
      </c>
      <c r="U226" s="43">
        <f ca="1">+HLOOKUP($R$1,'Recuperados DIA'!$E$1:$H$763,Localiza_PN1112[[#This Row],[Fila]],0)</f>
        <v>0</v>
      </c>
    </row>
    <row r="227" spans="2:21">
      <c r="B227">
        <v>227</v>
      </c>
      <c r="C227">
        <v>90303</v>
      </c>
      <c r="D227" t="s">
        <v>380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0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0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 t="e">
        <f>+Localiza_PN1112[[#This Row],[Fallecidos]]/Localiza_PN1112[[#This Row],[Casos]]</f>
        <v>#DIV/0!</v>
      </c>
      <c r="Q227" s="28" t="e">
        <f>+Localiza_PN1112[[#This Row],[Recuperados]]/Localiza_PN1112[[#This Row],[Casos]]</f>
        <v>#DIV/0!</v>
      </c>
      <c r="R227" s="28" t="e">
        <f>Localiza_PN1112[[#This Row],[Activos]]/Localiza_PN1112[[#This Row],[Casos]]</f>
        <v>#DIV/0!</v>
      </c>
      <c r="S227" s="47">
        <f ca="1">+HLOOKUP($R$1,'Casos DIA Corr'!$CM$1:$CP$755,Localiza_PN1112[[#This Row],[Fila]],0)</f>
        <v>0</v>
      </c>
      <c r="T227" s="43">
        <f ca="1">+HLOOKUP($R$1,'Muertes DIA'!$F$1:$I$770,Localiza_PN1112[[#This Row],[Fila]],0)</f>
        <v>0</v>
      </c>
      <c r="U227" s="43">
        <f ca="1">+HLOOKUP($R$1,'Recuperados DIA'!$E$1:$H$763,Localiza_PN1112[[#This Row],[Fila]],0)</f>
        <v>0</v>
      </c>
    </row>
    <row r="228" spans="2:21">
      <c r="B228">
        <v>228</v>
      </c>
      <c r="C228">
        <v>120507</v>
      </c>
      <c r="D228" t="s">
        <v>381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0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0</v>
      </c>
      <c r="L228" s="22">
        <f>+Localiza_PN1112[[#This Row],[Casos]]/(Localiza_PN1112[[#This Row],[Población]]/1000000)</f>
        <v>0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0</v>
      </c>
      <c r="P228" s="28" t="e">
        <f>+Localiza_PN1112[[#This Row],[Fallecidos]]/Localiza_PN1112[[#This Row],[Casos]]</f>
        <v>#DIV/0!</v>
      </c>
      <c r="Q228" s="28" t="e">
        <f>+Localiza_PN1112[[#This Row],[Recuperados]]/Localiza_PN1112[[#This Row],[Casos]]</f>
        <v>#DIV/0!</v>
      </c>
      <c r="R228" s="28" t="e">
        <f>Localiza_PN1112[[#This Row],[Activos]]/Localiza_PN1112[[#This Row],[Casos]]</f>
        <v>#DIV/0!</v>
      </c>
      <c r="S228" s="47">
        <f ca="1">+HLOOKUP($R$1,'Casos DIA Corr'!$CM$1:$CP$755,Localiza_PN1112[[#This Row],[Fila]],0)</f>
        <v>0</v>
      </c>
      <c r="T228" s="43">
        <f ca="1">+HLOOKUP($R$1,'Muertes DIA'!$F$1:$I$770,Localiza_PN1112[[#This Row],[Fila]],0)</f>
        <v>0</v>
      </c>
      <c r="U228" s="43">
        <f ca="1">+HLOOKUP($R$1,'Recuperados DIA'!$E$1:$H$763,Localiza_PN1112[[#This Row],[Fila]],0)</f>
        <v>0</v>
      </c>
    </row>
    <row r="229" spans="2:21">
      <c r="B229">
        <v>229</v>
      </c>
      <c r="C229">
        <v>120511</v>
      </c>
      <c r="D229" t="s">
        <v>382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0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0</v>
      </c>
      <c r="L229" s="22">
        <f>+Localiza_PN1112[[#This Row],[Casos]]/(Localiza_PN1112[[#This Row],[Población]]/1000000)</f>
        <v>0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0</v>
      </c>
      <c r="P229" s="28" t="e">
        <f>+Localiza_PN1112[[#This Row],[Fallecidos]]/Localiza_PN1112[[#This Row],[Casos]]</f>
        <v>#DIV/0!</v>
      </c>
      <c r="Q229" s="28" t="e">
        <f>+Localiza_PN1112[[#This Row],[Recuperados]]/Localiza_PN1112[[#This Row],[Casos]]</f>
        <v>#DIV/0!</v>
      </c>
      <c r="R229" s="28" t="e">
        <f>Localiza_PN1112[[#This Row],[Activos]]/Localiza_PN1112[[#This Row],[Casos]]</f>
        <v>#DIV/0!</v>
      </c>
      <c r="S229" s="47">
        <f ca="1">+HLOOKUP($R$1,'Casos DIA Corr'!$CM$1:$CP$755,Localiza_PN1112[[#This Row],[Fila]],0)</f>
        <v>0</v>
      </c>
      <c r="T229" s="43">
        <f ca="1">+HLOOKUP($R$1,'Muertes DIA'!$F$1:$I$770,Localiza_PN1112[[#This Row],[Fila]],0)</f>
        <v>0</v>
      </c>
      <c r="U229" s="43">
        <f ca="1">+HLOOKUP($R$1,'Recuperados DIA'!$E$1:$H$763,Localiza_PN1112[[#This Row],[Fila]],0)</f>
        <v>0</v>
      </c>
    </row>
    <row r="230" spans="2:21">
      <c r="B230">
        <v>230</v>
      </c>
      <c r="C230">
        <v>40903</v>
      </c>
      <c r="D230" t="s">
        <v>383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0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0</v>
      </c>
      <c r="L230" s="22">
        <f>+Localiza_PN1112[[#This Row],[Casos]]/(Localiza_PN1112[[#This Row],[Población]]/1000000)</f>
        <v>0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0</v>
      </c>
      <c r="P230" s="28" t="e">
        <f>+Localiza_PN1112[[#This Row],[Fallecidos]]/Localiza_PN1112[[#This Row],[Casos]]</f>
        <v>#DIV/0!</v>
      </c>
      <c r="Q230" s="28" t="e">
        <f>+Localiza_PN1112[[#This Row],[Recuperados]]/Localiza_PN1112[[#This Row],[Casos]]</f>
        <v>#DIV/0!</v>
      </c>
      <c r="R230" s="28" t="e">
        <f>Localiza_PN1112[[#This Row],[Activos]]/Localiza_PN1112[[#This Row],[Casos]]</f>
        <v>#DIV/0!</v>
      </c>
      <c r="S230" s="47">
        <f ca="1">+HLOOKUP($R$1,'Casos DIA Corr'!$CM$1:$CP$755,Localiza_PN1112[[#This Row],[Fila]],0)</f>
        <v>0</v>
      </c>
      <c r="T230" s="43">
        <f ca="1">+HLOOKUP($R$1,'Muertes DIA'!$F$1:$I$770,Localiza_PN1112[[#This Row],[Fila]],0)</f>
        <v>0</v>
      </c>
      <c r="U230" s="43">
        <f ca="1">+HLOOKUP($R$1,'Recuperados DIA'!$E$1:$H$763,Localiza_PN1112[[#This Row],[Fila]],0)</f>
        <v>0</v>
      </c>
    </row>
    <row r="231" spans="2:21">
      <c r="B231">
        <v>231</v>
      </c>
      <c r="C231">
        <v>20303</v>
      </c>
      <c r="D231" t="s">
        <v>384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0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0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 t="e">
        <f>+Localiza_PN1112[[#This Row],[Fallecidos]]/Localiza_PN1112[[#This Row],[Casos]]</f>
        <v>#DIV/0!</v>
      </c>
      <c r="Q231" s="28" t="e">
        <f>+Localiza_PN1112[[#This Row],[Recuperados]]/Localiza_PN1112[[#This Row],[Casos]]</f>
        <v>#DIV/0!</v>
      </c>
      <c r="R231" s="28" t="e">
        <f>Localiza_PN1112[[#This Row],[Activos]]/Localiza_PN1112[[#This Row],[Casos]]</f>
        <v>#DIV/0!</v>
      </c>
      <c r="S231" s="47">
        <f ca="1">+HLOOKUP($R$1,'Casos DIA Corr'!$CM$1:$CP$755,Localiza_PN1112[[#This Row],[Fila]],0)</f>
        <v>0</v>
      </c>
      <c r="T231" s="43">
        <f ca="1">+HLOOKUP($R$1,'Muertes DIA'!$F$1:$I$770,Localiza_PN1112[[#This Row],[Fila]],0)</f>
        <v>0</v>
      </c>
      <c r="U231" s="43">
        <f ca="1">+HLOOKUP($R$1,'Recuperados DIA'!$E$1:$H$763,Localiza_PN1112[[#This Row],[Fila]],0)</f>
        <v>0</v>
      </c>
    </row>
    <row r="232" spans="2:21">
      <c r="B232">
        <v>232</v>
      </c>
      <c r="C232">
        <v>90205</v>
      </c>
      <c r="D232" t="s">
        <v>384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0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0</v>
      </c>
      <c r="L232" s="22">
        <f>+Localiza_PN1112[[#This Row],[Casos]]/(Localiza_PN1112[[#This Row],[Población]]/1000000)</f>
        <v>0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0</v>
      </c>
      <c r="P232" s="28" t="e">
        <f>+Localiza_PN1112[[#This Row],[Fallecidos]]/Localiza_PN1112[[#This Row],[Casos]]</f>
        <v>#DIV/0!</v>
      </c>
      <c r="Q232" s="28" t="e">
        <f>+Localiza_PN1112[[#This Row],[Recuperados]]/Localiza_PN1112[[#This Row],[Casos]]</f>
        <v>#DIV/0!</v>
      </c>
      <c r="R232" s="28" t="e">
        <f>Localiza_PN1112[[#This Row],[Activos]]/Localiza_PN1112[[#This Row],[Casos]]</f>
        <v>#DIV/0!</v>
      </c>
      <c r="S232" s="47">
        <f ca="1">+HLOOKUP($R$1,'Casos DIA Corr'!$CM$1:$CP$755,Localiza_PN1112[[#This Row],[Fila]],0)</f>
        <v>0</v>
      </c>
      <c r="T232" s="43">
        <f ca="1">+HLOOKUP($R$1,'Muertes DIA'!$F$1:$I$770,Localiza_PN1112[[#This Row],[Fila]],0)</f>
        <v>0</v>
      </c>
      <c r="U232" s="43">
        <f ca="1">+HLOOKUP($R$1,'Recuperados DIA'!$E$1:$H$763,Localiza_PN1112[[#This Row],[Fila]],0)</f>
        <v>0</v>
      </c>
    </row>
    <row r="233" spans="2:21">
      <c r="B233">
        <v>233</v>
      </c>
      <c r="C233">
        <v>90505</v>
      </c>
      <c r="D233" t="s">
        <v>385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0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0</v>
      </c>
      <c r="L233" s="22">
        <f>+Localiza_PN1112[[#This Row],[Casos]]/(Localiza_PN1112[[#This Row],[Población]]/1000000)</f>
        <v>0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0</v>
      </c>
      <c r="P233" s="28" t="e">
        <f>+Localiza_PN1112[[#This Row],[Fallecidos]]/Localiza_PN1112[[#This Row],[Casos]]</f>
        <v>#DIV/0!</v>
      </c>
      <c r="Q233" s="28" t="e">
        <f>+Localiza_PN1112[[#This Row],[Recuperados]]/Localiza_PN1112[[#This Row],[Casos]]</f>
        <v>#DIV/0!</v>
      </c>
      <c r="R233" s="28" t="e">
        <f>Localiza_PN1112[[#This Row],[Activos]]/Localiza_PN1112[[#This Row],[Casos]]</f>
        <v>#DIV/0!</v>
      </c>
      <c r="S233" s="47">
        <f ca="1">+HLOOKUP($R$1,'Casos DIA Corr'!$CM$1:$CP$755,Localiza_PN1112[[#This Row],[Fila]],0)</f>
        <v>0</v>
      </c>
      <c r="T233" s="43">
        <f ca="1">+HLOOKUP($R$1,'Muertes DIA'!$F$1:$I$770,Localiza_PN1112[[#This Row],[Fila]],0)</f>
        <v>0</v>
      </c>
      <c r="U233" s="43">
        <f ca="1">+HLOOKUP($R$1,'Recuperados DIA'!$E$1:$H$763,Localiza_PN1112[[#This Row],[Fila]],0)</f>
        <v>0</v>
      </c>
    </row>
    <row r="234" spans="2:21">
      <c r="B234">
        <v>234</v>
      </c>
      <c r="C234">
        <v>40904</v>
      </c>
      <c r="D234" t="s">
        <v>386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0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0</v>
      </c>
      <c r="L234" s="22">
        <f>+Localiza_PN1112[[#This Row],[Casos]]/(Localiza_PN1112[[#This Row],[Población]]/1000000)</f>
        <v>0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0</v>
      </c>
      <c r="P234" s="28" t="e">
        <f>+Localiza_PN1112[[#This Row],[Fallecidos]]/Localiza_PN1112[[#This Row],[Casos]]</f>
        <v>#DIV/0!</v>
      </c>
      <c r="Q234" s="28" t="e">
        <f>+Localiza_PN1112[[#This Row],[Recuperados]]/Localiza_PN1112[[#This Row],[Casos]]</f>
        <v>#DIV/0!</v>
      </c>
      <c r="R234" s="28" t="e">
        <f>Localiza_PN1112[[#This Row],[Activos]]/Localiza_PN1112[[#This Row],[Casos]]</f>
        <v>#DIV/0!</v>
      </c>
      <c r="S234" s="47">
        <f ca="1">+HLOOKUP($R$1,'Casos DIA Corr'!$CM$1:$CP$755,Localiza_PN1112[[#This Row],[Fila]],0)</f>
        <v>0</v>
      </c>
      <c r="T234" s="43">
        <f ca="1">+HLOOKUP($R$1,'Muertes DIA'!$F$1:$I$770,Localiza_PN1112[[#This Row],[Fila]],0)</f>
        <v>0</v>
      </c>
      <c r="U234" s="43">
        <f ca="1">+HLOOKUP($R$1,'Recuperados DIA'!$E$1:$H$763,Localiza_PN1112[[#This Row],[Fila]],0)</f>
        <v>0</v>
      </c>
    </row>
    <row r="235" spans="2:21">
      <c r="B235">
        <v>235</v>
      </c>
      <c r="C235">
        <v>50201</v>
      </c>
      <c r="D235" t="s">
        <v>387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0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0</v>
      </c>
      <c r="L235" s="22">
        <f>+Localiza_PN1112[[#This Row],[Casos]]/(Localiza_PN1112[[#This Row],[Población]]/1000000)</f>
        <v>0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0</v>
      </c>
      <c r="P235" s="28" t="e">
        <f>+Localiza_PN1112[[#This Row],[Fallecidos]]/Localiza_PN1112[[#This Row],[Casos]]</f>
        <v>#DIV/0!</v>
      </c>
      <c r="Q235" s="28" t="e">
        <f>+Localiza_PN1112[[#This Row],[Recuperados]]/Localiza_PN1112[[#This Row],[Casos]]</f>
        <v>#DIV/0!</v>
      </c>
      <c r="R235" s="28" t="e">
        <f>Localiza_PN1112[[#This Row],[Activos]]/Localiza_PN1112[[#This Row],[Casos]]</f>
        <v>#DIV/0!</v>
      </c>
      <c r="S235" s="47">
        <f ca="1">+HLOOKUP($R$1,'Casos DIA Corr'!$CM$1:$CP$755,Localiza_PN1112[[#This Row],[Fila]],0)</f>
        <v>0</v>
      </c>
      <c r="T235" s="43">
        <f ca="1">+HLOOKUP($R$1,'Muertes DIA'!$F$1:$I$770,Localiza_PN1112[[#This Row],[Fila]],0)</f>
        <v>0</v>
      </c>
      <c r="U235" s="43">
        <f ca="1">+HLOOKUP($R$1,'Recuperados DIA'!$E$1:$H$763,Localiza_PN1112[[#This Row],[Fila]],0)</f>
        <v>0</v>
      </c>
    </row>
    <row r="236" spans="2:21">
      <c r="B236">
        <v>236</v>
      </c>
      <c r="C236">
        <v>20204</v>
      </c>
      <c r="D236" t="s">
        <v>388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0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0</v>
      </c>
      <c r="L236" s="22">
        <f>+Localiza_PN1112[[#This Row],[Casos]]/(Localiza_PN1112[[#This Row],[Población]]/1000000)</f>
        <v>0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0</v>
      </c>
      <c r="P236" s="28" t="e">
        <f>+Localiza_PN1112[[#This Row],[Fallecidos]]/Localiza_PN1112[[#This Row],[Casos]]</f>
        <v>#DIV/0!</v>
      </c>
      <c r="Q236" s="28" t="e">
        <f>+Localiza_PN1112[[#This Row],[Recuperados]]/Localiza_PN1112[[#This Row],[Casos]]</f>
        <v>#DIV/0!</v>
      </c>
      <c r="R236" s="28" t="e">
        <f>Localiza_PN1112[[#This Row],[Activos]]/Localiza_PN1112[[#This Row],[Casos]]</f>
        <v>#DIV/0!</v>
      </c>
      <c r="S236" s="47">
        <f ca="1">+HLOOKUP($R$1,'Casos DIA Corr'!$CM$1:$CP$755,Localiza_PN1112[[#This Row],[Fila]],0)</f>
        <v>0</v>
      </c>
      <c r="T236" s="43">
        <f ca="1">+HLOOKUP($R$1,'Muertes DIA'!$F$1:$I$770,Localiza_PN1112[[#This Row],[Fila]],0)</f>
        <v>0</v>
      </c>
      <c r="U236" s="43">
        <f ca="1">+HLOOKUP($R$1,'Recuperados DIA'!$E$1:$H$763,Localiza_PN1112[[#This Row],[Fila]],0)</f>
        <v>0</v>
      </c>
    </row>
    <row r="237" spans="2:21">
      <c r="B237">
        <v>237</v>
      </c>
      <c r="C237">
        <v>60703</v>
      </c>
      <c r="D237" t="s">
        <v>389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0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0</v>
      </c>
      <c r="L237" s="22">
        <f>+Localiza_PN1112[[#This Row],[Casos]]/(Localiza_PN1112[[#This Row],[Población]]/1000000)</f>
        <v>0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0</v>
      </c>
      <c r="P237" s="28" t="e">
        <f>+Localiza_PN1112[[#This Row],[Fallecidos]]/Localiza_PN1112[[#This Row],[Casos]]</f>
        <v>#DIV/0!</v>
      </c>
      <c r="Q237" s="28" t="e">
        <f>+Localiza_PN1112[[#This Row],[Recuperados]]/Localiza_PN1112[[#This Row],[Casos]]</f>
        <v>#DIV/0!</v>
      </c>
      <c r="R237" s="28" t="e">
        <f>Localiza_PN1112[[#This Row],[Activos]]/Localiza_PN1112[[#This Row],[Casos]]</f>
        <v>#DIV/0!</v>
      </c>
      <c r="S237" s="47">
        <f ca="1">+HLOOKUP($R$1,'Casos DIA Corr'!$CM$1:$CP$755,Localiza_PN1112[[#This Row],[Fila]],0)</f>
        <v>0</v>
      </c>
      <c r="T237" s="43">
        <f ca="1">+HLOOKUP($R$1,'Muertes DIA'!$F$1:$I$770,Localiza_PN1112[[#This Row],[Fila]],0)</f>
        <v>0</v>
      </c>
      <c r="U237" s="43">
        <f ca="1">+HLOOKUP($R$1,'Recuperados DIA'!$E$1:$H$763,Localiza_PN1112[[#This Row],[Fila]],0)</f>
        <v>0</v>
      </c>
    </row>
    <row r="238" spans="2:21">
      <c r="B238">
        <v>238</v>
      </c>
      <c r="C238">
        <v>90506</v>
      </c>
      <c r="D238" t="s">
        <v>389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0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0</v>
      </c>
      <c r="L238" s="22">
        <f>+Localiza_PN1112[[#This Row],[Casos]]/(Localiza_PN1112[[#This Row],[Población]]/1000000)</f>
        <v>0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0</v>
      </c>
      <c r="P238" s="28" t="e">
        <f>+Localiza_PN1112[[#This Row],[Fallecidos]]/Localiza_PN1112[[#This Row],[Casos]]</f>
        <v>#DIV/0!</v>
      </c>
      <c r="Q238" s="28" t="e">
        <f>+Localiza_PN1112[[#This Row],[Recuperados]]/Localiza_PN1112[[#This Row],[Casos]]</f>
        <v>#DIV/0!</v>
      </c>
      <c r="R238" s="28" t="e">
        <f>Localiza_PN1112[[#This Row],[Activos]]/Localiza_PN1112[[#This Row],[Casos]]</f>
        <v>#DIV/0!</v>
      </c>
      <c r="S238" s="47">
        <f ca="1">+HLOOKUP($R$1,'Casos DIA Corr'!$CM$1:$CP$755,Localiza_PN1112[[#This Row],[Fila]],0)</f>
        <v>0</v>
      </c>
      <c r="T238" s="43">
        <f ca="1">+HLOOKUP($R$1,'Muertes DIA'!$F$1:$I$770,Localiza_PN1112[[#This Row],[Fila]],0)</f>
        <v>0</v>
      </c>
      <c r="U238" s="43">
        <f ca="1">+HLOOKUP($R$1,'Recuperados DIA'!$E$1:$H$763,Localiza_PN1112[[#This Row],[Fila]],0)</f>
        <v>0</v>
      </c>
    </row>
    <row r="239" spans="2:21">
      <c r="B239">
        <v>239</v>
      </c>
      <c r="C239">
        <v>20103</v>
      </c>
      <c r="D239" t="s">
        <v>390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0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0</v>
      </c>
      <c r="L239" s="22">
        <f>+Localiza_PN1112[[#This Row],[Casos]]/(Localiza_PN1112[[#This Row],[Población]]/1000000)</f>
        <v>0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0</v>
      </c>
      <c r="P239" s="28" t="e">
        <f>+Localiza_PN1112[[#This Row],[Fallecidos]]/Localiza_PN1112[[#This Row],[Casos]]</f>
        <v>#DIV/0!</v>
      </c>
      <c r="Q239" s="28" t="e">
        <f>+Localiza_PN1112[[#This Row],[Recuperados]]/Localiza_PN1112[[#This Row],[Casos]]</f>
        <v>#DIV/0!</v>
      </c>
      <c r="R239" s="28" t="e">
        <f>Localiza_PN1112[[#This Row],[Activos]]/Localiza_PN1112[[#This Row],[Casos]]</f>
        <v>#DIV/0!</v>
      </c>
      <c r="S239" s="47">
        <f ca="1">+HLOOKUP($R$1,'Casos DIA Corr'!$CM$1:$CP$755,Localiza_PN1112[[#This Row],[Fila]],0)</f>
        <v>0</v>
      </c>
      <c r="T239" s="43">
        <f ca="1">+HLOOKUP($R$1,'Muertes DIA'!$F$1:$I$770,Localiza_PN1112[[#This Row],[Fila]],0)</f>
        <v>0</v>
      </c>
      <c r="U239" s="43">
        <f ca="1">+HLOOKUP($R$1,'Recuperados DIA'!$E$1:$H$763,Localiza_PN1112[[#This Row],[Fila]],0)</f>
        <v>0</v>
      </c>
    </row>
    <row r="240" spans="2:21">
      <c r="B240">
        <v>240</v>
      </c>
      <c r="C240">
        <v>10214</v>
      </c>
      <c r="D240" t="s">
        <v>391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0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0</v>
      </c>
      <c r="L240" s="22">
        <f>+Localiza_PN1112[[#This Row],[Casos]]/(Localiza_PN1112[[#This Row],[Población]]/1000000)</f>
        <v>0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0</v>
      </c>
      <c r="P240" s="28" t="e">
        <f>+Localiza_PN1112[[#This Row],[Fallecidos]]/Localiza_PN1112[[#This Row],[Casos]]</f>
        <v>#DIV/0!</v>
      </c>
      <c r="Q240" s="28" t="e">
        <f>+Localiza_PN1112[[#This Row],[Recuperados]]/Localiza_PN1112[[#This Row],[Casos]]</f>
        <v>#DIV/0!</v>
      </c>
      <c r="R240" s="28" t="e">
        <f>Localiza_PN1112[[#This Row],[Activos]]/Localiza_PN1112[[#This Row],[Casos]]</f>
        <v>#DIV/0!</v>
      </c>
      <c r="S240" s="47">
        <f ca="1">+HLOOKUP($R$1,'Casos DIA Corr'!$CM$1:$CP$755,Localiza_PN1112[[#This Row],[Fila]],0)</f>
        <v>0</v>
      </c>
      <c r="T240" s="43">
        <f ca="1">+HLOOKUP($R$1,'Muertes DIA'!$F$1:$I$770,Localiza_PN1112[[#This Row],[Fila]],0)</f>
        <v>0</v>
      </c>
      <c r="U240" s="43">
        <f ca="1">+HLOOKUP($R$1,'Recuperados DIA'!$E$1:$H$763,Localiza_PN1112[[#This Row],[Fila]],0)</f>
        <v>0</v>
      </c>
    </row>
    <row r="241" spans="2:21">
      <c r="B241">
        <v>241</v>
      </c>
      <c r="C241">
        <v>40103</v>
      </c>
      <c r="D241" t="s">
        <v>392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0</v>
      </c>
      <c r="I241" s="52">
        <f>+Muertes_PN_ACUM[[#This Row],[Fallecidos]]</f>
        <v>0</v>
      </c>
      <c r="J241" s="52">
        <f>+Recupera_PN_ACUM[[#This Row],[Recuperados]]</f>
        <v>10</v>
      </c>
      <c r="K241" s="52">
        <f>+Localiza_PN1112[[#This Row],[Casos]]-Localiza_PN1112[[#This Row],[Fallecidos]]-Localiza_PN1112[[#This Row],[Recuperados]]</f>
        <v>-10</v>
      </c>
      <c r="L241" s="22">
        <f>+Localiza_PN1112[[#This Row],[Casos]]/(Localiza_PN1112[[#This Row],[Población]]/1000000)</f>
        <v>0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1194.8858883976582</v>
      </c>
      <c r="O241" s="22">
        <f>+Localiza_PN1112[[#This Row],[Activos]]/(Localiza_PN1112[[#This Row],[Población]]/1000000)</f>
        <v>-1194.8858883976582</v>
      </c>
      <c r="P241" s="28" t="e">
        <f>+Localiza_PN1112[[#This Row],[Fallecidos]]/Localiza_PN1112[[#This Row],[Casos]]</f>
        <v>#DIV/0!</v>
      </c>
      <c r="Q241" s="28" t="e">
        <f>+Localiza_PN1112[[#This Row],[Recuperados]]/Localiza_PN1112[[#This Row],[Casos]]</f>
        <v>#DIV/0!</v>
      </c>
      <c r="R241" s="28" t="e">
        <f>Localiza_PN1112[[#This Row],[Activos]]/Localiza_PN1112[[#This Row],[Casos]]</f>
        <v>#DIV/0!</v>
      </c>
      <c r="S241" s="47">
        <f ca="1">+HLOOKUP($R$1,'Casos DIA Corr'!$CM$1:$CP$755,Localiza_PN1112[[#This Row],[Fila]],0)</f>
        <v>0</v>
      </c>
      <c r="T241" s="43">
        <f ca="1">+HLOOKUP($R$1,'Muertes DIA'!$F$1:$I$770,Localiza_PN1112[[#This Row],[Fila]],0)</f>
        <v>0</v>
      </c>
      <c r="U241" s="43">
        <f ca="1">+HLOOKUP($R$1,'Recuperados DIA'!$E$1:$H$763,Localiza_PN1112[[#This Row],[Fila]],0)</f>
        <v>10</v>
      </c>
    </row>
    <row r="242" spans="2:21">
      <c r="B242">
        <v>242</v>
      </c>
      <c r="C242">
        <v>10204</v>
      </c>
      <c r="D242" t="s">
        <v>393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0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0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 t="e">
        <f>+Localiza_PN1112[[#This Row],[Fallecidos]]/Localiza_PN1112[[#This Row],[Casos]]</f>
        <v>#DIV/0!</v>
      </c>
      <c r="Q242" s="28" t="e">
        <f>+Localiza_PN1112[[#This Row],[Recuperados]]/Localiza_PN1112[[#This Row],[Casos]]</f>
        <v>#DIV/0!</v>
      </c>
      <c r="R242" s="28" t="e">
        <f>Localiza_PN1112[[#This Row],[Activos]]/Localiza_PN1112[[#This Row],[Casos]]</f>
        <v>#DIV/0!</v>
      </c>
      <c r="S242" s="47">
        <f ca="1">+HLOOKUP($R$1,'Casos DIA Corr'!$CM$1:$CP$755,Localiza_PN1112[[#This Row],[Fila]],0)</f>
        <v>0</v>
      </c>
      <c r="T242" s="43">
        <f ca="1">+HLOOKUP($R$1,'Muertes DIA'!$F$1:$I$770,Localiza_PN1112[[#This Row],[Fila]],0)</f>
        <v>0</v>
      </c>
      <c r="U242" s="43">
        <f ca="1">+HLOOKUP($R$1,'Recuperados DIA'!$E$1:$H$763,Localiza_PN1112[[#This Row],[Fila]],0)</f>
        <v>0</v>
      </c>
    </row>
    <row r="243" spans="2:21">
      <c r="B243">
        <v>243</v>
      </c>
      <c r="C243">
        <v>60406</v>
      </c>
      <c r="D243" t="s">
        <v>394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0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0</v>
      </c>
      <c r="L243" s="22">
        <f>+Localiza_PN1112[[#This Row],[Casos]]/(Localiza_PN1112[[#This Row],[Población]]/1000000)</f>
        <v>0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0</v>
      </c>
      <c r="P243" s="28" t="e">
        <f>+Localiza_PN1112[[#This Row],[Fallecidos]]/Localiza_PN1112[[#This Row],[Casos]]</f>
        <v>#DIV/0!</v>
      </c>
      <c r="Q243" s="28" t="e">
        <f>+Localiza_PN1112[[#This Row],[Recuperados]]/Localiza_PN1112[[#This Row],[Casos]]</f>
        <v>#DIV/0!</v>
      </c>
      <c r="R243" s="28" t="e">
        <f>Localiza_PN1112[[#This Row],[Activos]]/Localiza_PN1112[[#This Row],[Casos]]</f>
        <v>#DIV/0!</v>
      </c>
      <c r="S243" s="47">
        <f ca="1">+HLOOKUP($R$1,'Casos DIA Corr'!$CM$1:$CP$755,Localiza_PN1112[[#This Row],[Fila]],0)</f>
        <v>0</v>
      </c>
      <c r="T243" s="43">
        <f ca="1">+HLOOKUP($R$1,'Muertes DIA'!$F$1:$I$770,Localiza_PN1112[[#This Row],[Fila]],0)</f>
        <v>0</v>
      </c>
      <c r="U243" s="43">
        <f ca="1">+HLOOKUP($R$1,'Recuperados DIA'!$E$1:$H$763,Localiza_PN1112[[#This Row],[Fila]],0)</f>
        <v>0</v>
      </c>
    </row>
    <row r="244" spans="2:21">
      <c r="B244">
        <v>244</v>
      </c>
      <c r="C244">
        <v>60204</v>
      </c>
      <c r="D244" t="s">
        <v>395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0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0</v>
      </c>
      <c r="L244" s="22">
        <f>+Localiza_PN1112[[#This Row],[Casos]]/(Localiza_PN1112[[#This Row],[Población]]/1000000)</f>
        <v>0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0</v>
      </c>
      <c r="P244" s="28" t="e">
        <f>+Localiza_PN1112[[#This Row],[Fallecidos]]/Localiza_PN1112[[#This Row],[Casos]]</f>
        <v>#DIV/0!</v>
      </c>
      <c r="Q244" s="28" t="e">
        <f>+Localiza_PN1112[[#This Row],[Recuperados]]/Localiza_PN1112[[#This Row],[Casos]]</f>
        <v>#DIV/0!</v>
      </c>
      <c r="R244" s="28" t="e">
        <f>Localiza_PN1112[[#This Row],[Activos]]/Localiza_PN1112[[#This Row],[Casos]]</f>
        <v>#DIV/0!</v>
      </c>
      <c r="S244" s="47">
        <f ca="1">+HLOOKUP($R$1,'Casos DIA Corr'!$CM$1:$CP$755,Localiza_PN1112[[#This Row],[Fila]],0)</f>
        <v>0</v>
      </c>
      <c r="T244" s="43">
        <f ca="1">+HLOOKUP($R$1,'Muertes DIA'!$F$1:$I$770,Localiza_PN1112[[#This Row],[Fila]],0)</f>
        <v>0</v>
      </c>
      <c r="U244" s="43">
        <f ca="1">+HLOOKUP($R$1,'Recuperados DIA'!$E$1:$H$763,Localiza_PN1112[[#This Row],[Fila]],0)</f>
        <v>0</v>
      </c>
    </row>
    <row r="245" spans="2:21">
      <c r="B245">
        <v>245</v>
      </c>
      <c r="C245">
        <v>20205</v>
      </c>
      <c r="D245" t="s">
        <v>396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0</v>
      </c>
      <c r="I245" s="52">
        <f>+Muertes_PN_ACUM[[#This Row],[Fallecidos]]</f>
        <v>0</v>
      </c>
      <c r="J245" s="52">
        <f>+Recupera_PN_ACUM[[#This Row],[Recuperados]]</f>
        <v>1</v>
      </c>
      <c r="K245" s="52">
        <f>+Localiza_PN1112[[#This Row],[Casos]]-Localiza_PN1112[[#This Row],[Fallecidos]]-Localiza_PN1112[[#This Row],[Recuperados]]</f>
        <v>-1</v>
      </c>
      <c r="L245" s="22">
        <f>+Localiza_PN1112[[#This Row],[Casos]]/(Localiza_PN1112[[#This Row],[Población]]/1000000)</f>
        <v>0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1700.6802721088436</v>
      </c>
      <c r="O245" s="22">
        <f>+Localiza_PN1112[[#This Row],[Activos]]/(Localiza_PN1112[[#This Row],[Población]]/1000000)</f>
        <v>-1700.6802721088436</v>
      </c>
      <c r="P245" s="28" t="e">
        <f>+Localiza_PN1112[[#This Row],[Fallecidos]]/Localiza_PN1112[[#This Row],[Casos]]</f>
        <v>#DIV/0!</v>
      </c>
      <c r="Q245" s="28" t="e">
        <f>+Localiza_PN1112[[#This Row],[Recuperados]]/Localiza_PN1112[[#This Row],[Casos]]</f>
        <v>#DIV/0!</v>
      </c>
      <c r="R245" s="28" t="e">
        <f>Localiza_PN1112[[#This Row],[Activos]]/Localiza_PN1112[[#This Row],[Casos]]</f>
        <v>#DIV/0!</v>
      </c>
      <c r="S245" s="47">
        <f ca="1">+HLOOKUP($R$1,'Casos DIA Corr'!$CM$1:$CP$755,Localiza_PN1112[[#This Row],[Fila]],0)</f>
        <v>0</v>
      </c>
      <c r="T245" s="43">
        <f ca="1">+HLOOKUP($R$1,'Muertes DIA'!$F$1:$I$770,Localiza_PN1112[[#This Row],[Fila]],0)</f>
        <v>0</v>
      </c>
      <c r="U245" s="43">
        <f ca="1">+HLOOKUP($R$1,'Recuperados DIA'!$E$1:$H$763,Localiza_PN1112[[#This Row],[Fila]],0)</f>
        <v>0</v>
      </c>
    </row>
    <row r="246" spans="2:21">
      <c r="B246">
        <v>246</v>
      </c>
      <c r="C246">
        <v>120106</v>
      </c>
      <c r="D246" t="s">
        <v>397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0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0</v>
      </c>
      <c r="L246" s="22">
        <f>+Localiza_PN1112[[#This Row],[Casos]]/(Localiza_PN1112[[#This Row],[Población]]/1000000)</f>
        <v>0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0</v>
      </c>
      <c r="P246" s="28" t="e">
        <f>+Localiza_PN1112[[#This Row],[Fallecidos]]/Localiza_PN1112[[#This Row],[Casos]]</f>
        <v>#DIV/0!</v>
      </c>
      <c r="Q246" s="28" t="e">
        <f>+Localiza_PN1112[[#This Row],[Recuperados]]/Localiza_PN1112[[#This Row],[Casos]]</f>
        <v>#DIV/0!</v>
      </c>
      <c r="R246" s="28" t="e">
        <f>Localiza_PN1112[[#This Row],[Activos]]/Localiza_PN1112[[#This Row],[Casos]]</f>
        <v>#DIV/0!</v>
      </c>
      <c r="S246" s="47">
        <f ca="1">+HLOOKUP($R$1,'Casos DIA Corr'!$CM$1:$CP$755,Localiza_PN1112[[#This Row],[Fila]],0)</f>
        <v>0</v>
      </c>
      <c r="T246" s="43">
        <f ca="1">+HLOOKUP($R$1,'Muertes DIA'!$F$1:$I$770,Localiza_PN1112[[#This Row],[Fila]],0)</f>
        <v>0</v>
      </c>
      <c r="U246" s="43">
        <f ca="1">+HLOOKUP($R$1,'Recuperados DIA'!$E$1:$H$763,Localiza_PN1112[[#This Row],[Fila]],0)</f>
        <v>0</v>
      </c>
    </row>
    <row r="247" spans="2:21">
      <c r="B247">
        <v>247</v>
      </c>
      <c r="C247">
        <v>60408</v>
      </c>
      <c r="D247" t="s">
        <v>398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0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0</v>
      </c>
      <c r="L247" s="22">
        <f>+Localiza_PN1112[[#This Row],[Casos]]/(Localiza_PN1112[[#This Row],[Población]]/1000000)</f>
        <v>0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0</v>
      </c>
      <c r="P247" s="28" t="e">
        <f>+Localiza_PN1112[[#This Row],[Fallecidos]]/Localiza_PN1112[[#This Row],[Casos]]</f>
        <v>#DIV/0!</v>
      </c>
      <c r="Q247" s="28" t="e">
        <f>+Localiza_PN1112[[#This Row],[Recuperados]]/Localiza_PN1112[[#This Row],[Casos]]</f>
        <v>#DIV/0!</v>
      </c>
      <c r="R247" s="28" t="e">
        <f>Localiza_PN1112[[#This Row],[Activos]]/Localiza_PN1112[[#This Row],[Casos]]</f>
        <v>#DIV/0!</v>
      </c>
      <c r="S247" s="47">
        <f ca="1">+HLOOKUP($R$1,'Casos DIA Corr'!$CM$1:$CP$755,Localiza_PN1112[[#This Row],[Fila]],0)</f>
        <v>0</v>
      </c>
      <c r="T247" s="43">
        <f ca="1">+HLOOKUP($R$1,'Muertes DIA'!$F$1:$I$770,Localiza_PN1112[[#This Row],[Fila]],0)</f>
        <v>0</v>
      </c>
      <c r="U247" s="43">
        <f ca="1">+HLOOKUP($R$1,'Recuperados DIA'!$E$1:$H$763,Localiza_PN1112[[#This Row],[Fila]],0)</f>
        <v>0</v>
      </c>
    </row>
    <row r="248" spans="2:21">
      <c r="B248">
        <v>248</v>
      </c>
      <c r="C248">
        <v>80823</v>
      </c>
      <c r="D248" t="s">
        <v>399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0</v>
      </c>
      <c r="I248" s="52">
        <f>+Muertes_PN_ACUM[[#This Row],[Fallecidos]]</f>
        <v>6</v>
      </c>
      <c r="J248" s="52">
        <f>+Recupera_PN_ACUM[[#This Row],[Recuperados]]</f>
        <v>135</v>
      </c>
      <c r="K248" s="52">
        <f>+Localiza_PN1112[[#This Row],[Casos]]-Localiza_PN1112[[#This Row],[Fallecidos]]-Localiza_PN1112[[#This Row],[Recuperados]]</f>
        <v>-141</v>
      </c>
      <c r="L248" s="22">
        <f>+Localiza_PN1112[[#This Row],[Casos]]/(Localiza_PN1112[[#This Row],[Población]]/1000000)</f>
        <v>0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57495.741056218059</v>
      </c>
      <c r="O248" s="22">
        <f>+Localiza_PN1112[[#This Row],[Activos]]/(Localiza_PN1112[[#This Row],[Población]]/1000000)</f>
        <v>-60051.107325383309</v>
      </c>
      <c r="P248" s="28" t="e">
        <f>+Localiza_PN1112[[#This Row],[Fallecidos]]/Localiza_PN1112[[#This Row],[Casos]]</f>
        <v>#DIV/0!</v>
      </c>
      <c r="Q248" s="28" t="e">
        <f>+Localiza_PN1112[[#This Row],[Recuperados]]/Localiza_PN1112[[#This Row],[Casos]]</f>
        <v>#DIV/0!</v>
      </c>
      <c r="R248" s="28" t="e">
        <f>Localiza_PN1112[[#This Row],[Activos]]/Localiza_PN1112[[#This Row],[Casos]]</f>
        <v>#DIV/0!</v>
      </c>
      <c r="S248" s="47">
        <f ca="1">+HLOOKUP($R$1,'Casos DIA Corr'!$CM$1:$CP$755,Localiza_PN1112[[#This Row],[Fila]],0)</f>
        <v>0</v>
      </c>
      <c r="T248" s="43">
        <f ca="1">+HLOOKUP($R$1,'Muertes DIA'!$F$1:$I$770,Localiza_PN1112[[#This Row],[Fila]],0)</f>
        <v>0</v>
      </c>
      <c r="U248" s="43">
        <f ca="1">+HLOOKUP($R$1,'Recuperados DIA'!$E$1:$H$763,Localiza_PN1112[[#This Row],[Fila]],0)</f>
        <v>0</v>
      </c>
    </row>
    <row r="249" spans="2:21">
      <c r="B249">
        <v>249</v>
      </c>
      <c r="C249">
        <v>70407</v>
      </c>
      <c r="D249" t="s">
        <v>400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0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0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 t="e">
        <f>+Localiza_PN1112[[#This Row],[Fallecidos]]/Localiza_PN1112[[#This Row],[Casos]]</f>
        <v>#DIV/0!</v>
      </c>
      <c r="Q249" s="28" t="e">
        <f>+Localiza_PN1112[[#This Row],[Recuperados]]/Localiza_PN1112[[#This Row],[Casos]]</f>
        <v>#DIV/0!</v>
      </c>
      <c r="R249" s="28" t="e">
        <f>Localiza_PN1112[[#This Row],[Activos]]/Localiza_PN1112[[#This Row],[Casos]]</f>
        <v>#DIV/0!</v>
      </c>
      <c r="S249" s="47">
        <f ca="1">+HLOOKUP($R$1,'Casos DIA Corr'!$CM$1:$CP$755,Localiza_PN1112[[#This Row],[Fila]],0)</f>
        <v>0</v>
      </c>
      <c r="T249" s="43">
        <f ca="1">+HLOOKUP($R$1,'Muertes DIA'!$F$1:$I$770,Localiza_PN1112[[#This Row],[Fila]],0)</f>
        <v>0</v>
      </c>
      <c r="U249" s="43">
        <f ca="1">+HLOOKUP($R$1,'Recuperados DIA'!$E$1:$H$763,Localiza_PN1112[[#This Row],[Fila]],0)</f>
        <v>0</v>
      </c>
    </row>
    <row r="250" spans="2:21">
      <c r="B250">
        <v>250</v>
      </c>
      <c r="C250">
        <v>130707</v>
      </c>
      <c r="D250" t="s">
        <v>401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0</v>
      </c>
      <c r="I250" s="52">
        <f>+Muertes_PN_ACUM[[#This Row],[Fallecidos]]</f>
        <v>0</v>
      </c>
      <c r="J250" s="52">
        <f>+Recupera_PN_ACUM[[#This Row],[Recuperados]]</f>
        <v>4</v>
      </c>
      <c r="K250" s="52">
        <f>+Localiza_PN1112[[#This Row],[Casos]]-Localiza_PN1112[[#This Row],[Fallecidos]]-Localiza_PN1112[[#This Row],[Recuperados]]</f>
        <v>-4</v>
      </c>
      <c r="L250" s="22">
        <f>+Localiza_PN1112[[#This Row],[Casos]]/(Localiza_PN1112[[#This Row],[Población]]/1000000)</f>
        <v>0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71.705148429657243</v>
      </c>
      <c r="O250" s="22">
        <f>+Localiza_PN1112[[#This Row],[Activos]]/(Localiza_PN1112[[#This Row],[Población]]/1000000)</f>
        <v>-71.705148429657243</v>
      </c>
      <c r="P250" s="28" t="e">
        <f>+Localiza_PN1112[[#This Row],[Fallecidos]]/Localiza_PN1112[[#This Row],[Casos]]</f>
        <v>#DIV/0!</v>
      </c>
      <c r="Q250" s="28" t="e">
        <f>+Localiza_PN1112[[#This Row],[Recuperados]]/Localiza_PN1112[[#This Row],[Casos]]</f>
        <v>#DIV/0!</v>
      </c>
      <c r="R250" s="28" t="e">
        <f>Localiza_PN1112[[#This Row],[Activos]]/Localiza_PN1112[[#This Row],[Casos]]</f>
        <v>#DIV/0!</v>
      </c>
      <c r="S250" s="47">
        <f ca="1">+HLOOKUP($R$1,'Casos DIA Corr'!$CM$1:$CP$755,Localiza_PN1112[[#This Row],[Fila]],0)</f>
        <v>0</v>
      </c>
      <c r="T250" s="43">
        <f ca="1">+HLOOKUP($R$1,'Muertes DIA'!$F$1:$I$770,Localiza_PN1112[[#This Row],[Fila]],0)</f>
        <v>0</v>
      </c>
      <c r="U250" s="43">
        <f ca="1">+HLOOKUP($R$1,'Recuperados DIA'!$E$1:$H$763,Localiza_PN1112[[#This Row],[Fila]],0)</f>
        <v>0</v>
      </c>
    </row>
    <row r="251" spans="2:21">
      <c r="B251">
        <v>251</v>
      </c>
      <c r="C251">
        <v>10216</v>
      </c>
      <c r="D251" t="s">
        <v>402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0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0</v>
      </c>
      <c r="L251" s="22">
        <f>+Localiza_PN1112[[#This Row],[Casos]]/(Localiza_PN1112[[#This Row],[Población]]/1000000)</f>
        <v>0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0</v>
      </c>
      <c r="P251" s="28" t="e">
        <f>+Localiza_PN1112[[#This Row],[Fallecidos]]/Localiza_PN1112[[#This Row],[Casos]]</f>
        <v>#DIV/0!</v>
      </c>
      <c r="Q251" s="28" t="e">
        <f>+Localiza_PN1112[[#This Row],[Recuperados]]/Localiza_PN1112[[#This Row],[Casos]]</f>
        <v>#DIV/0!</v>
      </c>
      <c r="R251" s="28" t="e">
        <f>Localiza_PN1112[[#This Row],[Activos]]/Localiza_PN1112[[#This Row],[Casos]]</f>
        <v>#DIV/0!</v>
      </c>
      <c r="S251" s="47">
        <f ca="1">+HLOOKUP($R$1,'Casos DIA Corr'!$CM$1:$CP$755,Localiza_PN1112[[#This Row],[Fila]],0)</f>
        <v>0</v>
      </c>
      <c r="T251" s="43">
        <f ca="1">+HLOOKUP($R$1,'Muertes DIA'!$F$1:$I$770,Localiza_PN1112[[#This Row],[Fila]],0)</f>
        <v>0</v>
      </c>
      <c r="U251" s="43">
        <f ca="1">+HLOOKUP($R$1,'Recuperados DIA'!$E$1:$H$763,Localiza_PN1112[[#This Row],[Fila]],0)</f>
        <v>0</v>
      </c>
    </row>
    <row r="252" spans="2:21">
      <c r="B252">
        <v>252</v>
      </c>
      <c r="C252">
        <v>10215</v>
      </c>
      <c r="D252" t="s">
        <v>403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0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0</v>
      </c>
      <c r="L252" s="22">
        <f>+Localiza_PN1112[[#This Row],[Casos]]/(Localiza_PN1112[[#This Row],[Población]]/1000000)</f>
        <v>0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0</v>
      </c>
      <c r="P252" s="28" t="e">
        <f>+Localiza_PN1112[[#This Row],[Fallecidos]]/Localiza_PN1112[[#This Row],[Casos]]</f>
        <v>#DIV/0!</v>
      </c>
      <c r="Q252" s="28" t="e">
        <f>+Localiza_PN1112[[#This Row],[Recuperados]]/Localiza_PN1112[[#This Row],[Casos]]</f>
        <v>#DIV/0!</v>
      </c>
      <c r="R252" s="28" t="e">
        <f>Localiza_PN1112[[#This Row],[Activos]]/Localiza_PN1112[[#This Row],[Casos]]</f>
        <v>#DIV/0!</v>
      </c>
      <c r="S252" s="47">
        <f ca="1">+HLOOKUP($R$1,'Casos DIA Corr'!$CM$1:$CP$755,Localiza_PN1112[[#This Row],[Fila]],0)</f>
        <v>0</v>
      </c>
      <c r="T252" s="43">
        <f ca="1">+HLOOKUP($R$1,'Muertes DIA'!$F$1:$I$770,Localiza_PN1112[[#This Row],[Fila]],0)</f>
        <v>0</v>
      </c>
      <c r="U252" s="43">
        <f ca="1">+HLOOKUP($R$1,'Recuperados DIA'!$E$1:$H$763,Localiza_PN1112[[#This Row],[Fila]],0)</f>
        <v>0</v>
      </c>
    </row>
    <row r="253" spans="2:21">
      <c r="B253">
        <v>253</v>
      </c>
      <c r="C253">
        <v>10217</v>
      </c>
      <c r="D253" t="s">
        <v>404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0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0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 t="e">
        <f>+Localiza_PN1112[[#This Row],[Fallecidos]]/Localiza_PN1112[[#This Row],[Casos]]</f>
        <v>#DIV/0!</v>
      </c>
      <c r="Q253" s="28" t="e">
        <f>+Localiza_PN1112[[#This Row],[Recuperados]]/Localiza_PN1112[[#This Row],[Casos]]</f>
        <v>#DIV/0!</v>
      </c>
      <c r="R253" s="28" t="e">
        <f>Localiza_PN1112[[#This Row],[Activos]]/Localiza_PN1112[[#This Row],[Casos]]</f>
        <v>#DIV/0!</v>
      </c>
      <c r="S253" s="47">
        <f ca="1">+HLOOKUP($R$1,'Casos DIA Corr'!$CM$1:$CP$755,Localiza_PN1112[[#This Row],[Fila]],0)</f>
        <v>0</v>
      </c>
      <c r="T253" s="43">
        <f ca="1">+HLOOKUP($R$1,'Muertes DIA'!$F$1:$I$770,Localiza_PN1112[[#This Row],[Fila]],0)</f>
        <v>0</v>
      </c>
      <c r="U253" s="43">
        <f ca="1">+HLOOKUP($R$1,'Recuperados DIA'!$E$1:$H$763,Localiza_PN1112[[#This Row],[Fila]],0)</f>
        <v>0</v>
      </c>
    </row>
    <row r="254" spans="2:21">
      <c r="B254">
        <v>254</v>
      </c>
      <c r="C254">
        <v>70707</v>
      </c>
      <c r="D254" t="s">
        <v>405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0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0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 t="e">
        <f>+Localiza_PN1112[[#This Row],[Fallecidos]]/Localiza_PN1112[[#This Row],[Casos]]</f>
        <v>#DIV/0!</v>
      </c>
      <c r="Q254" s="28" t="e">
        <f>+Localiza_PN1112[[#This Row],[Recuperados]]/Localiza_PN1112[[#This Row],[Casos]]</f>
        <v>#DIV/0!</v>
      </c>
      <c r="R254" s="28" t="e">
        <f>Localiza_PN1112[[#This Row],[Activos]]/Localiza_PN1112[[#This Row],[Casos]]</f>
        <v>#DIV/0!</v>
      </c>
      <c r="S254" s="47">
        <f ca="1">+HLOOKUP($R$1,'Casos DIA Corr'!$CM$1:$CP$755,Localiza_PN1112[[#This Row],[Fila]],0)</f>
        <v>0</v>
      </c>
      <c r="T254" s="43">
        <f ca="1">+HLOOKUP($R$1,'Muertes DIA'!$F$1:$I$770,Localiza_PN1112[[#This Row],[Fila]],0)</f>
        <v>0</v>
      </c>
      <c r="U254" s="43">
        <f ca="1">+HLOOKUP($R$1,'Recuperados DIA'!$E$1:$H$763,Localiza_PN1112[[#This Row],[Fila]],0)</f>
        <v>0</v>
      </c>
    </row>
    <row r="255" spans="2:21">
      <c r="B255">
        <v>255</v>
      </c>
      <c r="C255">
        <v>50104</v>
      </c>
      <c r="D255" t="s">
        <v>406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0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0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 t="e">
        <f>+Localiza_PN1112[[#This Row],[Fallecidos]]/Localiza_PN1112[[#This Row],[Casos]]</f>
        <v>#DIV/0!</v>
      </c>
      <c r="Q255" s="28" t="e">
        <f>+Localiza_PN1112[[#This Row],[Recuperados]]/Localiza_PN1112[[#This Row],[Casos]]</f>
        <v>#DIV/0!</v>
      </c>
      <c r="R255" s="28" t="e">
        <f>Localiza_PN1112[[#This Row],[Activos]]/Localiza_PN1112[[#This Row],[Casos]]</f>
        <v>#DIV/0!</v>
      </c>
      <c r="S255" s="47">
        <f ca="1">+HLOOKUP($R$1,'Casos DIA Corr'!$CM$1:$CP$755,Localiza_PN1112[[#This Row],[Fila]],0)</f>
        <v>0</v>
      </c>
      <c r="T255" s="43">
        <f ca="1">+HLOOKUP($R$1,'Muertes DIA'!$F$1:$I$770,Localiza_PN1112[[#This Row],[Fila]],0)</f>
        <v>0</v>
      </c>
      <c r="U255" s="43">
        <f ca="1">+HLOOKUP($R$1,'Recuperados DIA'!$E$1:$H$763,Localiza_PN1112[[#This Row],[Fila]],0)</f>
        <v>0</v>
      </c>
    </row>
    <row r="256" spans="2:21">
      <c r="B256">
        <v>256</v>
      </c>
      <c r="C256">
        <v>90906</v>
      </c>
      <c r="D256" t="s">
        <v>407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0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0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 t="e">
        <f>+Localiza_PN1112[[#This Row],[Fallecidos]]/Localiza_PN1112[[#This Row],[Casos]]</f>
        <v>#DIV/0!</v>
      </c>
      <c r="Q256" s="28" t="e">
        <f>+Localiza_PN1112[[#This Row],[Recuperados]]/Localiza_PN1112[[#This Row],[Casos]]</f>
        <v>#DIV/0!</v>
      </c>
      <c r="R256" s="28" t="e">
        <f>Localiza_PN1112[[#This Row],[Activos]]/Localiza_PN1112[[#This Row],[Casos]]</f>
        <v>#DIV/0!</v>
      </c>
      <c r="S256" s="47">
        <f ca="1">+HLOOKUP($R$1,'Casos DIA Corr'!$CM$1:$CP$755,Localiza_PN1112[[#This Row],[Fila]],0)</f>
        <v>0</v>
      </c>
      <c r="T256" s="43">
        <f ca="1">+HLOOKUP($R$1,'Muertes DIA'!$F$1:$I$770,Localiza_PN1112[[#This Row],[Fila]],0)</f>
        <v>0</v>
      </c>
      <c r="U256" s="43">
        <f ca="1">+HLOOKUP($R$1,'Recuperados DIA'!$E$1:$H$763,Localiza_PN1112[[#This Row],[Fila]],0)</f>
        <v>0</v>
      </c>
    </row>
    <row r="257" spans="2:21">
      <c r="B257">
        <v>257</v>
      </c>
      <c r="C257">
        <v>30304</v>
      </c>
      <c r="D257" t="s">
        <v>408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0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0</v>
      </c>
      <c r="L257" s="22">
        <f>+Localiza_PN1112[[#This Row],[Casos]]/(Localiza_PN1112[[#This Row],[Población]]/1000000)</f>
        <v>0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0</v>
      </c>
      <c r="P257" s="28" t="e">
        <f>+Localiza_PN1112[[#This Row],[Fallecidos]]/Localiza_PN1112[[#This Row],[Casos]]</f>
        <v>#DIV/0!</v>
      </c>
      <c r="Q257" s="28" t="e">
        <f>+Localiza_PN1112[[#This Row],[Recuperados]]/Localiza_PN1112[[#This Row],[Casos]]</f>
        <v>#DIV/0!</v>
      </c>
      <c r="R257" s="28" t="e">
        <f>Localiza_PN1112[[#This Row],[Activos]]/Localiza_PN1112[[#This Row],[Casos]]</f>
        <v>#DIV/0!</v>
      </c>
      <c r="S257" s="47">
        <f ca="1">+HLOOKUP($R$1,'Casos DIA Corr'!$CM$1:$CP$755,Localiza_PN1112[[#This Row],[Fila]],0)</f>
        <v>0</v>
      </c>
      <c r="T257" s="43">
        <f ca="1">+HLOOKUP($R$1,'Muertes DIA'!$F$1:$I$770,Localiza_PN1112[[#This Row],[Fila]],0)</f>
        <v>0</v>
      </c>
      <c r="U257" s="43">
        <f ca="1">+HLOOKUP($R$1,'Recuperados DIA'!$E$1:$H$763,Localiza_PN1112[[#This Row],[Fila]],0)</f>
        <v>0</v>
      </c>
    </row>
    <row r="258" spans="2:21">
      <c r="B258">
        <v>258</v>
      </c>
      <c r="C258">
        <v>90602</v>
      </c>
      <c r="D258" t="s">
        <v>409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0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0</v>
      </c>
      <c r="L258" s="22">
        <f>+Localiza_PN1112[[#This Row],[Casos]]/(Localiza_PN1112[[#This Row],[Población]]/1000000)</f>
        <v>0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0</v>
      </c>
      <c r="P258" s="28" t="e">
        <f>+Localiza_PN1112[[#This Row],[Fallecidos]]/Localiza_PN1112[[#This Row],[Casos]]</f>
        <v>#DIV/0!</v>
      </c>
      <c r="Q258" s="28" t="e">
        <f>+Localiza_PN1112[[#This Row],[Recuperados]]/Localiza_PN1112[[#This Row],[Casos]]</f>
        <v>#DIV/0!</v>
      </c>
      <c r="R258" s="28" t="e">
        <f>Localiza_PN1112[[#This Row],[Activos]]/Localiza_PN1112[[#This Row],[Casos]]</f>
        <v>#DIV/0!</v>
      </c>
      <c r="S258" s="47">
        <f ca="1">+HLOOKUP($R$1,'Casos DIA Corr'!$CM$1:$CP$755,Localiza_PN1112[[#This Row],[Fila]],0)</f>
        <v>0</v>
      </c>
      <c r="T258" s="43">
        <f ca="1">+HLOOKUP($R$1,'Muertes DIA'!$F$1:$I$770,Localiza_PN1112[[#This Row],[Fila]],0)</f>
        <v>0</v>
      </c>
      <c r="U258" s="43">
        <f ca="1">+HLOOKUP($R$1,'Recuperados DIA'!$E$1:$H$763,Localiza_PN1112[[#This Row],[Fila]],0)</f>
        <v>0</v>
      </c>
    </row>
    <row r="259" spans="2:21">
      <c r="B259">
        <v>259</v>
      </c>
      <c r="C259">
        <v>40505</v>
      </c>
      <c r="D259" t="s">
        <v>410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0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0</v>
      </c>
      <c r="L259" s="22">
        <f>+Localiza_PN1112[[#This Row],[Casos]]/(Localiza_PN1112[[#This Row],[Población]]/1000000)</f>
        <v>0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0</v>
      </c>
      <c r="P259" s="28" t="e">
        <f>+Localiza_PN1112[[#This Row],[Fallecidos]]/Localiza_PN1112[[#This Row],[Casos]]</f>
        <v>#DIV/0!</v>
      </c>
      <c r="Q259" s="28" t="e">
        <f>+Localiza_PN1112[[#This Row],[Recuperados]]/Localiza_PN1112[[#This Row],[Casos]]</f>
        <v>#DIV/0!</v>
      </c>
      <c r="R259" s="28" t="e">
        <f>Localiza_PN1112[[#This Row],[Activos]]/Localiza_PN1112[[#This Row],[Casos]]</f>
        <v>#DIV/0!</v>
      </c>
      <c r="S259" s="47">
        <f ca="1">+HLOOKUP($R$1,'Casos DIA Corr'!$CM$1:$CP$755,Localiza_PN1112[[#This Row],[Fila]],0)</f>
        <v>0</v>
      </c>
      <c r="T259" s="43">
        <f ca="1">+HLOOKUP($R$1,'Muertes DIA'!$F$1:$I$770,Localiza_PN1112[[#This Row],[Fila]],0)</f>
        <v>0</v>
      </c>
      <c r="U259" s="43">
        <f ca="1">+HLOOKUP($R$1,'Recuperados DIA'!$E$1:$H$763,Localiza_PN1112[[#This Row],[Fila]],0)</f>
        <v>0</v>
      </c>
    </row>
    <row r="260" spans="2:21">
      <c r="B260">
        <v>260</v>
      </c>
      <c r="C260">
        <v>80603</v>
      </c>
      <c r="D260" t="s">
        <v>411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0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0</v>
      </c>
      <c r="L260" s="22">
        <f>+Localiza_PN1112[[#This Row],[Casos]]/(Localiza_PN1112[[#This Row],[Población]]/1000000)</f>
        <v>0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0</v>
      </c>
      <c r="P260" s="28" t="e">
        <f>+Localiza_PN1112[[#This Row],[Fallecidos]]/Localiza_PN1112[[#This Row],[Casos]]</f>
        <v>#DIV/0!</v>
      </c>
      <c r="Q260" s="28" t="e">
        <f>+Localiza_PN1112[[#This Row],[Recuperados]]/Localiza_PN1112[[#This Row],[Casos]]</f>
        <v>#DIV/0!</v>
      </c>
      <c r="R260" s="28" t="e">
        <f>Localiza_PN1112[[#This Row],[Activos]]/Localiza_PN1112[[#This Row],[Casos]]</f>
        <v>#DIV/0!</v>
      </c>
      <c r="S260" s="47">
        <f ca="1">+HLOOKUP($R$1,'Casos DIA Corr'!$CM$1:$CP$755,Localiza_PN1112[[#This Row],[Fila]],0)</f>
        <v>0</v>
      </c>
      <c r="T260" s="43">
        <f ca="1">+HLOOKUP($R$1,'Muertes DIA'!$F$1:$I$770,Localiza_PN1112[[#This Row],[Fila]],0)</f>
        <v>0</v>
      </c>
      <c r="U260" s="43">
        <f ca="1">+HLOOKUP($R$1,'Recuperados DIA'!$E$1:$H$763,Localiza_PN1112[[#This Row],[Fila]],0)</f>
        <v>0</v>
      </c>
    </row>
    <row r="261" spans="2:21">
      <c r="B261">
        <v>261</v>
      </c>
      <c r="C261">
        <v>40304</v>
      </c>
      <c r="D261" t="s">
        <v>412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0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0</v>
      </c>
      <c r="L261" s="22">
        <f>+Localiza_PN1112[[#This Row],[Casos]]/(Localiza_PN1112[[#This Row],[Población]]/1000000)</f>
        <v>0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0</v>
      </c>
      <c r="P261" s="28" t="e">
        <f>+Localiza_PN1112[[#This Row],[Fallecidos]]/Localiza_PN1112[[#This Row],[Casos]]</f>
        <v>#DIV/0!</v>
      </c>
      <c r="Q261" s="28" t="e">
        <f>+Localiza_PN1112[[#This Row],[Recuperados]]/Localiza_PN1112[[#This Row],[Casos]]</f>
        <v>#DIV/0!</v>
      </c>
      <c r="R261" s="28" t="e">
        <f>Localiza_PN1112[[#This Row],[Activos]]/Localiza_PN1112[[#This Row],[Casos]]</f>
        <v>#DIV/0!</v>
      </c>
      <c r="S261" s="47">
        <f ca="1">+HLOOKUP($R$1,'Casos DIA Corr'!$CM$1:$CP$755,Localiza_PN1112[[#This Row],[Fila]],0)</f>
        <v>0</v>
      </c>
      <c r="T261" s="43">
        <f ca="1">+HLOOKUP($R$1,'Muertes DIA'!$F$1:$I$770,Localiza_PN1112[[#This Row],[Fila]],0)</f>
        <v>0</v>
      </c>
      <c r="U261" s="43">
        <f ca="1">+HLOOKUP($R$1,'Recuperados DIA'!$E$1:$H$763,Localiza_PN1112[[#This Row],[Fila]],0)</f>
        <v>0</v>
      </c>
    </row>
    <row r="262" spans="2:21">
      <c r="B262">
        <v>262</v>
      </c>
      <c r="C262">
        <v>10203</v>
      </c>
      <c r="D262" t="s">
        <v>413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0</v>
      </c>
      <c r="I262" s="52">
        <f>+Muertes_PN_ACUM[[#This Row],[Fallecidos]]</f>
        <v>0</v>
      </c>
      <c r="J262" s="52">
        <f>+Recupera_PN_ACUM[[#This Row],[Recuperados]]</f>
        <v>3</v>
      </c>
      <c r="K262" s="52">
        <f>+Localiza_PN1112[[#This Row],[Casos]]-Localiza_PN1112[[#This Row],[Fallecidos]]-Localiza_PN1112[[#This Row],[Recuperados]]</f>
        <v>-3</v>
      </c>
      <c r="L262" s="22">
        <f>+Localiza_PN1112[[#This Row],[Casos]]/(Localiza_PN1112[[#This Row],[Población]]/1000000)</f>
        <v>0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1110.2886750555144</v>
      </c>
      <c r="O262" s="22">
        <f>+Localiza_PN1112[[#This Row],[Activos]]/(Localiza_PN1112[[#This Row],[Población]]/1000000)</f>
        <v>-1110.2886750555144</v>
      </c>
      <c r="P262" s="28" t="e">
        <f>+Localiza_PN1112[[#This Row],[Fallecidos]]/Localiza_PN1112[[#This Row],[Casos]]</f>
        <v>#DIV/0!</v>
      </c>
      <c r="Q262" s="28" t="e">
        <f>+Localiza_PN1112[[#This Row],[Recuperados]]/Localiza_PN1112[[#This Row],[Casos]]</f>
        <v>#DIV/0!</v>
      </c>
      <c r="R262" s="28" t="e">
        <f>Localiza_PN1112[[#This Row],[Activos]]/Localiza_PN1112[[#This Row],[Casos]]</f>
        <v>#DIV/0!</v>
      </c>
      <c r="S262" s="47">
        <f ca="1">+HLOOKUP($R$1,'Casos DIA Corr'!$CM$1:$CP$755,Localiza_PN1112[[#This Row],[Fila]],0)</f>
        <v>0</v>
      </c>
      <c r="T262" s="43">
        <f ca="1">+HLOOKUP($R$1,'Muertes DIA'!$F$1:$I$770,Localiza_PN1112[[#This Row],[Fila]],0)</f>
        <v>0</v>
      </c>
      <c r="U262" s="43">
        <f ca="1">+HLOOKUP($R$1,'Recuperados DIA'!$E$1:$H$763,Localiza_PN1112[[#This Row],[Fila]],0)</f>
        <v>0</v>
      </c>
    </row>
    <row r="263" spans="2:21">
      <c r="B263">
        <v>263</v>
      </c>
      <c r="C263">
        <v>40605</v>
      </c>
      <c r="D263" t="s">
        <v>414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0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0</v>
      </c>
      <c r="L263" s="22">
        <f>+Localiza_PN1112[[#This Row],[Casos]]/(Localiza_PN1112[[#This Row],[Población]]/1000000)</f>
        <v>0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0</v>
      </c>
      <c r="P263" s="28" t="e">
        <f>+Localiza_PN1112[[#This Row],[Fallecidos]]/Localiza_PN1112[[#This Row],[Casos]]</f>
        <v>#DIV/0!</v>
      </c>
      <c r="Q263" s="28" t="e">
        <f>+Localiza_PN1112[[#This Row],[Recuperados]]/Localiza_PN1112[[#This Row],[Casos]]</f>
        <v>#DIV/0!</v>
      </c>
      <c r="R263" s="28" t="e">
        <f>Localiza_PN1112[[#This Row],[Activos]]/Localiza_PN1112[[#This Row],[Casos]]</f>
        <v>#DIV/0!</v>
      </c>
      <c r="S263" s="47">
        <f ca="1">+HLOOKUP($R$1,'Casos DIA Corr'!$CM$1:$CP$755,Localiza_PN1112[[#This Row],[Fila]],0)</f>
        <v>0</v>
      </c>
      <c r="T263" s="43">
        <f ca="1">+HLOOKUP($R$1,'Muertes DIA'!$F$1:$I$770,Localiza_PN1112[[#This Row],[Fila]],0)</f>
        <v>0</v>
      </c>
      <c r="U263" s="43">
        <f ca="1">+HLOOKUP($R$1,'Recuperados DIA'!$E$1:$H$763,Localiza_PN1112[[#This Row],[Fila]],0)</f>
        <v>0</v>
      </c>
    </row>
    <row r="264" spans="2:21">
      <c r="B264">
        <v>264</v>
      </c>
      <c r="C264">
        <v>130708</v>
      </c>
      <c r="D264" t="s">
        <v>415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0</v>
      </c>
      <c r="I264" s="52">
        <f>+Muertes_PN_ACUM[[#This Row],[Fallecidos]]</f>
        <v>5</v>
      </c>
      <c r="J264" s="52">
        <f>+Recupera_PN_ACUM[[#This Row],[Recuperados]]</f>
        <v>118</v>
      </c>
      <c r="K264" s="52">
        <f>+Localiza_PN1112[[#This Row],[Casos]]-Localiza_PN1112[[#This Row],[Fallecidos]]-Localiza_PN1112[[#This Row],[Recuperados]]</f>
        <v>-123</v>
      </c>
      <c r="L264" s="22">
        <f>+Localiza_PN1112[[#This Row],[Casos]]/(Localiza_PN1112[[#This Row],[Población]]/1000000)</f>
        <v>0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133484.16289592761</v>
      </c>
      <c r="O264" s="22">
        <f>+Localiza_PN1112[[#This Row],[Activos]]/(Localiza_PN1112[[#This Row],[Población]]/1000000)</f>
        <v>-139140.27149321267</v>
      </c>
      <c r="P264" s="28" t="e">
        <f>+Localiza_PN1112[[#This Row],[Fallecidos]]/Localiza_PN1112[[#This Row],[Casos]]</f>
        <v>#DIV/0!</v>
      </c>
      <c r="Q264" s="28" t="e">
        <f>+Localiza_PN1112[[#This Row],[Recuperados]]/Localiza_PN1112[[#This Row],[Casos]]</f>
        <v>#DIV/0!</v>
      </c>
      <c r="R264" s="28" t="e">
        <f>Localiza_PN1112[[#This Row],[Activos]]/Localiza_PN1112[[#This Row],[Casos]]</f>
        <v>#DIV/0!</v>
      </c>
      <c r="S264" s="47">
        <f ca="1">+HLOOKUP($R$1,'Casos DIA Corr'!$CM$1:$CP$755,Localiza_PN1112[[#This Row],[Fila]],0)</f>
        <v>0</v>
      </c>
      <c r="T264" s="43">
        <f ca="1">+HLOOKUP($R$1,'Muertes DIA'!$F$1:$I$770,Localiza_PN1112[[#This Row],[Fila]],0)</f>
        <v>0</v>
      </c>
      <c r="U264" s="43">
        <f ca="1">+HLOOKUP($R$1,'Recuperados DIA'!$E$1:$H$763,Localiza_PN1112[[#This Row],[Fila]],0)</f>
        <v>0</v>
      </c>
    </row>
    <row r="265" spans="2:21">
      <c r="B265">
        <v>265</v>
      </c>
      <c r="C265">
        <v>40801</v>
      </c>
      <c r="D265" t="s">
        <v>416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0</v>
      </c>
      <c r="I265" s="52">
        <f>+Muertes_PN_ACUM[[#This Row],[Fallecidos]]</f>
        <v>2</v>
      </c>
      <c r="J265" s="52">
        <f>+Recupera_PN_ACUM[[#This Row],[Recuperados]]</f>
        <v>2</v>
      </c>
      <c r="K265" s="52">
        <f>+Localiza_PN1112[[#This Row],[Casos]]-Localiza_PN1112[[#This Row],[Fallecidos]]-Localiza_PN1112[[#This Row],[Recuperados]]</f>
        <v>-4</v>
      </c>
      <c r="L265" s="22">
        <f>+Localiza_PN1112[[#This Row],[Casos]]/(Localiza_PN1112[[#This Row],[Población]]/1000000)</f>
        <v>0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238.46428997257661</v>
      </c>
      <c r="O265" s="22">
        <f>+Localiza_PN1112[[#This Row],[Activos]]/(Localiza_PN1112[[#This Row],[Población]]/1000000)</f>
        <v>-476.92857994515322</v>
      </c>
      <c r="P265" s="28" t="e">
        <f>+Localiza_PN1112[[#This Row],[Fallecidos]]/Localiza_PN1112[[#This Row],[Casos]]</f>
        <v>#DIV/0!</v>
      </c>
      <c r="Q265" s="28" t="e">
        <f>+Localiza_PN1112[[#This Row],[Recuperados]]/Localiza_PN1112[[#This Row],[Casos]]</f>
        <v>#DIV/0!</v>
      </c>
      <c r="R265" s="28" t="e">
        <f>Localiza_PN1112[[#This Row],[Activos]]/Localiza_PN1112[[#This Row],[Casos]]</f>
        <v>#DIV/0!</v>
      </c>
      <c r="S265" s="47">
        <f ca="1">+HLOOKUP($R$1,'Casos DIA Corr'!$CM$1:$CP$755,Localiza_PN1112[[#This Row],[Fila]],0)</f>
        <v>0</v>
      </c>
      <c r="T265" s="43">
        <f ca="1">+HLOOKUP($R$1,'Muertes DIA'!$F$1:$I$770,Localiza_PN1112[[#This Row],[Fila]],0)</f>
        <v>0</v>
      </c>
      <c r="U265" s="43">
        <f ca="1">+HLOOKUP($R$1,'Recuperados DIA'!$E$1:$H$763,Localiza_PN1112[[#This Row],[Fila]],0)</f>
        <v>0</v>
      </c>
    </row>
    <row r="266" spans="2:21">
      <c r="B266">
        <v>266</v>
      </c>
      <c r="C266">
        <v>70708</v>
      </c>
      <c r="D266" t="s">
        <v>417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0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0</v>
      </c>
      <c r="L266" s="22">
        <f>+Localiza_PN1112[[#This Row],[Casos]]/(Localiza_PN1112[[#This Row],[Población]]/1000000)</f>
        <v>0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0</v>
      </c>
      <c r="P266" s="28" t="e">
        <f>+Localiza_PN1112[[#This Row],[Fallecidos]]/Localiza_PN1112[[#This Row],[Casos]]</f>
        <v>#DIV/0!</v>
      </c>
      <c r="Q266" s="28" t="e">
        <f>+Localiza_PN1112[[#This Row],[Recuperados]]/Localiza_PN1112[[#This Row],[Casos]]</f>
        <v>#DIV/0!</v>
      </c>
      <c r="R266" s="28" t="e">
        <f>Localiza_PN1112[[#This Row],[Activos]]/Localiza_PN1112[[#This Row],[Casos]]</f>
        <v>#DIV/0!</v>
      </c>
      <c r="S266" s="47">
        <f ca="1">+HLOOKUP($R$1,'Casos DIA Corr'!$CM$1:$CP$755,Localiza_PN1112[[#This Row],[Fila]],0)</f>
        <v>0</v>
      </c>
      <c r="T266" s="43">
        <f ca="1">+HLOOKUP($R$1,'Muertes DIA'!$F$1:$I$770,Localiza_PN1112[[#This Row],[Fila]],0)</f>
        <v>0</v>
      </c>
      <c r="U266" s="43">
        <f ca="1">+HLOOKUP($R$1,'Recuperados DIA'!$E$1:$H$763,Localiza_PN1112[[#This Row],[Fila]],0)</f>
        <v>0</v>
      </c>
    </row>
    <row r="267" spans="2:21">
      <c r="B267">
        <v>267</v>
      </c>
      <c r="C267">
        <v>70101</v>
      </c>
      <c r="D267" t="s">
        <v>418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0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0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 t="e">
        <f>+Localiza_PN1112[[#This Row],[Fallecidos]]/Localiza_PN1112[[#This Row],[Casos]]</f>
        <v>#DIV/0!</v>
      </c>
      <c r="Q267" s="28" t="e">
        <f>+Localiza_PN1112[[#This Row],[Recuperados]]/Localiza_PN1112[[#This Row],[Casos]]</f>
        <v>#DIV/0!</v>
      </c>
      <c r="R267" s="28" t="e">
        <f>Localiza_PN1112[[#This Row],[Activos]]/Localiza_PN1112[[#This Row],[Casos]]</f>
        <v>#DIV/0!</v>
      </c>
      <c r="S267" s="47">
        <f ca="1">+HLOOKUP($R$1,'Casos DIA Corr'!$CM$1:$CP$755,Localiza_PN1112[[#This Row],[Fila]],0)</f>
        <v>0</v>
      </c>
      <c r="T267" s="43">
        <f ca="1">+HLOOKUP($R$1,'Muertes DIA'!$F$1:$I$770,Localiza_PN1112[[#This Row],[Fila]],0)</f>
        <v>0</v>
      </c>
      <c r="U267" s="43">
        <f ca="1">+HLOOKUP($R$1,'Recuperados DIA'!$E$1:$H$763,Localiza_PN1112[[#This Row],[Fila]],0)</f>
        <v>0</v>
      </c>
    </row>
    <row r="268" spans="2:21">
      <c r="B268">
        <v>268</v>
      </c>
      <c r="C268">
        <v>70104</v>
      </c>
      <c r="D268" t="s">
        <v>419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0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0</v>
      </c>
      <c r="L268" s="22">
        <f>+Localiza_PN1112[[#This Row],[Casos]]/(Localiza_PN1112[[#This Row],[Población]]/1000000)</f>
        <v>0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0</v>
      </c>
      <c r="P268" s="28" t="e">
        <f>+Localiza_PN1112[[#This Row],[Fallecidos]]/Localiza_PN1112[[#This Row],[Casos]]</f>
        <v>#DIV/0!</v>
      </c>
      <c r="Q268" s="28" t="e">
        <f>+Localiza_PN1112[[#This Row],[Recuperados]]/Localiza_PN1112[[#This Row],[Casos]]</f>
        <v>#DIV/0!</v>
      </c>
      <c r="R268" s="28" t="e">
        <f>Localiza_PN1112[[#This Row],[Activos]]/Localiza_PN1112[[#This Row],[Casos]]</f>
        <v>#DIV/0!</v>
      </c>
      <c r="S268" s="47">
        <f ca="1">+HLOOKUP($R$1,'Casos DIA Corr'!$CM$1:$CP$755,Localiza_PN1112[[#This Row],[Fila]],0)</f>
        <v>0</v>
      </c>
      <c r="T268" s="43">
        <f ca="1">+HLOOKUP($R$1,'Muertes DIA'!$F$1:$I$770,Localiza_PN1112[[#This Row],[Fila]],0)</f>
        <v>0</v>
      </c>
      <c r="U268" s="43">
        <f ca="1">+HLOOKUP($R$1,'Recuperados DIA'!$E$1:$H$763,Localiza_PN1112[[#This Row],[Fila]],0)</f>
        <v>0</v>
      </c>
    </row>
    <row r="269" spans="2:21">
      <c r="B269">
        <v>269</v>
      </c>
      <c r="C269">
        <v>40104</v>
      </c>
      <c r="D269" t="s">
        <v>420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0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0</v>
      </c>
      <c r="L269" s="22">
        <f>+Localiza_PN1112[[#This Row],[Casos]]/(Localiza_PN1112[[#This Row],[Población]]/1000000)</f>
        <v>0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0</v>
      </c>
      <c r="P269" s="28" t="e">
        <f>+Localiza_PN1112[[#This Row],[Fallecidos]]/Localiza_PN1112[[#This Row],[Casos]]</f>
        <v>#DIV/0!</v>
      </c>
      <c r="Q269" s="28" t="e">
        <f>+Localiza_PN1112[[#This Row],[Recuperados]]/Localiza_PN1112[[#This Row],[Casos]]</f>
        <v>#DIV/0!</v>
      </c>
      <c r="R269" s="28" t="e">
        <f>Localiza_PN1112[[#This Row],[Activos]]/Localiza_PN1112[[#This Row],[Casos]]</f>
        <v>#DIV/0!</v>
      </c>
      <c r="S269" s="47">
        <f ca="1">+HLOOKUP($R$1,'Casos DIA Corr'!$CM$1:$CP$755,Localiza_PN1112[[#This Row],[Fila]],0)</f>
        <v>0</v>
      </c>
      <c r="T269" s="43">
        <f ca="1">+HLOOKUP($R$1,'Muertes DIA'!$F$1:$I$770,Localiza_PN1112[[#This Row],[Fila]],0)</f>
        <v>0</v>
      </c>
      <c r="U269" s="43">
        <f ca="1">+HLOOKUP($R$1,'Recuperados DIA'!$E$1:$H$763,Localiza_PN1112[[#This Row],[Fila]],0)</f>
        <v>0</v>
      </c>
    </row>
    <row r="270" spans="2:21">
      <c r="B270">
        <v>270</v>
      </c>
      <c r="C270">
        <v>91106</v>
      </c>
      <c r="D270" t="s">
        <v>420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0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0</v>
      </c>
      <c r="L270" s="22">
        <f>+Localiza_PN1112[[#This Row],[Casos]]/(Localiza_PN1112[[#This Row],[Población]]/1000000)</f>
        <v>0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0</v>
      </c>
      <c r="P270" s="28" t="e">
        <f>+Localiza_PN1112[[#This Row],[Fallecidos]]/Localiza_PN1112[[#This Row],[Casos]]</f>
        <v>#DIV/0!</v>
      </c>
      <c r="Q270" s="28" t="e">
        <f>+Localiza_PN1112[[#This Row],[Recuperados]]/Localiza_PN1112[[#This Row],[Casos]]</f>
        <v>#DIV/0!</v>
      </c>
      <c r="R270" s="28" t="e">
        <f>Localiza_PN1112[[#This Row],[Activos]]/Localiza_PN1112[[#This Row],[Casos]]</f>
        <v>#DIV/0!</v>
      </c>
      <c r="S270" s="47">
        <f ca="1">+HLOOKUP($R$1,'Casos DIA Corr'!$CM$1:$CP$755,Localiza_PN1112[[#This Row],[Fila]],0)</f>
        <v>0</v>
      </c>
      <c r="T270" s="43">
        <f ca="1">+HLOOKUP($R$1,'Muertes DIA'!$F$1:$I$770,Localiza_PN1112[[#This Row],[Fila]],0)</f>
        <v>0</v>
      </c>
      <c r="U270" s="43">
        <f ca="1">+HLOOKUP($R$1,'Recuperados DIA'!$E$1:$H$763,Localiza_PN1112[[#This Row],[Fila]],0)</f>
        <v>0</v>
      </c>
    </row>
    <row r="271" spans="2:21">
      <c r="B271">
        <v>271</v>
      </c>
      <c r="C271">
        <v>40305</v>
      </c>
      <c r="D271" t="s">
        <v>421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>
        <f ca="1">+HLOOKUP($R$1,'Casos DIA Corr'!$CM$1:$CP$755,Localiza_PN1112[[#This Row],[Fila]],0)</f>
        <v>0</v>
      </c>
      <c r="T271" s="43">
        <f ca="1">+HLOOKUP($R$1,'Muertes DIA'!$F$1:$I$770,Localiza_PN1112[[#This Row],[Fila]],0)</f>
        <v>0</v>
      </c>
      <c r="U271" s="43">
        <f ca="1">+HLOOKUP($R$1,'Recuperados DIA'!$E$1:$H$763,Localiza_PN1112[[#This Row],[Fila]],0)</f>
        <v>0</v>
      </c>
    </row>
    <row r="272" spans="2:21">
      <c r="B272">
        <v>272</v>
      </c>
      <c r="C272">
        <v>120508</v>
      </c>
      <c r="D272" t="s">
        <v>422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>
        <f ca="1">+HLOOKUP($R$1,'Casos DIA Corr'!$CM$1:$CP$755,Localiza_PN1112[[#This Row],[Fila]],0)</f>
        <v>0</v>
      </c>
      <c r="T272" s="43">
        <f ca="1">+HLOOKUP($R$1,'Muertes DIA'!$F$1:$I$770,Localiza_PN1112[[#This Row],[Fila]],0)</f>
        <v>0</v>
      </c>
      <c r="U272" s="43">
        <f ca="1">+HLOOKUP($R$1,'Recuperados DIA'!$E$1:$H$763,Localiza_PN1112[[#This Row],[Fila]],0)</f>
        <v>0</v>
      </c>
    </row>
    <row r="273" spans="2:21">
      <c r="B273">
        <v>273</v>
      </c>
      <c r="C273">
        <v>130904</v>
      </c>
      <c r="D273" t="s">
        <v>422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>
        <f ca="1">+HLOOKUP($R$1,'Casos DIA Corr'!$CM$1:$CP$755,Localiza_PN1112[[#This Row],[Fila]],0)</f>
        <v>0</v>
      </c>
      <c r="T273" s="43">
        <f ca="1">+HLOOKUP($R$1,'Muertes DIA'!$F$1:$I$770,Localiza_PN1112[[#This Row],[Fila]],0)</f>
        <v>0</v>
      </c>
      <c r="U273" s="43">
        <f ca="1">+HLOOKUP($R$1,'Recuperados DIA'!$E$1:$H$763,Localiza_PN1112[[#This Row],[Fila]],0)</f>
        <v>0</v>
      </c>
    </row>
    <row r="274" spans="2:21">
      <c r="B274">
        <v>274</v>
      </c>
      <c r="C274">
        <v>120509</v>
      </c>
      <c r="D274" t="s">
        <v>423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>
        <f ca="1">+HLOOKUP($R$1,'Casos DIA Corr'!$CM$1:$CP$755,Localiza_PN1112[[#This Row],[Fila]],0)</f>
        <v>0</v>
      </c>
      <c r="T274" s="43">
        <f ca="1">+HLOOKUP($R$1,'Muertes DIA'!$F$1:$I$770,Localiza_PN1112[[#This Row],[Fila]],0)</f>
        <v>0</v>
      </c>
      <c r="U274" s="43">
        <f ca="1">+HLOOKUP($R$1,'Recuperados DIA'!$E$1:$H$763,Localiza_PN1112[[#This Row],[Fila]],0)</f>
        <v>0</v>
      </c>
    </row>
    <row r="275" spans="2:21">
      <c r="B275">
        <v>275</v>
      </c>
      <c r="C275">
        <v>20404</v>
      </c>
      <c r="D275" t="s">
        <v>424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>
        <f ca="1">+HLOOKUP($R$1,'Casos DIA Corr'!$CM$1:$CP$755,Localiza_PN1112[[#This Row],[Fila]],0)</f>
        <v>0</v>
      </c>
      <c r="T275" s="43">
        <f ca="1">+HLOOKUP($R$1,'Muertes DIA'!$F$1:$I$770,Localiza_PN1112[[#This Row],[Fila]],0)</f>
        <v>0</v>
      </c>
      <c r="U275" s="43">
        <f ca="1">+HLOOKUP($R$1,'Recuperados DIA'!$E$1:$H$763,Localiza_PN1112[[#This Row],[Fila]],0)</f>
        <v>0</v>
      </c>
    </row>
    <row r="276" spans="2:21">
      <c r="B276">
        <v>276</v>
      </c>
      <c r="C276">
        <v>120803</v>
      </c>
      <c r="D276" t="s">
        <v>425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>
        <f ca="1">+HLOOKUP($R$1,'Casos DIA Corr'!$CM$1:$CP$755,Localiza_PN1112[[#This Row],[Fila]],0)</f>
        <v>0</v>
      </c>
      <c r="T276" s="43">
        <f ca="1">+HLOOKUP($R$1,'Muertes DIA'!$F$1:$I$770,Localiza_PN1112[[#This Row],[Fila]],0)</f>
        <v>0</v>
      </c>
      <c r="U276" s="43">
        <f ca="1">+HLOOKUP($R$1,'Recuperados DIA'!$E$1:$H$763,Localiza_PN1112[[#This Row],[Fila]],0)</f>
        <v>0</v>
      </c>
    </row>
    <row r="277" spans="2:21">
      <c r="B277">
        <v>277</v>
      </c>
      <c r="C277">
        <v>120604</v>
      </c>
      <c r="D277" t="s">
        <v>426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>
        <f ca="1">+HLOOKUP($R$1,'Casos DIA Corr'!$CM$1:$CP$755,Localiza_PN1112[[#This Row],[Fila]],0)</f>
        <v>0</v>
      </c>
      <c r="T277" s="43">
        <f ca="1">+HLOOKUP($R$1,'Muertes DIA'!$F$1:$I$770,Localiza_PN1112[[#This Row],[Fila]],0)</f>
        <v>0</v>
      </c>
      <c r="U277" s="43">
        <f ca="1">+HLOOKUP($R$1,'Recuperados DIA'!$E$1:$H$763,Localiza_PN1112[[#This Row],[Fila]],0)</f>
        <v>0</v>
      </c>
    </row>
    <row r="278" spans="2:21">
      <c r="B278">
        <v>278</v>
      </c>
      <c r="C278">
        <v>120402</v>
      </c>
      <c r="D278" t="s">
        <v>427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>
        <f ca="1">+HLOOKUP($R$1,'Casos DIA Corr'!$CM$1:$CP$755,Localiza_PN1112[[#This Row],[Fila]],0)</f>
        <v>0</v>
      </c>
      <c r="T278" s="43">
        <f ca="1">+HLOOKUP($R$1,'Muertes DIA'!$F$1:$I$770,Localiza_PN1112[[#This Row],[Fila]],0)</f>
        <v>0</v>
      </c>
      <c r="U278" s="43">
        <f ca="1">+HLOOKUP($R$1,'Recuperados DIA'!$E$1:$H$763,Localiza_PN1112[[#This Row],[Fila]],0)</f>
        <v>0</v>
      </c>
    </row>
    <row r="279" spans="2:21">
      <c r="B279">
        <v>279</v>
      </c>
      <c r="C279">
        <v>120203</v>
      </c>
      <c r="D279" t="s">
        <v>428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>
        <f ca="1">+HLOOKUP($R$1,'Casos DIA Corr'!$CM$1:$CP$755,Localiza_PN1112[[#This Row],[Fila]],0)</f>
        <v>0</v>
      </c>
      <c r="T279" s="43">
        <f ca="1">+HLOOKUP($R$1,'Muertes DIA'!$F$1:$I$770,Localiza_PN1112[[#This Row],[Fila]],0)</f>
        <v>0</v>
      </c>
      <c r="U279" s="43">
        <f ca="1">+HLOOKUP($R$1,'Recuperados DIA'!$E$1:$H$763,Localiza_PN1112[[#This Row],[Fila]],0)</f>
        <v>0</v>
      </c>
    </row>
    <row r="280" spans="2:21">
      <c r="B280">
        <v>280</v>
      </c>
      <c r="C280">
        <v>120204</v>
      </c>
      <c r="D280" t="s">
        <v>429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>
        <f ca="1">+HLOOKUP($R$1,'Casos DIA Corr'!$CM$1:$CP$755,Localiza_PN1112[[#This Row],[Fila]],0)</f>
        <v>0</v>
      </c>
      <c r="T280" s="43">
        <f ca="1">+HLOOKUP($R$1,'Muertes DIA'!$F$1:$I$770,Localiza_PN1112[[#This Row],[Fila]],0)</f>
        <v>0</v>
      </c>
      <c r="U280" s="43">
        <f ca="1">+HLOOKUP($R$1,'Recuperados DIA'!$E$1:$H$763,Localiza_PN1112[[#This Row],[Fila]],0)</f>
        <v>0</v>
      </c>
    </row>
    <row r="281" spans="2:21">
      <c r="B281">
        <v>281</v>
      </c>
      <c r="C281">
        <v>120205</v>
      </c>
      <c r="D281" t="s">
        <v>430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>
        <f ca="1">+HLOOKUP($R$1,'Casos DIA Corr'!$CM$1:$CP$755,Localiza_PN1112[[#This Row],[Fila]],0)</f>
        <v>0</v>
      </c>
      <c r="T281" s="43">
        <f ca="1">+HLOOKUP($R$1,'Muertes DIA'!$F$1:$I$770,Localiza_PN1112[[#This Row],[Fila]],0)</f>
        <v>0</v>
      </c>
      <c r="U281" s="43">
        <f ca="1">+HLOOKUP($R$1,'Recuperados DIA'!$E$1:$H$763,Localiza_PN1112[[#This Row],[Fila]],0)</f>
        <v>0</v>
      </c>
    </row>
    <row r="282" spans="2:21">
      <c r="B282">
        <v>282</v>
      </c>
      <c r="C282">
        <v>120206</v>
      </c>
      <c r="D282" t="s">
        <v>431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4</v>
      </c>
      <c r="K282" s="52">
        <f>+Localiza_PN1112[[#This Row],[Casos]]-Localiza_PN1112[[#This Row],[Fallecidos]]-Localiza_PN1112[[#This Row],[Recuperados]]</f>
        <v>-4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1874.4142455482661</v>
      </c>
      <c r="O282" s="22">
        <f>+Localiza_PN1112[[#This Row],[Activos]]/(Localiza_PN1112[[#This Row],[Población]]/1000000)</f>
        <v>-1874.4142455482661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>
        <f ca="1">+HLOOKUP($R$1,'Casos DIA Corr'!$CM$1:$CP$755,Localiza_PN1112[[#This Row],[Fila]],0)</f>
        <v>0</v>
      </c>
      <c r="T282" s="43">
        <f ca="1">+HLOOKUP($R$1,'Muertes DIA'!$F$1:$I$770,Localiza_PN1112[[#This Row],[Fila]],0)</f>
        <v>0</v>
      </c>
      <c r="U282" s="43">
        <f ca="1">+HLOOKUP($R$1,'Recuperados DIA'!$E$1:$H$763,Localiza_PN1112[[#This Row],[Fila]],0)</f>
        <v>0</v>
      </c>
    </row>
    <row r="283" spans="2:21">
      <c r="B283">
        <v>283</v>
      </c>
      <c r="C283">
        <v>120201</v>
      </c>
      <c r="D283" t="s">
        <v>432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>
        <f ca="1">+HLOOKUP($R$1,'Casos DIA Corr'!$CM$1:$CP$755,Localiza_PN1112[[#This Row],[Fila]],0)</f>
        <v>0</v>
      </c>
      <c r="T283" s="43">
        <f ca="1">+HLOOKUP($R$1,'Muertes DIA'!$F$1:$I$770,Localiza_PN1112[[#This Row],[Fila]],0)</f>
        <v>0</v>
      </c>
      <c r="U283" s="43">
        <f ca="1">+HLOOKUP($R$1,'Recuperados DIA'!$E$1:$H$763,Localiza_PN1112[[#This Row],[Fila]],0)</f>
        <v>0</v>
      </c>
    </row>
    <row r="284" spans="2:21">
      <c r="B284">
        <v>284</v>
      </c>
      <c r="C284">
        <v>130709</v>
      </c>
      <c r="D284" t="s">
        <v>211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83</v>
      </c>
      <c r="K284" s="52">
        <f>+Localiza_PN1112[[#This Row],[Casos]]-Localiza_PN1112[[#This Row],[Fallecidos]]-Localiza_PN1112[[#This Row],[Recuperados]]</f>
        <v>-84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59583.632447954056</v>
      </c>
      <c r="O284" s="22">
        <f>+Localiza_PN1112[[#This Row],[Activos]]/(Localiza_PN1112[[#This Row],[Población]]/1000000)</f>
        <v>-60301.507537688449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>
        <f ca="1">+HLOOKUP($R$1,'Casos DIA Corr'!$CM$1:$CP$755,Localiza_PN1112[[#This Row],[Fila]],0)</f>
        <v>0</v>
      </c>
      <c r="T284" s="43">
        <f ca="1">+HLOOKUP($R$1,'Muertes DIA'!$F$1:$I$770,Localiza_PN1112[[#This Row],[Fila]],0)</f>
        <v>0</v>
      </c>
      <c r="U284" s="43">
        <f ca="1">+HLOOKUP($R$1,'Recuperados DIA'!$E$1:$H$763,Localiza_PN1112[[#This Row],[Fila]],0)</f>
        <v>0</v>
      </c>
    </row>
    <row r="285" spans="2:21">
      <c r="B285">
        <v>285</v>
      </c>
      <c r="C285">
        <v>91111</v>
      </c>
      <c r="D285" t="s">
        <v>433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>
        <f ca="1">+HLOOKUP($R$1,'Casos DIA Corr'!$CM$1:$CP$755,Localiza_PN1112[[#This Row],[Fila]],0)</f>
        <v>0</v>
      </c>
      <c r="T285" s="43">
        <f ca="1">+HLOOKUP($R$1,'Muertes DIA'!$F$1:$I$770,Localiza_PN1112[[#This Row],[Fila]],0)</f>
        <v>0</v>
      </c>
      <c r="U285" s="43">
        <f ca="1">+HLOOKUP($R$1,'Recuperados DIA'!$E$1:$H$763,Localiza_PN1112[[#This Row],[Fila]],0)</f>
        <v>0</v>
      </c>
    </row>
    <row r="286" spans="2:21">
      <c r="B286">
        <v>286</v>
      </c>
      <c r="C286">
        <v>41201</v>
      </c>
      <c r="D286" t="s">
        <v>434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>
        <f ca="1">+HLOOKUP($R$1,'Casos DIA Corr'!$CM$1:$CP$755,Localiza_PN1112[[#This Row],[Fila]],0)</f>
        <v>0</v>
      </c>
      <c r="T286" s="43">
        <f ca="1">+HLOOKUP($R$1,'Muertes DIA'!$F$1:$I$770,Localiza_PN1112[[#This Row],[Fila]],0)</f>
        <v>0</v>
      </c>
      <c r="U286" s="43">
        <f ca="1">+HLOOKUP($R$1,'Recuperados DIA'!$E$1:$H$763,Localiza_PN1112[[#This Row],[Fila]],0)</f>
        <v>0</v>
      </c>
    </row>
    <row r="287" spans="2:21">
      <c r="B287">
        <v>287</v>
      </c>
      <c r="C287">
        <v>40802</v>
      </c>
      <c r="D287" t="s">
        <v>435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>
        <f ca="1">+HLOOKUP($R$1,'Casos DIA Corr'!$CM$1:$CP$755,Localiza_PN1112[[#This Row],[Fila]],0)</f>
        <v>0</v>
      </c>
      <c r="T287" s="43">
        <f ca="1">+HLOOKUP($R$1,'Muertes DIA'!$F$1:$I$770,Localiza_PN1112[[#This Row],[Fila]],0)</f>
        <v>0</v>
      </c>
      <c r="U287" s="43">
        <f ca="1">+HLOOKUP($R$1,'Recuperados DIA'!$E$1:$H$763,Localiza_PN1112[[#This Row],[Fila]],0)</f>
        <v>0</v>
      </c>
    </row>
    <row r="288" spans="2:21">
      <c r="B288">
        <v>288</v>
      </c>
      <c r="C288">
        <v>130710</v>
      </c>
      <c r="D288" t="s">
        <v>436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>
        <f ca="1">+HLOOKUP($R$1,'Casos DIA Corr'!$CM$1:$CP$755,Localiza_PN1112[[#This Row],[Fila]],0)</f>
        <v>0</v>
      </c>
      <c r="T288" s="43">
        <f ca="1">+HLOOKUP($R$1,'Muertes DIA'!$F$1:$I$770,Localiza_PN1112[[#This Row],[Fila]],0)</f>
        <v>0</v>
      </c>
      <c r="U288" s="43">
        <f ca="1">+HLOOKUP($R$1,'Recuperados DIA'!$E$1:$H$763,Localiza_PN1112[[#This Row],[Fila]],0)</f>
        <v>0</v>
      </c>
    </row>
    <row r="289" spans="2:21">
      <c r="B289">
        <v>289</v>
      </c>
      <c r="C289">
        <v>70711</v>
      </c>
      <c r="D289" t="s">
        <v>437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>
        <f ca="1">+HLOOKUP($R$1,'Casos DIA Corr'!$CM$1:$CP$755,Localiza_PN1112[[#This Row],[Fila]],0)</f>
        <v>0</v>
      </c>
      <c r="T289" s="43">
        <f ca="1">+HLOOKUP($R$1,'Muertes DIA'!$F$1:$I$770,Localiza_PN1112[[#This Row],[Fila]],0)</f>
        <v>0</v>
      </c>
      <c r="U289" s="43">
        <f ca="1">+HLOOKUP($R$1,'Recuperados DIA'!$E$1:$H$763,Localiza_PN1112[[#This Row],[Fila]],0)</f>
        <v>0</v>
      </c>
    </row>
    <row r="290" spans="2:21">
      <c r="B290">
        <v>290</v>
      </c>
      <c r="C290">
        <v>30404</v>
      </c>
      <c r="D290" t="s">
        <v>438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>
        <f ca="1">+HLOOKUP($R$1,'Casos DIA Corr'!$CM$1:$CP$755,Localiza_PN1112[[#This Row],[Fila]],0)</f>
        <v>0</v>
      </c>
      <c r="T290" s="43">
        <f ca="1">+HLOOKUP($R$1,'Muertes DIA'!$F$1:$I$770,Localiza_PN1112[[#This Row],[Fila]],0)</f>
        <v>0</v>
      </c>
      <c r="U290" s="43">
        <f ca="1">+HLOOKUP($R$1,'Recuperados DIA'!$E$1:$H$763,Localiza_PN1112[[#This Row],[Fila]],0)</f>
        <v>0</v>
      </c>
    </row>
    <row r="291" spans="2:21">
      <c r="B291">
        <v>291</v>
      </c>
      <c r="C291">
        <v>130711</v>
      </c>
      <c r="D291" t="s">
        <v>439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>
        <f ca="1">+HLOOKUP($R$1,'Casos DIA Corr'!$CM$1:$CP$755,Localiza_PN1112[[#This Row],[Fila]],0)</f>
        <v>0</v>
      </c>
      <c r="T291" s="43">
        <f ca="1">+HLOOKUP($R$1,'Muertes DIA'!$F$1:$I$770,Localiza_PN1112[[#This Row],[Fila]],0)</f>
        <v>0</v>
      </c>
      <c r="U291" s="43">
        <f ca="1">+HLOOKUP($R$1,'Recuperados DIA'!$E$1:$H$763,Localiza_PN1112[[#This Row],[Fila]],0)</f>
        <v>0</v>
      </c>
    </row>
    <row r="292" spans="2:21">
      <c r="B292">
        <v>292</v>
      </c>
      <c r="C292">
        <v>120403</v>
      </c>
      <c r="D292" t="s">
        <v>440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>
        <f ca="1">+HLOOKUP($R$1,'Casos DIA Corr'!$CM$1:$CP$755,Localiza_PN1112[[#This Row],[Fila]],0)</f>
        <v>0</v>
      </c>
      <c r="T292" s="43">
        <f ca="1">+HLOOKUP($R$1,'Muertes DIA'!$F$1:$I$770,Localiza_PN1112[[#This Row],[Fila]],0)</f>
        <v>0</v>
      </c>
      <c r="U292" s="43">
        <f ca="1">+HLOOKUP($R$1,'Recuperados DIA'!$E$1:$H$763,Localiza_PN1112[[#This Row],[Fila]],0)</f>
        <v>0</v>
      </c>
    </row>
    <row r="293" spans="2:21">
      <c r="B293">
        <v>293</v>
      </c>
      <c r="C293">
        <v>50105</v>
      </c>
      <c r="D293" t="s">
        <v>441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>
        <f ca="1">+HLOOKUP($R$1,'Casos DIA Corr'!$CM$1:$CP$755,Localiza_PN1112[[#This Row],[Fila]],0)</f>
        <v>0</v>
      </c>
      <c r="T293" s="43">
        <f ca="1">+HLOOKUP($R$1,'Muertes DIA'!$F$1:$I$770,Localiza_PN1112[[#This Row],[Fila]],0)</f>
        <v>0</v>
      </c>
      <c r="U293" s="43">
        <f ca="1">+HLOOKUP($R$1,'Recuperados DIA'!$E$1:$H$763,Localiza_PN1112[[#This Row],[Fila]],0)</f>
        <v>0</v>
      </c>
    </row>
    <row r="294" spans="2:21">
      <c r="B294">
        <v>294</v>
      </c>
      <c r="C294">
        <v>40405</v>
      </c>
      <c r="D294" t="s">
        <v>442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>
        <f ca="1">+HLOOKUP($R$1,'Casos DIA Corr'!$CM$1:$CP$755,Localiza_PN1112[[#This Row],[Fila]],0)</f>
        <v>0</v>
      </c>
      <c r="T294" s="43">
        <f ca="1">+HLOOKUP($R$1,'Muertes DIA'!$F$1:$I$770,Localiza_PN1112[[#This Row],[Fila]],0)</f>
        <v>0</v>
      </c>
      <c r="U294" s="43">
        <f ca="1">+HLOOKUP($R$1,'Recuperados DIA'!$E$1:$H$763,Localiza_PN1112[[#This Row],[Fila]],0)</f>
        <v>0</v>
      </c>
    </row>
    <row r="295" spans="2:21">
      <c r="B295">
        <v>295</v>
      </c>
      <c r="C295">
        <v>110202</v>
      </c>
      <c r="D295" t="s">
        <v>444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>
        <f ca="1">+HLOOKUP($R$1,'Casos DIA Corr'!$CM$1:$CP$755,Localiza_PN1112[[#This Row],[Fila]],0)</f>
        <v>0</v>
      </c>
      <c r="T295" s="43">
        <f ca="1">+HLOOKUP($R$1,'Muertes DIA'!$F$1:$I$770,Localiza_PN1112[[#This Row],[Fila]],0)</f>
        <v>0</v>
      </c>
      <c r="U295" s="43">
        <f ca="1">+HLOOKUP($R$1,'Recuperados DIA'!$E$1:$H$763,Localiza_PN1112[[#This Row],[Fila]],0)</f>
        <v>0</v>
      </c>
    </row>
    <row r="296" spans="2:21">
      <c r="B296">
        <v>296</v>
      </c>
      <c r="C296">
        <v>81003</v>
      </c>
      <c r="D296" t="s">
        <v>445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110</v>
      </c>
      <c r="K296" s="52">
        <f>+Localiza_PN1112[[#This Row],[Casos]]-Localiza_PN1112[[#This Row],[Fallecidos]]-Localiza_PN1112[[#This Row],[Recuperados]]</f>
        <v>-117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46102.263202011731</v>
      </c>
      <c r="O296" s="22">
        <f>+Localiza_PN1112[[#This Row],[Activos]]/(Localiza_PN1112[[#This Row],[Población]]/1000000)</f>
        <v>-49036.0435875943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>
        <f ca="1">+HLOOKUP($R$1,'Casos DIA Corr'!$CM$1:$CP$755,Localiza_PN1112[[#This Row],[Fila]],0)</f>
        <v>0</v>
      </c>
      <c r="T296" s="43">
        <f ca="1">+HLOOKUP($R$1,'Muertes DIA'!$F$1:$I$770,Localiza_PN1112[[#This Row],[Fila]],0)</f>
        <v>0</v>
      </c>
      <c r="U296" s="43">
        <f ca="1">+HLOOKUP($R$1,'Recuperados DIA'!$E$1:$H$763,Localiza_PN1112[[#This Row],[Fila]],0)</f>
        <v>0</v>
      </c>
    </row>
    <row r="297" spans="2:21">
      <c r="B297">
        <v>297</v>
      </c>
      <c r="C297">
        <v>130102</v>
      </c>
      <c r="D297" t="s">
        <v>446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197</v>
      </c>
      <c r="K297" s="52">
        <f>+Localiza_PN1112[[#This Row],[Casos]]-Localiza_PN1112[[#This Row],[Fallecidos]]-Localiza_PN1112[[#This Row],[Recuperados]]</f>
        <v>-202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74199.623352165727</v>
      </c>
      <c r="O297" s="22">
        <f>+Localiza_PN1112[[#This Row],[Activos]]/(Localiza_PN1112[[#This Row],[Población]]/1000000)</f>
        <v>-76082.862523540491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>
        <f ca="1">+HLOOKUP($R$1,'Casos DIA Corr'!$CM$1:$CP$755,Localiza_PN1112[[#This Row],[Fila]],0)</f>
        <v>0</v>
      </c>
      <c r="T297" s="43">
        <f ca="1">+HLOOKUP($R$1,'Muertes DIA'!$F$1:$I$770,Localiza_PN1112[[#This Row],[Fila]],0)</f>
        <v>0</v>
      </c>
      <c r="U297" s="43">
        <f ca="1">+HLOOKUP($R$1,'Recuperados DIA'!$E$1:$H$763,Localiza_PN1112[[#This Row],[Fila]],0)</f>
        <v>2</v>
      </c>
    </row>
    <row r="298" spans="2:21">
      <c r="B298">
        <v>298</v>
      </c>
      <c r="C298">
        <v>20206</v>
      </c>
      <c r="D298" t="s">
        <v>447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>
        <f ca="1">+HLOOKUP($R$1,'Casos DIA Corr'!$CM$1:$CP$755,Localiza_PN1112[[#This Row],[Fila]],0)</f>
        <v>0</v>
      </c>
      <c r="T298" s="43">
        <f ca="1">+HLOOKUP($R$1,'Muertes DIA'!$F$1:$I$770,Localiza_PN1112[[#This Row],[Fila]],0)</f>
        <v>0</v>
      </c>
      <c r="U298" s="43">
        <f ca="1">+HLOOKUP($R$1,'Recuperados DIA'!$E$1:$H$763,Localiza_PN1112[[#This Row],[Fila]],0)</f>
        <v>0</v>
      </c>
    </row>
    <row r="299" spans="2:21">
      <c r="B299">
        <v>299</v>
      </c>
      <c r="C299">
        <v>80812</v>
      </c>
      <c r="D299" t="s">
        <v>447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287</v>
      </c>
      <c r="K299" s="52">
        <f>+Localiza_PN1112[[#This Row],[Casos]]-Localiza_PN1112[[#This Row],[Fallecidos]]-Localiza_PN1112[[#This Row],[Recuperados]]</f>
        <v>-310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6453.643947741225</v>
      </c>
      <c r="O299" s="22">
        <f>+Localiza_PN1112[[#This Row],[Activos]]/(Localiza_PN1112[[#This Row],[Población]]/1000000)</f>
        <v>-6970.8349261316371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>
        <f ca="1">+HLOOKUP($R$1,'Casos DIA Corr'!$CM$1:$CP$755,Localiza_PN1112[[#This Row],[Fila]],0)</f>
        <v>0</v>
      </c>
      <c r="T299" s="43">
        <f ca="1">+HLOOKUP($R$1,'Muertes DIA'!$F$1:$I$770,Localiza_PN1112[[#This Row],[Fila]],0)</f>
        <v>0</v>
      </c>
      <c r="U299" s="43">
        <f ca="1">+HLOOKUP($R$1,'Recuperados DIA'!$E$1:$H$763,Localiza_PN1112[[#This Row],[Fila]],0)</f>
        <v>1</v>
      </c>
    </row>
    <row r="300" spans="2:21">
      <c r="B300">
        <v>300</v>
      </c>
      <c r="C300">
        <v>41102</v>
      </c>
      <c r="D300" t="s">
        <v>449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>
        <f ca="1">+HLOOKUP($R$1,'Casos DIA Corr'!$CM$1:$CP$755,Localiza_PN1112[[#This Row],[Fila]],0)</f>
        <v>0</v>
      </c>
      <c r="T300" s="43">
        <f ca="1">+HLOOKUP($R$1,'Muertes DIA'!$F$1:$I$770,Localiza_PN1112[[#This Row],[Fila]],0)</f>
        <v>0</v>
      </c>
      <c r="U300" s="43">
        <f ca="1">+HLOOKUP($R$1,'Recuperados DIA'!$E$1:$H$763,Localiza_PN1112[[#This Row],[Fila]],0)</f>
        <v>0</v>
      </c>
    </row>
    <row r="301" spans="2:21">
      <c r="B301">
        <v>301</v>
      </c>
      <c r="C301">
        <v>41305</v>
      </c>
      <c r="D301" t="s">
        <v>450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>
        <f ca="1">+HLOOKUP($R$1,'Casos DIA Corr'!$CM$1:$CP$755,Localiza_PN1112[[#This Row],[Fila]],0)</f>
        <v>0</v>
      </c>
      <c r="T301" s="43">
        <f ca="1">+HLOOKUP($R$1,'Muertes DIA'!$F$1:$I$770,Localiza_PN1112[[#This Row],[Fila]],0)</f>
        <v>0</v>
      </c>
      <c r="U301" s="43">
        <f ca="1">+HLOOKUP($R$1,'Recuperados DIA'!$E$1:$H$763,Localiza_PN1112[[#This Row],[Fila]],0)</f>
        <v>0</v>
      </c>
    </row>
    <row r="302" spans="2:21">
      <c r="B302">
        <v>302</v>
      </c>
      <c r="C302">
        <v>120605</v>
      </c>
      <c r="D302" t="s">
        <v>184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>
        <f ca="1">+HLOOKUP($R$1,'Casos DIA Corr'!$CM$1:$CP$755,Localiza_PN1112[[#This Row],[Fila]],0)</f>
        <v>0</v>
      </c>
      <c r="T302" s="43">
        <f ca="1">+HLOOKUP($R$1,'Muertes DIA'!$F$1:$I$770,Localiza_PN1112[[#This Row],[Fila]],0)</f>
        <v>0</v>
      </c>
      <c r="U302" s="43">
        <f ca="1">+HLOOKUP($R$1,'Recuperados DIA'!$E$1:$H$763,Localiza_PN1112[[#This Row],[Fila]],0)</f>
        <v>0</v>
      </c>
    </row>
    <row r="303" spans="2:21">
      <c r="B303">
        <v>303</v>
      </c>
      <c r="C303">
        <v>120306</v>
      </c>
      <c r="D303" t="s">
        <v>451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>
        <f ca="1">+HLOOKUP($R$1,'Casos DIA Corr'!$CM$1:$CP$755,Localiza_PN1112[[#This Row],[Fila]],0)</f>
        <v>0</v>
      </c>
      <c r="T303" s="43">
        <f ca="1">+HLOOKUP($R$1,'Muertes DIA'!$F$1:$I$770,Localiza_PN1112[[#This Row],[Fila]],0)</f>
        <v>0</v>
      </c>
      <c r="U303" s="43">
        <f ca="1">+HLOOKUP($R$1,'Recuperados DIA'!$E$1:$H$763,Localiza_PN1112[[#This Row],[Fila]],0)</f>
        <v>0</v>
      </c>
    </row>
    <row r="304" spans="2:21">
      <c r="B304">
        <v>304</v>
      </c>
      <c r="C304">
        <v>120701</v>
      </c>
      <c r="D304" t="s">
        <v>151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>
        <f ca="1">+HLOOKUP($R$1,'Casos DIA Corr'!$CM$1:$CP$755,Localiza_PN1112[[#This Row],[Fila]],0)</f>
        <v>0</v>
      </c>
      <c r="T304" s="43">
        <f ca="1">+HLOOKUP($R$1,'Muertes DIA'!$F$1:$I$770,Localiza_PN1112[[#This Row],[Fila]],0)</f>
        <v>0</v>
      </c>
      <c r="U304" s="43">
        <f ca="1">+HLOOKUP($R$1,'Recuperados DIA'!$E$1:$H$763,Localiza_PN1112[[#This Row],[Fila]],0)</f>
        <v>0</v>
      </c>
    </row>
    <row r="305" spans="2:21">
      <c r="B305">
        <v>305</v>
      </c>
      <c r="C305">
        <v>60102</v>
      </c>
      <c r="D305" t="s">
        <v>452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1</v>
      </c>
      <c r="K305" s="52">
        <f>+Localiza_PN1112[[#This Row],[Casos]]-Localiza_PN1112[[#This Row],[Fallecidos]]-Localiza_PN1112[[#This Row],[Recuperados]]</f>
        <v>-1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199.64064683569572</v>
      </c>
      <c r="O305" s="22">
        <f>+Localiza_PN1112[[#This Row],[Activos]]/(Localiza_PN1112[[#This Row],[Población]]/1000000)</f>
        <v>-199.64064683569572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>
        <f ca="1">+HLOOKUP($R$1,'Casos DIA Corr'!$CM$1:$CP$755,Localiza_PN1112[[#This Row],[Fila]],0)</f>
        <v>0</v>
      </c>
      <c r="T305" s="43">
        <f ca="1">+HLOOKUP($R$1,'Muertes DIA'!$F$1:$I$770,Localiza_PN1112[[#This Row],[Fila]],0)</f>
        <v>0</v>
      </c>
      <c r="U305" s="43">
        <f ca="1">+HLOOKUP($R$1,'Recuperados DIA'!$E$1:$H$763,Localiza_PN1112[[#This Row],[Fila]],0)</f>
        <v>0</v>
      </c>
    </row>
    <row r="306" spans="2:21">
      <c r="B306">
        <v>306</v>
      </c>
      <c r="C306">
        <v>60305</v>
      </c>
      <c r="D306" t="s">
        <v>452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>
        <f ca="1">+HLOOKUP($R$1,'Casos DIA Corr'!$CM$1:$CP$755,Localiza_PN1112[[#This Row],[Fila]],0)</f>
        <v>0</v>
      </c>
      <c r="T306" s="43">
        <f ca="1">+HLOOKUP($R$1,'Muertes DIA'!$F$1:$I$770,Localiza_PN1112[[#This Row],[Fila]],0)</f>
        <v>0</v>
      </c>
      <c r="U306" s="43">
        <f ca="1">+HLOOKUP($R$1,'Recuperados DIA'!$E$1:$H$763,Localiza_PN1112[[#This Row],[Fila]],0)</f>
        <v>0</v>
      </c>
    </row>
    <row r="307" spans="2:21">
      <c r="B307">
        <v>307</v>
      </c>
      <c r="C307">
        <v>90104</v>
      </c>
      <c r="D307" t="s">
        <v>453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>
        <f ca="1">+HLOOKUP($R$1,'Casos DIA Corr'!$CM$1:$CP$755,Localiza_PN1112[[#This Row],[Fila]],0)</f>
        <v>0</v>
      </c>
      <c r="T307" s="43">
        <f ca="1">+HLOOKUP($R$1,'Muertes DIA'!$F$1:$I$770,Localiza_PN1112[[#This Row],[Fila]],0)</f>
        <v>0</v>
      </c>
      <c r="U307" s="43">
        <f ca="1">+HLOOKUP($R$1,'Recuperados DIA'!$E$1:$H$763,Localiza_PN1112[[#This Row],[Fila]],0)</f>
        <v>0</v>
      </c>
    </row>
    <row r="308" spans="2:21">
      <c r="B308">
        <v>308</v>
      </c>
      <c r="C308">
        <v>70303</v>
      </c>
      <c r="D308" t="s">
        <v>454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6</v>
      </c>
      <c r="K308" s="52">
        <f>+Localiza_PN1112[[#This Row],[Casos]]-Localiza_PN1112[[#This Row],[Fallecidos]]-Localiza_PN1112[[#This Row],[Recuperados]]</f>
        <v>-7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1948.0519480519481</v>
      </c>
      <c r="O308" s="22">
        <f>+Localiza_PN1112[[#This Row],[Activos]]/(Localiza_PN1112[[#This Row],[Población]]/1000000)</f>
        <v>-2272.727272727273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>
        <f ca="1">+HLOOKUP($R$1,'Casos DIA Corr'!$CM$1:$CP$755,Localiza_PN1112[[#This Row],[Fila]],0)</f>
        <v>0</v>
      </c>
      <c r="T308" s="43">
        <f ca="1">+HLOOKUP($R$1,'Muertes DIA'!$F$1:$I$770,Localiza_PN1112[[#This Row],[Fila]],0)</f>
        <v>0</v>
      </c>
      <c r="U308" s="43">
        <f ca="1">+HLOOKUP($R$1,'Recuperados DIA'!$E$1:$H$763,Localiza_PN1112[[#This Row],[Fila]],0)</f>
        <v>0</v>
      </c>
    </row>
    <row r="309" spans="2:21">
      <c r="B309">
        <v>309</v>
      </c>
      <c r="C309">
        <v>91002</v>
      </c>
      <c r="D309" t="s">
        <v>454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7</v>
      </c>
      <c r="K309" s="52">
        <f>+Localiza_PN1112[[#This Row],[Casos]]-Localiza_PN1112[[#This Row],[Fallecidos]]-Localiza_PN1112[[#This Row],[Recuperados]]</f>
        <v>-7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922.75243870287375</v>
      </c>
      <c r="O309" s="22">
        <f>+Localiza_PN1112[[#This Row],[Activos]]/(Localiza_PN1112[[#This Row],[Población]]/1000000)</f>
        <v>-922.75243870287375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>
        <f ca="1">+HLOOKUP($R$1,'Casos DIA Corr'!$CM$1:$CP$755,Localiza_PN1112[[#This Row],[Fila]],0)</f>
        <v>0</v>
      </c>
      <c r="T309" s="43">
        <f ca="1">+HLOOKUP($R$1,'Muertes DIA'!$F$1:$I$770,Localiza_PN1112[[#This Row],[Fila]],0)</f>
        <v>0</v>
      </c>
      <c r="U309" s="43">
        <f ca="1">+HLOOKUP($R$1,'Recuperados DIA'!$E$1:$H$763,Localiza_PN1112[[#This Row],[Fila]],0)</f>
        <v>0</v>
      </c>
    </row>
    <row r="310" spans="2:21">
      <c r="B310">
        <v>310</v>
      </c>
      <c r="C310">
        <v>40501</v>
      </c>
      <c r="D310" t="s">
        <v>455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>
        <f ca="1">+HLOOKUP($R$1,'Casos DIA Corr'!$CM$1:$CP$755,Localiza_PN1112[[#This Row],[Fila]],0)</f>
        <v>0</v>
      </c>
      <c r="T310" s="43">
        <f ca="1">+HLOOKUP($R$1,'Muertes DIA'!$F$1:$I$770,Localiza_PN1112[[#This Row],[Fila]],0)</f>
        <v>0</v>
      </c>
      <c r="U310" s="43">
        <f ca="1">+HLOOKUP($R$1,'Recuperados DIA'!$E$1:$H$763,Localiza_PN1112[[#This Row],[Fila]],0)</f>
        <v>0</v>
      </c>
    </row>
    <row r="311" spans="2:21">
      <c r="B311">
        <v>311</v>
      </c>
      <c r="C311">
        <v>30204</v>
      </c>
      <c r="D311" t="s">
        <v>456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>
        <f ca="1">+HLOOKUP($R$1,'Casos DIA Corr'!$CM$1:$CP$755,Localiza_PN1112[[#This Row],[Fila]],0)</f>
        <v>0</v>
      </c>
      <c r="T311" s="43">
        <f ca="1">+HLOOKUP($R$1,'Muertes DIA'!$F$1:$I$770,Localiza_PN1112[[#This Row],[Fila]],0)</f>
        <v>0</v>
      </c>
      <c r="U311" s="43">
        <f ca="1">+HLOOKUP($R$1,'Recuperados DIA'!$E$1:$H$763,Localiza_PN1112[[#This Row],[Fila]],0)</f>
        <v>0</v>
      </c>
    </row>
    <row r="312" spans="2:21">
      <c r="B312">
        <v>312</v>
      </c>
      <c r="C312">
        <v>70105</v>
      </c>
      <c r="D312" t="s">
        <v>457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>
        <f ca="1">+HLOOKUP($R$1,'Casos DIA Corr'!$CM$1:$CP$755,Localiza_PN1112[[#This Row],[Fila]],0)</f>
        <v>0</v>
      </c>
      <c r="T312" s="43">
        <f ca="1">+HLOOKUP($R$1,'Muertes DIA'!$F$1:$I$770,Localiza_PN1112[[#This Row],[Fila]],0)</f>
        <v>0</v>
      </c>
      <c r="U312" s="43">
        <f ca="1">+HLOOKUP($R$1,'Recuperados DIA'!$E$1:$H$763,Localiza_PN1112[[#This Row],[Fila]],0)</f>
        <v>0</v>
      </c>
    </row>
    <row r="313" spans="2:21">
      <c r="B313">
        <v>313</v>
      </c>
      <c r="C313">
        <v>80202</v>
      </c>
      <c r="D313" t="s">
        <v>459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>
        <f ca="1">+HLOOKUP($R$1,'Casos DIA Corr'!$CM$1:$CP$755,Localiza_PN1112[[#This Row],[Fila]],0)</f>
        <v>0</v>
      </c>
      <c r="T313" s="43">
        <f ca="1">+HLOOKUP($R$1,'Muertes DIA'!$F$1:$I$770,Localiza_PN1112[[#This Row],[Fila]],0)</f>
        <v>0</v>
      </c>
      <c r="U313" s="43">
        <f ca="1">+HLOOKUP($R$1,'Recuperados DIA'!$E$1:$H$763,Localiza_PN1112[[#This Row],[Fila]],0)</f>
        <v>0</v>
      </c>
    </row>
    <row r="314" spans="2:21">
      <c r="B314">
        <v>314</v>
      </c>
      <c r="C314">
        <v>130905</v>
      </c>
      <c r="D314" t="s">
        <v>460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>
        <f ca="1">+HLOOKUP($R$1,'Casos DIA Corr'!$CM$1:$CP$755,Localiza_PN1112[[#This Row],[Fila]],0)</f>
        <v>0</v>
      </c>
      <c r="T314" s="43">
        <f ca="1">+HLOOKUP($R$1,'Muertes DIA'!$F$1:$I$770,Localiza_PN1112[[#This Row],[Fila]],0)</f>
        <v>0</v>
      </c>
      <c r="U314" s="43">
        <f ca="1">+HLOOKUP($R$1,'Recuperados DIA'!$E$1:$H$763,Localiza_PN1112[[#This Row],[Fila]],0)</f>
        <v>0</v>
      </c>
    </row>
    <row r="315" spans="2:21">
      <c r="B315">
        <v>315</v>
      </c>
      <c r="C315">
        <v>80203</v>
      </c>
      <c r="D315" t="s">
        <v>461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>
        <f ca="1">+HLOOKUP($R$1,'Casos DIA Corr'!$CM$1:$CP$755,Localiza_PN1112[[#This Row],[Fila]],0)</f>
        <v>0</v>
      </c>
      <c r="T315" s="43">
        <f ca="1">+HLOOKUP($R$1,'Muertes DIA'!$F$1:$I$770,Localiza_PN1112[[#This Row],[Fila]],0)</f>
        <v>0</v>
      </c>
      <c r="U315" s="43">
        <f ca="1">+HLOOKUP($R$1,'Recuperados DIA'!$E$1:$H$763,Localiza_PN1112[[#This Row],[Fila]],0)</f>
        <v>0</v>
      </c>
    </row>
    <row r="316" spans="2:21">
      <c r="B316">
        <v>316</v>
      </c>
      <c r="C316">
        <v>70304</v>
      </c>
      <c r="D316" t="s">
        <v>462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>
        <f ca="1">+HLOOKUP($R$1,'Casos DIA Corr'!$CM$1:$CP$755,Localiza_PN1112[[#This Row],[Fila]],0)</f>
        <v>0</v>
      </c>
      <c r="T316" s="43">
        <f ca="1">+HLOOKUP($R$1,'Muertes DIA'!$F$1:$I$770,Localiza_PN1112[[#This Row],[Fila]],0)</f>
        <v>0</v>
      </c>
      <c r="U316" s="43">
        <f ca="1">+HLOOKUP($R$1,'Recuperados DIA'!$E$1:$H$763,Localiza_PN1112[[#This Row],[Fila]],0)</f>
        <v>0</v>
      </c>
    </row>
    <row r="317" spans="2:21">
      <c r="B317">
        <v>317</v>
      </c>
      <c r="C317">
        <v>40506</v>
      </c>
      <c r="D317" t="s">
        <v>463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1</v>
      </c>
      <c r="K317" s="52">
        <f>+Localiza_PN1112[[#This Row],[Casos]]-Localiza_PN1112[[#This Row],[Fallecidos]]-Localiza_PN1112[[#This Row],[Recuperados]]</f>
        <v>-1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10638.297872340427</v>
      </c>
      <c r="O317" s="22">
        <f>+Localiza_PN1112[[#This Row],[Activos]]/(Localiza_PN1112[[#This Row],[Población]]/1000000)</f>
        <v>-10638.297872340427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>
        <f ca="1">+HLOOKUP($R$1,'Casos DIA Corr'!$CM$1:$CP$755,Localiza_PN1112[[#This Row],[Fila]],0)</f>
        <v>0</v>
      </c>
      <c r="T317" s="43">
        <f ca="1">+HLOOKUP($R$1,'Muertes DIA'!$F$1:$I$770,Localiza_PN1112[[#This Row],[Fila]],0)</f>
        <v>0</v>
      </c>
      <c r="U317" s="43">
        <f ca="1">+HLOOKUP($R$1,'Recuperados DIA'!$E$1:$H$763,Localiza_PN1112[[#This Row],[Fila]],0)</f>
        <v>0</v>
      </c>
    </row>
    <row r="318" spans="2:21">
      <c r="B318">
        <v>318</v>
      </c>
      <c r="C318">
        <v>80804</v>
      </c>
      <c r="D318" t="s">
        <v>464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0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0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>
        <f ca="1">+HLOOKUP($R$1,'Casos DIA Corr'!$CM$1:$CP$755,Localiza_PN1112[[#This Row],[Fila]],0)</f>
        <v>0</v>
      </c>
      <c r="T318" s="43">
        <f ca="1">+HLOOKUP($R$1,'Muertes DIA'!$F$1:$I$770,Localiza_PN1112[[#This Row],[Fila]],0)</f>
        <v>0</v>
      </c>
      <c r="U318" s="43">
        <f ca="1">+HLOOKUP($R$1,'Recuperados DIA'!$E$1:$H$763,Localiza_PN1112[[#This Row],[Fila]],0)</f>
        <v>0</v>
      </c>
    </row>
    <row r="319" spans="2:21">
      <c r="B319">
        <v>319</v>
      </c>
      <c r="C319">
        <v>90603</v>
      </c>
      <c r="D319" t="s">
        <v>465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>
        <f ca="1">+HLOOKUP($R$1,'Casos DIA Corr'!$CM$1:$CP$755,Localiza_PN1112[[#This Row],[Fila]],0)</f>
        <v>0</v>
      </c>
      <c r="T319" s="43">
        <f ca="1">+HLOOKUP($R$1,'Muertes DIA'!$F$1:$I$770,Localiza_PN1112[[#This Row],[Fila]],0)</f>
        <v>0</v>
      </c>
      <c r="U319" s="43">
        <f ca="1">+HLOOKUP($R$1,'Recuperados DIA'!$E$1:$H$763,Localiza_PN1112[[#This Row],[Fila]],0)</f>
        <v>0</v>
      </c>
    </row>
    <row r="320" spans="2:21">
      <c r="B320">
        <v>320</v>
      </c>
      <c r="C320">
        <v>10209</v>
      </c>
      <c r="D320" t="s">
        <v>466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>
        <f ca="1">+HLOOKUP($R$1,'Casos DIA Corr'!$CM$1:$CP$755,Localiza_PN1112[[#This Row],[Fila]],0)</f>
        <v>0</v>
      </c>
      <c r="T320" s="43">
        <f ca="1">+HLOOKUP($R$1,'Muertes DIA'!$F$1:$I$770,Localiza_PN1112[[#This Row],[Fila]],0)</f>
        <v>0</v>
      </c>
      <c r="U320" s="43">
        <f ca="1">+HLOOKUP($R$1,'Recuperados DIA'!$E$1:$H$763,Localiza_PN1112[[#This Row],[Fila]],0)</f>
        <v>0</v>
      </c>
    </row>
    <row r="321" spans="2:21">
      <c r="B321">
        <v>321</v>
      </c>
      <c r="C321">
        <v>80204</v>
      </c>
      <c r="D321" t="s">
        <v>467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>
        <f ca="1">+HLOOKUP($R$1,'Casos DIA Corr'!$CM$1:$CP$755,Localiza_PN1112[[#This Row],[Fila]],0)</f>
        <v>0</v>
      </c>
      <c r="T321" s="43">
        <f ca="1">+HLOOKUP($R$1,'Muertes DIA'!$F$1:$I$770,Localiza_PN1112[[#This Row],[Fila]],0)</f>
        <v>0</v>
      </c>
      <c r="U321" s="43">
        <f ca="1">+HLOOKUP($R$1,'Recuperados DIA'!$E$1:$H$763,Localiza_PN1112[[#This Row],[Fila]],0)</f>
        <v>0</v>
      </c>
    </row>
    <row r="322" spans="2:21">
      <c r="B322">
        <v>322</v>
      </c>
      <c r="C322">
        <v>90206</v>
      </c>
      <c r="D322" t="s">
        <v>468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>
        <f ca="1">+HLOOKUP($R$1,'Casos DIA Corr'!$CM$1:$CP$755,Localiza_PN1112[[#This Row],[Fila]],0)</f>
        <v>0</v>
      </c>
      <c r="T322" s="43">
        <f ca="1">+HLOOKUP($R$1,'Muertes DIA'!$F$1:$I$770,Localiza_PN1112[[#This Row],[Fila]],0)</f>
        <v>0</v>
      </c>
      <c r="U322" s="43">
        <f ca="1">+HLOOKUP($R$1,'Recuperados DIA'!$E$1:$H$763,Localiza_PN1112[[#This Row],[Fila]],0)</f>
        <v>0</v>
      </c>
    </row>
    <row r="323" spans="2:21">
      <c r="B323">
        <v>323</v>
      </c>
      <c r="C323">
        <v>130906</v>
      </c>
      <c r="D323" t="s">
        <v>468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1</v>
      </c>
      <c r="K323" s="52">
        <f>+Localiza_PN1112[[#This Row],[Casos]]-Localiza_PN1112[[#This Row],[Fallecidos]]-Localiza_PN1112[[#This Row],[Recuperados]]</f>
        <v>-1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3623.1884057971015</v>
      </c>
      <c r="O323" s="22">
        <f>+Localiza_PN1112[[#This Row],[Activos]]/(Localiza_PN1112[[#This Row],[Población]]/1000000)</f>
        <v>-3623.1884057971015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>
        <f ca="1">+HLOOKUP($R$1,'Casos DIA Corr'!$CM$1:$CP$755,Localiza_PN1112[[#This Row],[Fila]],0)</f>
        <v>0</v>
      </c>
      <c r="T323" s="43">
        <f ca="1">+HLOOKUP($R$1,'Muertes DIA'!$F$1:$I$770,Localiza_PN1112[[#This Row],[Fila]],0)</f>
        <v>0</v>
      </c>
      <c r="U323" s="43">
        <f ca="1">+HLOOKUP($R$1,'Recuperados DIA'!$E$1:$H$763,Localiza_PN1112[[#This Row],[Fila]],0)</f>
        <v>0</v>
      </c>
    </row>
    <row r="324" spans="2:21">
      <c r="B324">
        <v>324</v>
      </c>
      <c r="C324">
        <v>70209</v>
      </c>
      <c r="D324" t="s">
        <v>469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>
        <f ca="1">+HLOOKUP($R$1,'Casos DIA Corr'!$CM$1:$CP$755,Localiza_PN1112[[#This Row],[Fila]],0)</f>
        <v>0</v>
      </c>
      <c r="T324" s="43">
        <f ca="1">+HLOOKUP($R$1,'Muertes DIA'!$F$1:$I$770,Localiza_PN1112[[#This Row],[Fila]],0)</f>
        <v>0</v>
      </c>
      <c r="U324" s="43">
        <f ca="1">+HLOOKUP($R$1,'Recuperados DIA'!$E$1:$H$763,Localiza_PN1112[[#This Row],[Fila]],0)</f>
        <v>0</v>
      </c>
    </row>
    <row r="325" spans="2:21">
      <c r="B325">
        <v>325</v>
      </c>
      <c r="C325">
        <v>70408</v>
      </c>
      <c r="D325" t="s">
        <v>186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>
        <f ca="1">+HLOOKUP($R$1,'Casos DIA Corr'!$CM$1:$CP$755,Localiza_PN1112[[#This Row],[Fila]],0)</f>
        <v>0</v>
      </c>
      <c r="T325" s="43">
        <f ca="1">+HLOOKUP($R$1,'Muertes DIA'!$F$1:$I$770,Localiza_PN1112[[#This Row],[Fila]],0)</f>
        <v>0</v>
      </c>
      <c r="U325" s="43">
        <f ca="1">+HLOOKUP($R$1,'Recuperados DIA'!$E$1:$H$763,Localiza_PN1112[[#This Row],[Fila]],0)</f>
        <v>0</v>
      </c>
    </row>
    <row r="326" spans="2:21">
      <c r="B326">
        <v>326</v>
      </c>
      <c r="C326">
        <v>90401</v>
      </c>
      <c r="D326" t="s">
        <v>470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9</v>
      </c>
      <c r="K326" s="52">
        <f>+Localiza_PN1112[[#This Row],[Casos]]-Localiza_PN1112[[#This Row],[Fallecidos]]-Localiza_PN1112[[#This Row],[Recuperados]]</f>
        <v>-9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11627.906976744187</v>
      </c>
      <c r="O326" s="22">
        <f>+Localiza_PN1112[[#This Row],[Activos]]/(Localiza_PN1112[[#This Row],[Población]]/1000000)</f>
        <v>-11627.906976744187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>
        <f ca="1">+HLOOKUP($R$1,'Casos DIA Corr'!$CM$1:$CP$755,Localiza_PN1112[[#This Row],[Fila]],0)</f>
        <v>0</v>
      </c>
      <c r="T326" s="43">
        <f ca="1">+HLOOKUP($R$1,'Muertes DIA'!$F$1:$I$770,Localiza_PN1112[[#This Row],[Fila]],0)</f>
        <v>0</v>
      </c>
      <c r="U326" s="43">
        <f ca="1">+HLOOKUP($R$1,'Recuperados DIA'!$E$1:$H$763,Localiza_PN1112[[#This Row],[Fila]],0)</f>
        <v>0</v>
      </c>
    </row>
    <row r="327" spans="2:21">
      <c r="B327">
        <v>327</v>
      </c>
      <c r="C327">
        <v>70210</v>
      </c>
      <c r="D327" t="s">
        <v>471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>
        <f ca="1">+HLOOKUP($R$1,'Casos DIA Corr'!$CM$1:$CP$755,Localiza_PN1112[[#This Row],[Fila]],0)</f>
        <v>0</v>
      </c>
      <c r="T327" s="43">
        <f ca="1">+HLOOKUP($R$1,'Muertes DIA'!$F$1:$I$770,Localiza_PN1112[[#This Row],[Fila]],0)</f>
        <v>0</v>
      </c>
      <c r="U327" s="43">
        <f ca="1">+HLOOKUP($R$1,'Recuperados DIA'!$E$1:$H$763,Localiza_PN1112[[#This Row],[Fila]],0)</f>
        <v>0</v>
      </c>
    </row>
    <row r="328" spans="2:21">
      <c r="B328">
        <v>328</v>
      </c>
      <c r="C328">
        <v>90103</v>
      </c>
      <c r="D328" t="s">
        <v>472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>
        <f ca="1">+HLOOKUP($R$1,'Casos DIA Corr'!$CM$1:$CP$755,Localiza_PN1112[[#This Row],[Fila]],0)</f>
        <v>0</v>
      </c>
      <c r="T328" s="43">
        <f ca="1">+HLOOKUP($R$1,'Muertes DIA'!$F$1:$I$770,Localiza_PN1112[[#This Row],[Fila]],0)</f>
        <v>0</v>
      </c>
      <c r="U328" s="43">
        <f ca="1">+HLOOKUP($R$1,'Recuperados DIA'!$E$1:$H$763,Localiza_PN1112[[#This Row],[Fila]],0)</f>
        <v>0</v>
      </c>
    </row>
    <row r="329" spans="2:21">
      <c r="B329">
        <v>329</v>
      </c>
      <c r="C329">
        <v>70211</v>
      </c>
      <c r="D329" t="s">
        <v>473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>
        <f ca="1">+HLOOKUP($R$1,'Casos DIA Corr'!$CM$1:$CP$755,Localiza_PN1112[[#This Row],[Fila]],0)</f>
        <v>0</v>
      </c>
      <c r="T329" s="43">
        <f ca="1">+HLOOKUP($R$1,'Muertes DIA'!$F$1:$I$770,Localiza_PN1112[[#This Row],[Fila]],0)</f>
        <v>0</v>
      </c>
      <c r="U329" s="43">
        <f ca="1">+HLOOKUP($R$1,'Recuperados DIA'!$E$1:$H$763,Localiza_PN1112[[#This Row],[Fila]],0)</f>
        <v>0</v>
      </c>
    </row>
    <row r="330" spans="2:21">
      <c r="B330">
        <v>330</v>
      </c>
      <c r="C330">
        <v>50101</v>
      </c>
      <c r="D330" t="s">
        <v>474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7</v>
      </c>
      <c r="K330" s="52">
        <f>+Localiza_PN1112[[#This Row],[Casos]]-Localiza_PN1112[[#This Row],[Fallecidos]]-Localiza_PN1112[[#This Row],[Recuperados]]</f>
        <v>-7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2097.0641102456561</v>
      </c>
      <c r="O330" s="22">
        <f>+Localiza_PN1112[[#This Row],[Activos]]/(Localiza_PN1112[[#This Row],[Población]]/1000000)</f>
        <v>-2097.0641102456561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>
        <f ca="1">+HLOOKUP($R$1,'Casos DIA Corr'!$CM$1:$CP$755,Localiza_PN1112[[#This Row],[Fila]],0)</f>
        <v>0</v>
      </c>
      <c r="T330" s="43">
        <f ca="1">+HLOOKUP($R$1,'Muertes DIA'!$F$1:$I$770,Localiza_PN1112[[#This Row],[Fila]],0)</f>
        <v>0</v>
      </c>
      <c r="U330" s="43">
        <f ca="1">+HLOOKUP($R$1,'Recuperados DIA'!$E$1:$H$763,Localiza_PN1112[[#This Row],[Fila]],0)</f>
        <v>0</v>
      </c>
    </row>
    <row r="331" spans="2:21">
      <c r="B331">
        <v>331</v>
      </c>
      <c r="C331">
        <v>70106</v>
      </c>
      <c r="D331" t="s">
        <v>475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>
        <f ca="1">+HLOOKUP($R$1,'Casos DIA Corr'!$CM$1:$CP$755,Localiza_PN1112[[#This Row],[Fila]],0)</f>
        <v>0</v>
      </c>
      <c r="T331" s="43">
        <f ca="1">+HLOOKUP($R$1,'Muertes DIA'!$F$1:$I$770,Localiza_PN1112[[#This Row],[Fila]],0)</f>
        <v>0</v>
      </c>
      <c r="U331" s="43">
        <f ca="1">+HLOOKUP($R$1,'Recuperados DIA'!$E$1:$H$763,Localiza_PN1112[[#This Row],[Fila]],0)</f>
        <v>0</v>
      </c>
    </row>
    <row r="332" spans="2:21">
      <c r="B332">
        <v>332</v>
      </c>
      <c r="C332">
        <v>20505</v>
      </c>
      <c r="D332" t="s">
        <v>476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>
        <f ca="1">+HLOOKUP($R$1,'Casos DIA Corr'!$CM$1:$CP$755,Localiza_PN1112[[#This Row],[Fila]],0)</f>
        <v>0</v>
      </c>
      <c r="T332" s="43">
        <f ca="1">+HLOOKUP($R$1,'Muertes DIA'!$F$1:$I$770,Localiza_PN1112[[#This Row],[Fila]],0)</f>
        <v>0</v>
      </c>
      <c r="U332" s="43">
        <f ca="1">+HLOOKUP($R$1,'Recuperados DIA'!$E$1:$H$763,Localiza_PN1112[[#This Row],[Fila]],0)</f>
        <v>0</v>
      </c>
    </row>
    <row r="333" spans="2:21">
      <c r="B333">
        <v>333</v>
      </c>
      <c r="C333">
        <v>91003</v>
      </c>
      <c r="D333" t="s">
        <v>477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8</v>
      </c>
      <c r="K333" s="52">
        <f>+Localiza_PN1112[[#This Row],[Casos]]-Localiza_PN1112[[#This Row],[Fallecidos]]-Localiza_PN1112[[#This Row],[Recuperados]]</f>
        <v>-8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6415.3969526864475</v>
      </c>
      <c r="O333" s="22">
        <f>+Localiza_PN1112[[#This Row],[Activos]]/(Localiza_PN1112[[#This Row],[Población]]/1000000)</f>
        <v>-6415.3969526864475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>
        <f ca="1">+HLOOKUP($R$1,'Casos DIA Corr'!$CM$1:$CP$755,Localiza_PN1112[[#This Row],[Fila]],0)</f>
        <v>0</v>
      </c>
      <c r="T333" s="43">
        <f ca="1">+HLOOKUP($R$1,'Muertes DIA'!$F$1:$I$770,Localiza_PN1112[[#This Row],[Fila]],0)</f>
        <v>0</v>
      </c>
      <c r="U333" s="43">
        <f ca="1">+HLOOKUP($R$1,'Recuperados DIA'!$E$1:$H$763,Localiza_PN1112[[#This Row],[Fila]],0)</f>
        <v>0</v>
      </c>
    </row>
    <row r="334" spans="2:21">
      <c r="B334">
        <v>334</v>
      </c>
      <c r="C334">
        <v>20301</v>
      </c>
      <c r="D334" t="s">
        <v>478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5</v>
      </c>
      <c r="K334" s="52">
        <f>+Localiza_PN1112[[#This Row],[Casos]]-Localiza_PN1112[[#This Row],[Fallecidos]]-Localiza_PN1112[[#This Row],[Recuperados]]</f>
        <v>-5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1189.0606420927465</v>
      </c>
      <c r="O334" s="22">
        <f>+Localiza_PN1112[[#This Row],[Activos]]/(Localiza_PN1112[[#This Row],[Población]]/1000000)</f>
        <v>-1189.0606420927465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>
        <f ca="1">+HLOOKUP($R$1,'Casos DIA Corr'!$CM$1:$CP$755,Localiza_PN1112[[#This Row],[Fila]],0)</f>
        <v>0</v>
      </c>
      <c r="T334" s="43">
        <f ca="1">+HLOOKUP($R$1,'Muertes DIA'!$F$1:$I$770,Localiza_PN1112[[#This Row],[Fila]],0)</f>
        <v>0</v>
      </c>
      <c r="U334" s="43">
        <f ca="1">+HLOOKUP($R$1,'Recuperados DIA'!$E$1:$H$763,Localiza_PN1112[[#This Row],[Fila]],0)</f>
        <v>0</v>
      </c>
    </row>
    <row r="335" spans="2:21">
      <c r="B335">
        <v>335</v>
      </c>
      <c r="C335">
        <v>60306</v>
      </c>
      <c r="D335" t="s">
        <v>479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>
        <f ca="1">+HLOOKUP($R$1,'Casos DIA Corr'!$CM$1:$CP$755,Localiza_PN1112[[#This Row],[Fila]],0)</f>
        <v>0</v>
      </c>
      <c r="T335" s="43">
        <f ca="1">+HLOOKUP($R$1,'Muertes DIA'!$F$1:$I$770,Localiza_PN1112[[#This Row],[Fila]],0)</f>
        <v>0</v>
      </c>
      <c r="U335" s="43">
        <f ca="1">+HLOOKUP($R$1,'Recuperados DIA'!$E$1:$H$763,Localiza_PN1112[[#This Row],[Fila]],0)</f>
        <v>0</v>
      </c>
    </row>
    <row r="336" spans="2:21">
      <c r="B336">
        <v>336</v>
      </c>
      <c r="C336">
        <v>90207</v>
      </c>
      <c r="D336" t="s">
        <v>480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>
        <f ca="1">+HLOOKUP($R$1,'Casos DIA Corr'!$CM$1:$CP$755,Localiza_PN1112[[#This Row],[Fila]],0)</f>
        <v>0</v>
      </c>
      <c r="T336" s="43">
        <f ca="1">+HLOOKUP($R$1,'Muertes DIA'!$F$1:$I$770,Localiza_PN1112[[#This Row],[Fila]],0)</f>
        <v>0</v>
      </c>
      <c r="U336" s="43">
        <f ca="1">+HLOOKUP($R$1,'Recuperados DIA'!$E$1:$H$763,Localiza_PN1112[[#This Row],[Fila]],0)</f>
        <v>0</v>
      </c>
    </row>
    <row r="337" spans="2:21">
      <c r="B337">
        <v>337</v>
      </c>
      <c r="C337">
        <v>91004</v>
      </c>
      <c r="D337" t="s">
        <v>481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>
        <f ca="1">+HLOOKUP($R$1,'Casos DIA Corr'!$CM$1:$CP$755,Localiza_PN1112[[#This Row],[Fila]],0)</f>
        <v>0</v>
      </c>
      <c r="T337" s="43">
        <f ca="1">+HLOOKUP($R$1,'Muertes DIA'!$F$1:$I$770,Localiza_PN1112[[#This Row],[Fila]],0)</f>
        <v>0</v>
      </c>
      <c r="U337" s="43">
        <f ca="1">+HLOOKUP($R$1,'Recuperados DIA'!$E$1:$H$763,Localiza_PN1112[[#This Row],[Fila]],0)</f>
        <v>0</v>
      </c>
    </row>
    <row r="338" spans="2:21">
      <c r="B338">
        <v>338</v>
      </c>
      <c r="C338">
        <v>130712</v>
      </c>
      <c r="D338" t="s">
        <v>482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>
        <f ca="1">+HLOOKUP($R$1,'Casos DIA Corr'!$CM$1:$CP$755,Localiza_PN1112[[#This Row],[Fila]],0)</f>
        <v>0</v>
      </c>
      <c r="T338" s="43">
        <f ca="1">+HLOOKUP($R$1,'Muertes DIA'!$F$1:$I$770,Localiza_PN1112[[#This Row],[Fila]],0)</f>
        <v>0</v>
      </c>
      <c r="U338" s="43">
        <f ca="1">+HLOOKUP($R$1,'Recuperados DIA'!$E$1:$H$763,Localiza_PN1112[[#This Row],[Fila]],0)</f>
        <v>0</v>
      </c>
    </row>
    <row r="339" spans="2:21">
      <c r="B339">
        <v>339</v>
      </c>
      <c r="C339">
        <v>91107</v>
      </c>
      <c r="D339" t="s">
        <v>483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1</v>
      </c>
      <c r="K339" s="52">
        <f>+Localiza_PN1112[[#This Row],[Casos]]-Localiza_PN1112[[#This Row],[Fallecidos]]-Localiza_PN1112[[#This Row],[Recuperados]]</f>
        <v>-1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1483.679525222552</v>
      </c>
      <c r="O339" s="22">
        <f>+Localiza_PN1112[[#This Row],[Activos]]/(Localiza_PN1112[[#This Row],[Población]]/1000000)</f>
        <v>-1483.679525222552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>
        <f ca="1">+HLOOKUP($R$1,'Casos DIA Corr'!$CM$1:$CP$755,Localiza_PN1112[[#This Row],[Fila]],0)</f>
        <v>0</v>
      </c>
      <c r="T339" s="43">
        <f ca="1">+HLOOKUP($R$1,'Muertes DIA'!$F$1:$I$770,Localiza_PN1112[[#This Row],[Fila]],0)</f>
        <v>0</v>
      </c>
      <c r="U339" s="43">
        <f ca="1">+HLOOKUP($R$1,'Recuperados DIA'!$E$1:$H$763,Localiza_PN1112[[#This Row],[Fila]],0)</f>
        <v>0</v>
      </c>
    </row>
    <row r="340" spans="2:21">
      <c r="B340">
        <v>340</v>
      </c>
      <c r="C340">
        <v>90208</v>
      </c>
      <c r="D340" t="s">
        <v>484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>
        <f ca="1">+HLOOKUP($R$1,'Casos DIA Corr'!$CM$1:$CP$755,Localiza_PN1112[[#This Row],[Fila]],0)</f>
        <v>0</v>
      </c>
      <c r="T340" s="43">
        <f ca="1">+HLOOKUP($R$1,'Muertes DIA'!$F$1:$I$770,Localiza_PN1112[[#This Row],[Fila]],0)</f>
        <v>0</v>
      </c>
      <c r="U340" s="43">
        <f ca="1">+HLOOKUP($R$1,'Recuperados DIA'!$E$1:$H$763,Localiza_PN1112[[#This Row],[Fila]],0)</f>
        <v>0</v>
      </c>
    </row>
    <row r="341" spans="2:21">
      <c r="B341">
        <v>341</v>
      </c>
      <c r="C341">
        <v>70212</v>
      </c>
      <c r="D341" t="s">
        <v>485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>
        <f ca="1">+HLOOKUP($R$1,'Casos DIA Corr'!$CM$1:$CP$755,Localiza_PN1112[[#This Row],[Fila]],0)</f>
        <v>0</v>
      </c>
      <c r="T341" s="43">
        <f ca="1">+HLOOKUP($R$1,'Muertes DIA'!$F$1:$I$770,Localiza_PN1112[[#This Row],[Fila]],0)</f>
        <v>0</v>
      </c>
      <c r="U341" s="43">
        <f ca="1">+HLOOKUP($R$1,'Recuperados DIA'!$E$1:$H$763,Localiza_PN1112[[#This Row],[Fila]],0)</f>
        <v>0</v>
      </c>
    </row>
    <row r="342" spans="2:21">
      <c r="B342">
        <v>342</v>
      </c>
      <c r="C342">
        <v>91112</v>
      </c>
      <c r="D342" t="s">
        <v>486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3</v>
      </c>
      <c r="K342" s="52">
        <f>+Localiza_PN1112[[#This Row],[Casos]]-Localiza_PN1112[[#This Row],[Fallecidos]]-Localiza_PN1112[[#This Row],[Recuperados]]</f>
        <v>-3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>
        <f ca="1">+HLOOKUP($R$1,'Casos DIA Corr'!$CM$1:$CP$755,Localiza_PN1112[[#This Row],[Fila]],0)</f>
        <v>0</v>
      </c>
      <c r="T342" s="43">
        <f ca="1">+HLOOKUP($R$1,'Muertes DIA'!$F$1:$I$770,Localiza_PN1112[[#This Row],[Fila]],0)</f>
        <v>0</v>
      </c>
      <c r="U342" s="43">
        <f ca="1">+HLOOKUP($R$1,'Recuperados DIA'!$E$1:$H$763,Localiza_PN1112[[#This Row],[Fila]],0)</f>
        <v>0</v>
      </c>
    </row>
    <row r="343" spans="2:21">
      <c r="B343">
        <v>343</v>
      </c>
      <c r="C343">
        <v>130308</v>
      </c>
      <c r="D343" t="s">
        <v>487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>
        <f ca="1">+HLOOKUP($R$1,'Casos DIA Corr'!$CM$1:$CP$755,Localiza_PN1112[[#This Row],[Fila]],0)</f>
        <v>0</v>
      </c>
      <c r="T343" s="43">
        <f ca="1">+HLOOKUP($R$1,'Muertes DIA'!$F$1:$I$770,Localiza_PN1112[[#This Row],[Fila]],0)</f>
        <v>0</v>
      </c>
      <c r="U343" s="43">
        <f ca="1">+HLOOKUP($R$1,'Recuperados DIA'!$E$1:$H$763,Localiza_PN1112[[#This Row],[Fila]],0)</f>
        <v>0</v>
      </c>
    </row>
    <row r="344" spans="2:21">
      <c r="B344">
        <v>344</v>
      </c>
      <c r="C344">
        <v>70709</v>
      </c>
      <c r="D344" t="s">
        <v>488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>
        <f ca="1">+HLOOKUP($R$1,'Casos DIA Corr'!$CM$1:$CP$755,Localiza_PN1112[[#This Row],[Fila]],0)</f>
        <v>0</v>
      </c>
      <c r="T344" s="43">
        <f ca="1">+HLOOKUP($R$1,'Muertes DIA'!$F$1:$I$770,Localiza_PN1112[[#This Row],[Fila]],0)</f>
        <v>0</v>
      </c>
      <c r="U344" s="43">
        <f ca="1">+HLOOKUP($R$1,'Recuperados DIA'!$E$1:$H$763,Localiza_PN1112[[#This Row],[Fila]],0)</f>
        <v>0</v>
      </c>
    </row>
    <row r="345" spans="2:21">
      <c r="B345">
        <v>345</v>
      </c>
      <c r="C345">
        <v>70301</v>
      </c>
      <c r="D345" t="s">
        <v>489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2</v>
      </c>
      <c r="K345" s="52">
        <f>+Localiza_PN1112[[#This Row],[Casos]]-Localiza_PN1112[[#This Row],[Fallecidos]]-Localiza_PN1112[[#This Row],[Recuperados]]</f>
        <v>-2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1175.0881316098707</v>
      </c>
      <c r="O345" s="22">
        <f>+Localiza_PN1112[[#This Row],[Activos]]/(Localiza_PN1112[[#This Row],[Población]]/1000000)</f>
        <v>-1175.0881316098707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>
        <f ca="1">+HLOOKUP($R$1,'Casos DIA Corr'!$CM$1:$CP$755,Localiza_PN1112[[#This Row],[Fila]],0)</f>
        <v>0</v>
      </c>
      <c r="T345" s="43">
        <f ca="1">+HLOOKUP($R$1,'Muertes DIA'!$F$1:$I$770,Localiza_PN1112[[#This Row],[Fila]],0)</f>
        <v>0</v>
      </c>
      <c r="U345" s="43">
        <f ca="1">+HLOOKUP($R$1,'Recuperados DIA'!$E$1:$H$763,Localiza_PN1112[[#This Row],[Fila]],0)</f>
        <v>0</v>
      </c>
    </row>
    <row r="346" spans="2:21">
      <c r="B346">
        <v>346</v>
      </c>
      <c r="C346">
        <v>90209</v>
      </c>
      <c r="D346" t="s">
        <v>490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>
        <f ca="1">+HLOOKUP($R$1,'Casos DIA Corr'!$CM$1:$CP$755,Localiza_PN1112[[#This Row],[Fila]],0)</f>
        <v>0</v>
      </c>
      <c r="T346" s="43">
        <f ca="1">+HLOOKUP($R$1,'Muertes DIA'!$F$1:$I$770,Localiza_PN1112[[#This Row],[Fila]],0)</f>
        <v>0</v>
      </c>
      <c r="U346" s="43">
        <f ca="1">+HLOOKUP($R$1,'Recuperados DIA'!$E$1:$H$763,Localiza_PN1112[[#This Row],[Fila]],0)</f>
        <v>0</v>
      </c>
    </row>
    <row r="347" spans="2:21">
      <c r="B347">
        <v>347</v>
      </c>
      <c r="C347">
        <v>70603</v>
      </c>
      <c r="D347" t="s">
        <v>491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>
        <f ca="1">+HLOOKUP($R$1,'Casos DIA Corr'!$CM$1:$CP$755,Localiza_PN1112[[#This Row],[Fila]],0)</f>
        <v>0</v>
      </c>
      <c r="T347" s="43">
        <f ca="1">+HLOOKUP($R$1,'Muertes DIA'!$F$1:$I$770,Localiza_PN1112[[#This Row],[Fila]],0)</f>
        <v>0</v>
      </c>
      <c r="U347" s="43">
        <f ca="1">+HLOOKUP($R$1,'Recuperados DIA'!$E$1:$H$763,Localiza_PN1112[[#This Row],[Fila]],0)</f>
        <v>0</v>
      </c>
    </row>
    <row r="348" spans="2:21">
      <c r="B348">
        <v>348</v>
      </c>
      <c r="C348">
        <v>41103</v>
      </c>
      <c r="D348" t="s">
        <v>492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>
        <f ca="1">+HLOOKUP($R$1,'Casos DIA Corr'!$CM$1:$CP$755,Localiza_PN1112[[#This Row],[Fila]],0)</f>
        <v>0</v>
      </c>
      <c r="T348" s="43">
        <f ca="1">+HLOOKUP($R$1,'Muertes DIA'!$F$1:$I$770,Localiza_PN1112[[#This Row],[Fila]],0)</f>
        <v>0</v>
      </c>
      <c r="U348" s="43">
        <f ca="1">+HLOOKUP($R$1,'Recuperados DIA'!$E$1:$H$763,Localiza_PN1112[[#This Row],[Fila]],0)</f>
        <v>0</v>
      </c>
    </row>
    <row r="349" spans="2:21">
      <c r="B349">
        <v>349</v>
      </c>
      <c r="C349">
        <v>110102</v>
      </c>
      <c r="D349" t="s">
        <v>493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3</v>
      </c>
      <c r="K349" s="52">
        <f>+Localiza_PN1112[[#This Row],[Casos]]-Localiza_PN1112[[#This Row],[Fallecidos]]-Localiza_PN1112[[#This Row],[Recuperados]]</f>
        <v>-3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375.4223501439119</v>
      </c>
      <c r="O349" s="22">
        <f>+Localiza_PN1112[[#This Row],[Activos]]/(Localiza_PN1112[[#This Row],[Población]]/1000000)</f>
        <v>-375.4223501439119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>
        <f ca="1">+HLOOKUP($R$1,'Casos DIA Corr'!$CM$1:$CP$755,Localiza_PN1112[[#This Row],[Fila]],0)</f>
        <v>0</v>
      </c>
      <c r="T349" s="43">
        <f ca="1">+HLOOKUP($R$1,'Muertes DIA'!$F$1:$I$770,Localiza_PN1112[[#This Row],[Fila]],0)</f>
        <v>0</v>
      </c>
      <c r="U349" s="43">
        <f ca="1">+HLOOKUP($R$1,'Recuperados DIA'!$E$1:$H$763,Localiza_PN1112[[#This Row],[Fila]],0)</f>
        <v>0</v>
      </c>
    </row>
    <row r="350" spans="2:21">
      <c r="B350">
        <v>350</v>
      </c>
      <c r="C350">
        <v>41306</v>
      </c>
      <c r="D350" t="s">
        <v>494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>
        <f ca="1">+HLOOKUP($R$1,'Casos DIA Corr'!$CM$1:$CP$755,Localiza_PN1112[[#This Row],[Fila]],0)</f>
        <v>0</v>
      </c>
      <c r="T350" s="43">
        <f ca="1">+HLOOKUP($R$1,'Muertes DIA'!$F$1:$I$770,Localiza_PN1112[[#This Row],[Fila]],0)</f>
        <v>0</v>
      </c>
      <c r="U350" s="43">
        <f ca="1">+HLOOKUP($R$1,'Recuperados DIA'!$E$1:$H$763,Localiza_PN1112[[#This Row],[Fila]],0)</f>
        <v>0</v>
      </c>
    </row>
    <row r="351" spans="2:21">
      <c r="B351">
        <v>351</v>
      </c>
      <c r="C351">
        <v>120404</v>
      </c>
      <c r="D351" t="s">
        <v>495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>
        <f ca="1">+HLOOKUP($R$1,'Casos DIA Corr'!$CM$1:$CP$755,Localiza_PN1112[[#This Row],[Fila]],0)</f>
        <v>0</v>
      </c>
      <c r="T351" s="43">
        <f ca="1">+HLOOKUP($R$1,'Muertes DIA'!$F$1:$I$770,Localiza_PN1112[[#This Row],[Fila]],0)</f>
        <v>0</v>
      </c>
      <c r="U351" s="43">
        <f ca="1">+HLOOKUP($R$1,'Recuperados DIA'!$E$1:$H$763,Localiza_PN1112[[#This Row],[Fila]],0)</f>
        <v>0</v>
      </c>
    </row>
    <row r="352" spans="2:21">
      <c r="B352">
        <v>352</v>
      </c>
      <c r="C352">
        <v>60602</v>
      </c>
      <c r="D352" t="s">
        <v>496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>
        <f ca="1">+HLOOKUP($R$1,'Casos DIA Corr'!$CM$1:$CP$755,Localiza_PN1112[[#This Row],[Fila]],0)</f>
        <v>0</v>
      </c>
      <c r="T352" s="43">
        <f ca="1">+HLOOKUP($R$1,'Muertes DIA'!$F$1:$I$770,Localiza_PN1112[[#This Row],[Fila]],0)</f>
        <v>0</v>
      </c>
      <c r="U352" s="43">
        <f ca="1">+HLOOKUP($R$1,'Recuperados DIA'!$E$1:$H$763,Localiza_PN1112[[#This Row],[Fila]],0)</f>
        <v>0</v>
      </c>
    </row>
    <row r="353" spans="2:21">
      <c r="B353">
        <v>353</v>
      </c>
      <c r="C353">
        <v>70305</v>
      </c>
      <c r="D353" t="s">
        <v>497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>
        <f ca="1">+HLOOKUP($R$1,'Casos DIA Corr'!$CM$1:$CP$755,Localiza_PN1112[[#This Row],[Fila]],0)</f>
        <v>0</v>
      </c>
      <c r="T353" s="43">
        <f ca="1">+HLOOKUP($R$1,'Muertes DIA'!$F$1:$I$770,Localiza_PN1112[[#This Row],[Fila]],0)</f>
        <v>0</v>
      </c>
      <c r="U353" s="43">
        <f ca="1">+HLOOKUP($R$1,'Recuperados DIA'!$E$1:$H$763,Localiza_PN1112[[#This Row],[Fila]],0)</f>
        <v>0</v>
      </c>
    </row>
    <row r="354" spans="2:21">
      <c r="B354">
        <v>354</v>
      </c>
      <c r="C354">
        <v>90308</v>
      </c>
      <c r="D354" t="s">
        <v>497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>
        <f ca="1">+HLOOKUP($R$1,'Casos DIA Corr'!$CM$1:$CP$755,Localiza_PN1112[[#This Row],[Fila]],0)</f>
        <v>0</v>
      </c>
      <c r="T354" s="43">
        <f ca="1">+HLOOKUP($R$1,'Muertes DIA'!$F$1:$I$770,Localiza_PN1112[[#This Row],[Fila]],0)</f>
        <v>0</v>
      </c>
      <c r="U354" s="43">
        <f ca="1">+HLOOKUP($R$1,'Recuperados DIA'!$E$1:$H$763,Localiza_PN1112[[#This Row],[Fila]],0)</f>
        <v>0</v>
      </c>
    </row>
    <row r="355" spans="2:21">
      <c r="B355">
        <v>355</v>
      </c>
      <c r="C355">
        <v>80816</v>
      </c>
      <c r="D355" t="s">
        <v>498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143</v>
      </c>
      <c r="K355" s="52">
        <f>+Localiza_PN1112[[#This Row],[Casos]]-Localiza_PN1112[[#This Row],[Fallecidos]]-Localiza_PN1112[[#This Row],[Recuperados]]</f>
        <v>-149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53477.935676888555</v>
      </c>
      <c r="O355" s="22">
        <f>+Localiza_PN1112[[#This Row],[Activos]]/(Localiza_PN1112[[#This Row],[Población]]/1000000)</f>
        <v>-55721.765145848913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>
        <f ca="1">+HLOOKUP($R$1,'Casos DIA Corr'!$CM$1:$CP$755,Localiza_PN1112[[#This Row],[Fila]],0)</f>
        <v>0</v>
      </c>
      <c r="T355" s="43">
        <f ca="1">+HLOOKUP($R$1,'Muertes DIA'!$F$1:$I$770,Localiza_PN1112[[#This Row],[Fila]],0)</f>
        <v>0</v>
      </c>
      <c r="U355" s="43">
        <f ca="1">+HLOOKUP($R$1,'Recuperados DIA'!$E$1:$H$763,Localiza_PN1112[[#This Row],[Fila]],0)</f>
        <v>0</v>
      </c>
    </row>
    <row r="356" spans="2:21">
      <c r="B356">
        <v>356</v>
      </c>
      <c r="C356">
        <v>10210</v>
      </c>
      <c r="D356" t="s">
        <v>499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>
        <f ca="1">+HLOOKUP($R$1,'Casos DIA Corr'!$CM$1:$CP$755,Localiza_PN1112[[#This Row],[Fila]],0)</f>
        <v>0</v>
      </c>
      <c r="T356" s="43">
        <f ca="1">+HLOOKUP($R$1,'Muertes DIA'!$F$1:$I$770,Localiza_PN1112[[#This Row],[Fila]],0)</f>
        <v>0</v>
      </c>
      <c r="U356" s="43">
        <f ca="1">+HLOOKUP($R$1,'Recuperados DIA'!$E$1:$H$763,Localiza_PN1112[[#This Row],[Fila]],0)</f>
        <v>0</v>
      </c>
    </row>
    <row r="357" spans="2:21">
      <c r="B357">
        <v>357</v>
      </c>
      <c r="C357">
        <v>70306</v>
      </c>
      <c r="D357" t="s">
        <v>500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>
        <f ca="1">+HLOOKUP($R$1,'Casos DIA Corr'!$CM$1:$CP$755,Localiza_PN1112[[#This Row],[Fila]],0)</f>
        <v>0</v>
      </c>
      <c r="T357" s="43">
        <f ca="1">+HLOOKUP($R$1,'Muertes DIA'!$F$1:$I$770,Localiza_PN1112[[#This Row],[Fila]],0)</f>
        <v>0</v>
      </c>
      <c r="U357" s="43">
        <f ca="1">+HLOOKUP($R$1,'Recuperados DIA'!$E$1:$H$763,Localiza_PN1112[[#This Row],[Fila]],0)</f>
        <v>0</v>
      </c>
    </row>
    <row r="358" spans="2:21">
      <c r="B358">
        <v>358</v>
      </c>
      <c r="C358">
        <v>90210</v>
      </c>
      <c r="D358" t="s">
        <v>501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>
        <f ca="1">+HLOOKUP($R$1,'Casos DIA Corr'!$CM$1:$CP$755,Localiza_PN1112[[#This Row],[Fila]],0)</f>
        <v>0</v>
      </c>
      <c r="T358" s="43">
        <f ca="1">+HLOOKUP($R$1,'Muertes DIA'!$F$1:$I$770,Localiza_PN1112[[#This Row],[Fila]],0)</f>
        <v>0</v>
      </c>
      <c r="U358" s="43">
        <f ca="1">+HLOOKUP($R$1,'Recuperados DIA'!$E$1:$H$763,Localiza_PN1112[[#This Row],[Fila]],0)</f>
        <v>0</v>
      </c>
    </row>
    <row r="359" spans="2:21">
      <c r="B359">
        <v>359</v>
      </c>
      <c r="C359">
        <v>20405</v>
      </c>
      <c r="D359" t="s">
        <v>502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>
        <f ca="1">+HLOOKUP($R$1,'Casos DIA Corr'!$CM$1:$CP$755,Localiza_PN1112[[#This Row],[Fila]],0)</f>
        <v>0</v>
      </c>
      <c r="T359" s="43">
        <f ca="1">+HLOOKUP($R$1,'Muertes DIA'!$F$1:$I$770,Localiza_PN1112[[#This Row],[Fila]],0)</f>
        <v>0</v>
      </c>
      <c r="U359" s="43">
        <f ca="1">+HLOOKUP($R$1,'Recuperados DIA'!$E$1:$H$763,Localiza_PN1112[[#This Row],[Fila]],0)</f>
        <v>0</v>
      </c>
    </row>
    <row r="360" spans="2:21">
      <c r="B360">
        <v>360</v>
      </c>
      <c r="C360">
        <v>90702</v>
      </c>
      <c r="D360" t="s">
        <v>502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>
        <f ca="1">+HLOOKUP($R$1,'Casos DIA Corr'!$CM$1:$CP$755,Localiza_PN1112[[#This Row],[Fila]],0)</f>
        <v>0</v>
      </c>
      <c r="T360" s="43">
        <f ca="1">+HLOOKUP($R$1,'Muertes DIA'!$F$1:$I$770,Localiza_PN1112[[#This Row],[Fila]],0)</f>
        <v>0</v>
      </c>
      <c r="U360" s="43">
        <f ca="1">+HLOOKUP($R$1,'Recuperados DIA'!$E$1:$H$763,Localiza_PN1112[[#This Row],[Fila]],0)</f>
        <v>0</v>
      </c>
    </row>
    <row r="361" spans="2:21">
      <c r="B361">
        <v>361</v>
      </c>
      <c r="C361">
        <v>41101</v>
      </c>
      <c r="D361" t="s">
        <v>503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>
        <f ca="1">+HLOOKUP($R$1,'Casos DIA Corr'!$CM$1:$CP$755,Localiza_PN1112[[#This Row],[Fila]],0)</f>
        <v>0</v>
      </c>
      <c r="T361" s="43">
        <f ca="1">+HLOOKUP($R$1,'Muertes DIA'!$F$1:$I$770,Localiza_PN1112[[#This Row],[Fila]],0)</f>
        <v>0</v>
      </c>
      <c r="U361" s="43">
        <f ca="1">+HLOOKUP($R$1,'Recuperados DIA'!$E$1:$H$763,Localiza_PN1112[[#This Row],[Fila]],0)</f>
        <v>0</v>
      </c>
    </row>
    <row r="362" spans="2:21">
      <c r="B362">
        <v>362</v>
      </c>
      <c r="C362">
        <v>130407</v>
      </c>
      <c r="D362" t="s">
        <v>503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>
        <f ca="1">+HLOOKUP($R$1,'Casos DIA Corr'!$CM$1:$CP$755,Localiza_PN1112[[#This Row],[Fila]],0)</f>
        <v>0</v>
      </c>
      <c r="T362" s="43">
        <f ca="1">+HLOOKUP($R$1,'Muertes DIA'!$F$1:$I$770,Localiza_PN1112[[#This Row],[Fila]],0)</f>
        <v>0</v>
      </c>
      <c r="U362" s="43">
        <f ca="1">+HLOOKUP($R$1,'Recuperados DIA'!$E$1:$H$763,Localiza_PN1112[[#This Row],[Fila]],0)</f>
        <v>0</v>
      </c>
    </row>
    <row r="363" spans="2:21">
      <c r="B363">
        <v>363</v>
      </c>
      <c r="C363">
        <v>60309</v>
      </c>
      <c r="D363" t="s">
        <v>504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>
        <f ca="1">+HLOOKUP($R$1,'Casos DIA Corr'!$CM$1:$CP$755,Localiza_PN1112[[#This Row],[Fila]],0)</f>
        <v>0</v>
      </c>
      <c r="T363" s="43">
        <f ca="1">+HLOOKUP($R$1,'Muertes DIA'!$F$1:$I$770,Localiza_PN1112[[#This Row],[Fila]],0)</f>
        <v>0</v>
      </c>
      <c r="U363" s="43">
        <f ca="1">+HLOOKUP($R$1,'Recuperados DIA'!$E$1:$H$763,Localiza_PN1112[[#This Row],[Fila]],0)</f>
        <v>0</v>
      </c>
    </row>
    <row r="364" spans="2:21">
      <c r="B364">
        <v>364</v>
      </c>
      <c r="C364">
        <v>20306</v>
      </c>
      <c r="D364" t="s">
        <v>505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>
        <f ca="1">+HLOOKUP($R$1,'Casos DIA Corr'!$CM$1:$CP$755,Localiza_PN1112[[#This Row],[Fila]],0)</f>
        <v>0</v>
      </c>
      <c r="T364" s="43">
        <f ca="1">+HLOOKUP($R$1,'Muertes DIA'!$F$1:$I$770,Localiza_PN1112[[#This Row],[Fila]],0)</f>
        <v>0</v>
      </c>
      <c r="U364" s="43">
        <f ca="1">+HLOOKUP($R$1,'Recuperados DIA'!$E$1:$H$763,Localiza_PN1112[[#This Row],[Fila]],0)</f>
        <v>0</v>
      </c>
    </row>
    <row r="365" spans="2:21">
      <c r="B365">
        <v>365</v>
      </c>
      <c r="C365">
        <v>40606</v>
      </c>
      <c r="D365" t="s">
        <v>505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7</v>
      </c>
      <c r="K365" s="52">
        <f>+Localiza_PN1112[[#This Row],[Casos]]-Localiza_PN1112[[#This Row],[Fallecidos]]-Localiza_PN1112[[#This Row],[Recuperados]]</f>
        <v>-8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7253.8860103626939</v>
      </c>
      <c r="O365" s="22">
        <f>+Localiza_PN1112[[#This Row],[Activos]]/(Localiza_PN1112[[#This Row],[Población]]/1000000)</f>
        <v>-8290.1554404145081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>
        <f ca="1">+HLOOKUP($R$1,'Casos DIA Corr'!$CM$1:$CP$755,Localiza_PN1112[[#This Row],[Fila]],0)</f>
        <v>0</v>
      </c>
      <c r="T365" s="43">
        <f ca="1">+HLOOKUP($R$1,'Muertes DIA'!$F$1:$I$770,Localiza_PN1112[[#This Row],[Fila]],0)</f>
        <v>0</v>
      </c>
      <c r="U365" s="43">
        <f ca="1">+HLOOKUP($R$1,'Recuperados DIA'!$E$1:$H$763,Localiza_PN1112[[#This Row],[Fila]],0)</f>
        <v>0</v>
      </c>
    </row>
    <row r="366" spans="2:21">
      <c r="B366">
        <v>366</v>
      </c>
      <c r="C366">
        <v>80820</v>
      </c>
      <c r="D366" t="s">
        <v>506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192</v>
      </c>
      <c r="K366" s="52">
        <f>+Localiza_PN1112[[#This Row],[Casos]]-Localiza_PN1112[[#This Row],[Fallecidos]]-Localiza_PN1112[[#This Row],[Recuperados]]</f>
        <v>-198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126232.74161735701</v>
      </c>
      <c r="O366" s="22">
        <f>+Localiza_PN1112[[#This Row],[Activos]]/(Localiza_PN1112[[#This Row],[Población]]/1000000)</f>
        <v>-130177.51479289941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>
        <f ca="1">+HLOOKUP($R$1,'Casos DIA Corr'!$CM$1:$CP$755,Localiza_PN1112[[#This Row],[Fila]],0)</f>
        <v>0</v>
      </c>
      <c r="T366" s="43">
        <f ca="1">+HLOOKUP($R$1,'Muertes DIA'!$F$1:$I$770,Localiza_PN1112[[#This Row],[Fila]],0)</f>
        <v>0</v>
      </c>
      <c r="U366" s="43">
        <f ca="1">+HLOOKUP($R$1,'Recuperados DIA'!$E$1:$H$763,Localiza_PN1112[[#This Row],[Fila]],0)</f>
        <v>5</v>
      </c>
    </row>
    <row r="367" spans="2:21">
      <c r="B367">
        <v>367</v>
      </c>
      <c r="C367">
        <v>80505</v>
      </c>
      <c r="D367" t="s">
        <v>507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14</v>
      </c>
      <c r="K367" s="52">
        <f>+Localiza_PN1112[[#This Row],[Casos]]-Localiza_PN1112[[#This Row],[Fallecidos]]-Localiza_PN1112[[#This Row],[Recuperados]]</f>
        <v>-14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>
        <f ca="1">+HLOOKUP($R$1,'Casos DIA Corr'!$CM$1:$CP$755,Localiza_PN1112[[#This Row],[Fila]],0)</f>
        <v>0</v>
      </c>
      <c r="T367" s="43">
        <f ca="1">+HLOOKUP($R$1,'Muertes DIA'!$F$1:$I$770,Localiza_PN1112[[#This Row],[Fila]],0)</f>
        <v>0</v>
      </c>
      <c r="U367" s="43">
        <f ca="1">+HLOOKUP($R$1,'Recuperados DIA'!$E$1:$H$763,Localiza_PN1112[[#This Row],[Fila]],0)</f>
        <v>0</v>
      </c>
    </row>
    <row r="368" spans="2:21">
      <c r="B368">
        <v>368</v>
      </c>
      <c r="C368">
        <v>60201</v>
      </c>
      <c r="D368" t="s">
        <v>508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>
        <f ca="1">+HLOOKUP($R$1,'Casos DIA Corr'!$CM$1:$CP$755,Localiza_PN1112[[#This Row],[Fila]],0)</f>
        <v>0</v>
      </c>
      <c r="T368" s="43">
        <f ca="1">+HLOOKUP($R$1,'Muertes DIA'!$F$1:$I$770,Localiza_PN1112[[#This Row],[Fila]],0)</f>
        <v>0</v>
      </c>
      <c r="U368" s="43">
        <f ca="1">+HLOOKUP($R$1,'Recuperados DIA'!$E$1:$H$763,Localiza_PN1112[[#This Row],[Fila]],0)</f>
        <v>0</v>
      </c>
    </row>
    <row r="369" spans="2:21">
      <c r="B369">
        <v>369</v>
      </c>
      <c r="C369">
        <v>130309</v>
      </c>
      <c r="D369" t="s">
        <v>509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4</v>
      </c>
      <c r="K369" s="52">
        <f>+Localiza_PN1112[[#This Row],[Casos]]-Localiza_PN1112[[#This Row],[Fallecidos]]-Localiza_PN1112[[#This Row],[Recuperados]]</f>
        <v>-4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1930.5019305019305</v>
      </c>
      <c r="O369" s="22">
        <f>+Localiza_PN1112[[#This Row],[Activos]]/(Localiza_PN1112[[#This Row],[Población]]/1000000)</f>
        <v>-1930.5019305019305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>
        <f ca="1">+HLOOKUP($R$1,'Casos DIA Corr'!$CM$1:$CP$755,Localiza_PN1112[[#This Row],[Fila]],0)</f>
        <v>0</v>
      </c>
      <c r="T369" s="43">
        <f ca="1">+HLOOKUP($R$1,'Muertes DIA'!$F$1:$I$770,Localiza_PN1112[[#This Row],[Fila]],0)</f>
        <v>0</v>
      </c>
      <c r="U369" s="43">
        <f ca="1">+HLOOKUP($R$1,'Recuperados DIA'!$E$1:$H$763,Localiza_PN1112[[#This Row],[Fila]],0)</f>
        <v>0</v>
      </c>
    </row>
    <row r="370" spans="2:21">
      <c r="B370">
        <v>370</v>
      </c>
      <c r="C370">
        <v>70409</v>
      </c>
      <c r="D370" t="s">
        <v>255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>
        <f ca="1">+HLOOKUP($R$1,'Casos DIA Corr'!$CM$1:$CP$755,Localiza_PN1112[[#This Row],[Fila]],0)</f>
        <v>0</v>
      </c>
      <c r="T370" s="43">
        <f ca="1">+HLOOKUP($R$1,'Muertes DIA'!$F$1:$I$770,Localiza_PN1112[[#This Row],[Fila]],0)</f>
        <v>0</v>
      </c>
      <c r="U370" s="43">
        <f ca="1">+HLOOKUP($R$1,'Recuperados DIA'!$E$1:$H$763,Localiza_PN1112[[#This Row],[Fila]],0)</f>
        <v>0</v>
      </c>
    </row>
    <row r="371" spans="2:21">
      <c r="B371">
        <v>371</v>
      </c>
      <c r="C371">
        <v>90501</v>
      </c>
      <c r="D371" t="s">
        <v>510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2</v>
      </c>
      <c r="K371" s="52">
        <f>+Localiza_PN1112[[#This Row],[Casos]]-Localiza_PN1112[[#This Row],[Fallecidos]]-Localiza_PN1112[[#This Row],[Recuperados]]</f>
        <v>-2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50.667544904111672</v>
      </c>
      <c r="O371" s="22">
        <f>+Localiza_PN1112[[#This Row],[Activos]]/(Localiza_PN1112[[#This Row],[Población]]/1000000)</f>
        <v>-50.667544904111672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>
        <f ca="1">+HLOOKUP($R$1,'Casos DIA Corr'!$CM$1:$CP$755,Localiza_PN1112[[#This Row],[Fila]],0)</f>
        <v>0</v>
      </c>
      <c r="T371" s="43">
        <f ca="1">+HLOOKUP($R$1,'Muertes DIA'!$F$1:$I$770,Localiza_PN1112[[#This Row],[Fila]],0)</f>
        <v>0</v>
      </c>
      <c r="U371" s="43">
        <f ca="1">+HLOOKUP($R$1,'Recuperados DIA'!$E$1:$H$763,Localiza_PN1112[[#This Row],[Fila]],0)</f>
        <v>0</v>
      </c>
    </row>
    <row r="372" spans="2:21">
      <c r="B372">
        <v>372</v>
      </c>
      <c r="C372">
        <v>70213</v>
      </c>
      <c r="D372" t="s">
        <v>511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>
        <f ca="1">+HLOOKUP($R$1,'Casos DIA Corr'!$CM$1:$CP$755,Localiza_PN1112[[#This Row],[Fila]],0)</f>
        <v>0</v>
      </c>
      <c r="T372" s="43">
        <f ca="1">+HLOOKUP($R$1,'Muertes DIA'!$F$1:$I$770,Localiza_PN1112[[#This Row],[Fila]],0)</f>
        <v>0</v>
      </c>
      <c r="U372" s="43">
        <f ca="1">+HLOOKUP($R$1,'Recuperados DIA'!$E$1:$H$763,Localiza_PN1112[[#This Row],[Fila]],0)</f>
        <v>0</v>
      </c>
    </row>
    <row r="373" spans="2:21">
      <c r="B373">
        <v>373</v>
      </c>
      <c r="C373">
        <v>10207</v>
      </c>
      <c r="D373" t="s">
        <v>158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>
        <f ca="1">+HLOOKUP($R$1,'Casos DIA Corr'!$CM$1:$CP$755,Localiza_PN1112[[#This Row],[Fila]],0)</f>
        <v>0</v>
      </c>
      <c r="T373" s="43">
        <f ca="1">+HLOOKUP($R$1,'Muertes DIA'!$F$1:$I$770,Localiza_PN1112[[#This Row],[Fila]],0)</f>
        <v>0</v>
      </c>
      <c r="U373" s="43">
        <f ca="1">+HLOOKUP($R$1,'Recuperados DIA'!$E$1:$H$763,Localiza_PN1112[[#This Row],[Fila]],0)</f>
        <v>0</v>
      </c>
    </row>
    <row r="374" spans="2:21">
      <c r="B374">
        <v>374</v>
      </c>
      <c r="C374">
        <v>70201</v>
      </c>
      <c r="D374" t="s">
        <v>512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>
        <f ca="1">+HLOOKUP($R$1,'Casos DIA Corr'!$CM$1:$CP$755,Localiza_PN1112[[#This Row],[Fila]],0)</f>
        <v>0</v>
      </c>
      <c r="T374" s="43">
        <f ca="1">+HLOOKUP($R$1,'Muertes DIA'!$F$1:$I$770,Localiza_PN1112[[#This Row],[Fila]],0)</f>
        <v>0</v>
      </c>
      <c r="U374" s="43">
        <f ca="1">+HLOOKUP($R$1,'Recuperados DIA'!$E$1:$H$763,Localiza_PN1112[[#This Row],[Fila]],0)</f>
        <v>0</v>
      </c>
    </row>
    <row r="375" spans="2:21">
      <c r="B375">
        <v>375</v>
      </c>
      <c r="C375">
        <v>70214</v>
      </c>
      <c r="D375" t="s">
        <v>513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>
        <f ca="1">+HLOOKUP($R$1,'Casos DIA Corr'!$CM$1:$CP$755,Localiza_PN1112[[#This Row],[Fila]],0)</f>
        <v>0</v>
      </c>
      <c r="T375" s="43">
        <f ca="1">+HLOOKUP($R$1,'Muertes DIA'!$F$1:$I$770,Localiza_PN1112[[#This Row],[Fila]],0)</f>
        <v>0</v>
      </c>
      <c r="U375" s="43">
        <f ca="1">+HLOOKUP($R$1,'Recuperados DIA'!$E$1:$H$763,Localiza_PN1112[[#This Row],[Fila]],0)</f>
        <v>0</v>
      </c>
    </row>
    <row r="376" spans="2:21">
      <c r="B376">
        <v>376</v>
      </c>
      <c r="C376">
        <v>70107</v>
      </c>
      <c r="D376" t="s">
        <v>514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>
        <f ca="1">+HLOOKUP($R$1,'Casos DIA Corr'!$CM$1:$CP$755,Localiza_PN1112[[#This Row],[Fila]],0)</f>
        <v>0</v>
      </c>
      <c r="T376" s="43">
        <f ca="1">+HLOOKUP($R$1,'Muertes DIA'!$F$1:$I$770,Localiza_PN1112[[#This Row],[Fila]],0)</f>
        <v>0</v>
      </c>
      <c r="U376" s="43">
        <f ca="1">+HLOOKUP($R$1,'Recuperados DIA'!$E$1:$H$763,Localiza_PN1112[[#This Row],[Fila]],0)</f>
        <v>0</v>
      </c>
    </row>
    <row r="377" spans="2:21">
      <c r="B377">
        <v>377</v>
      </c>
      <c r="C377">
        <v>130907</v>
      </c>
      <c r="D377" t="s">
        <v>515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>
        <f ca="1">+HLOOKUP($R$1,'Casos DIA Corr'!$CM$1:$CP$755,Localiza_PN1112[[#This Row],[Fila]],0)</f>
        <v>0</v>
      </c>
      <c r="T377" s="43">
        <f ca="1">+HLOOKUP($R$1,'Muertes DIA'!$F$1:$I$770,Localiza_PN1112[[#This Row],[Fila]],0)</f>
        <v>0</v>
      </c>
      <c r="U377" s="43">
        <f ca="1">+HLOOKUP($R$1,'Recuperados DIA'!$E$1:$H$763,Localiza_PN1112[[#This Row],[Fila]],0)</f>
        <v>0</v>
      </c>
    </row>
    <row r="378" spans="2:21">
      <c r="B378">
        <v>378</v>
      </c>
      <c r="C378">
        <v>60205</v>
      </c>
      <c r="D378" t="s">
        <v>516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2</v>
      </c>
      <c r="K378" s="52">
        <f>+Localiza_PN1112[[#This Row],[Casos]]-Localiza_PN1112[[#This Row],[Fallecidos]]-Localiza_PN1112[[#This Row],[Recuperados]]</f>
        <v>-2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215.37798836958862</v>
      </c>
      <c r="O378" s="22">
        <f>+Localiza_PN1112[[#This Row],[Activos]]/(Localiza_PN1112[[#This Row],[Población]]/1000000)</f>
        <v>-215.37798836958862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>
        <f ca="1">+HLOOKUP($R$1,'Casos DIA Corr'!$CM$1:$CP$755,Localiza_PN1112[[#This Row],[Fila]],0)</f>
        <v>0</v>
      </c>
      <c r="T378" s="43">
        <f ca="1">+HLOOKUP($R$1,'Muertes DIA'!$F$1:$I$770,Localiza_PN1112[[#This Row],[Fila]],0)</f>
        <v>0</v>
      </c>
      <c r="U378" s="43">
        <f ca="1">+HLOOKUP($R$1,'Recuperados DIA'!$E$1:$H$763,Localiza_PN1112[[#This Row],[Fila]],0)</f>
        <v>0</v>
      </c>
    </row>
    <row r="379" spans="2:21">
      <c r="B379">
        <v>379</v>
      </c>
      <c r="C379">
        <v>90604</v>
      </c>
      <c r="D379" t="s">
        <v>516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>
        <f ca="1">+HLOOKUP($R$1,'Casos DIA Corr'!$CM$1:$CP$755,Localiza_PN1112[[#This Row],[Fila]],0)</f>
        <v>0</v>
      </c>
      <c r="T379" s="43">
        <f ca="1">+HLOOKUP($R$1,'Muertes DIA'!$F$1:$I$770,Localiza_PN1112[[#This Row],[Fila]],0)</f>
        <v>0</v>
      </c>
      <c r="U379" s="43">
        <f ca="1">+HLOOKUP($R$1,'Recuperados DIA'!$E$1:$H$763,Localiza_PN1112[[#This Row],[Fila]],0)</f>
        <v>0</v>
      </c>
    </row>
    <row r="380" spans="2:21">
      <c r="B380">
        <v>380</v>
      </c>
      <c r="C380">
        <v>130310</v>
      </c>
      <c r="D380" t="s">
        <v>517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13</v>
      </c>
      <c r="K380" s="52">
        <f>+Localiza_PN1112[[#This Row],[Casos]]-Localiza_PN1112[[#This Row],[Fallecidos]]-Localiza_PN1112[[#This Row],[Recuperados]]</f>
        <v>-14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12621.359223300969</v>
      </c>
      <c r="O380" s="22">
        <f>+Localiza_PN1112[[#This Row],[Activos]]/(Localiza_PN1112[[#This Row],[Población]]/1000000)</f>
        <v>-13592.233009708736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>
        <f ca="1">+HLOOKUP($R$1,'Casos DIA Corr'!$CM$1:$CP$755,Localiza_PN1112[[#This Row],[Fila]],0)</f>
        <v>0</v>
      </c>
      <c r="T380" s="43">
        <f ca="1">+HLOOKUP($R$1,'Muertes DIA'!$F$1:$I$770,Localiza_PN1112[[#This Row],[Fila]],0)</f>
        <v>0</v>
      </c>
      <c r="U380" s="43">
        <f ca="1">+HLOOKUP($R$1,'Recuperados DIA'!$E$1:$H$763,Localiza_PN1112[[#This Row],[Fila]],0)</f>
        <v>0</v>
      </c>
    </row>
    <row r="381" spans="2:21">
      <c r="B381">
        <v>381</v>
      </c>
      <c r="C381">
        <v>30108</v>
      </c>
      <c r="D381" t="s">
        <v>518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1</v>
      </c>
      <c r="K381" s="52">
        <f>+Localiza_PN1112[[#This Row],[Casos]]-Localiza_PN1112[[#This Row],[Fallecidos]]-Localiza_PN1112[[#This Row],[Recuperados]]</f>
        <v>-1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1956.9471624266146</v>
      </c>
      <c r="O381" s="22">
        <f>+Localiza_PN1112[[#This Row],[Activos]]/(Localiza_PN1112[[#This Row],[Población]]/1000000)</f>
        <v>-1956.9471624266146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>
        <f ca="1">+HLOOKUP($R$1,'Casos DIA Corr'!$CM$1:$CP$755,Localiza_PN1112[[#This Row],[Fila]],0)</f>
        <v>0</v>
      </c>
      <c r="T381" s="43">
        <f ca="1">+HLOOKUP($R$1,'Muertes DIA'!$F$1:$I$770,Localiza_PN1112[[#This Row],[Fila]],0)</f>
        <v>0</v>
      </c>
      <c r="U381" s="43">
        <f ca="1">+HLOOKUP($R$1,'Recuperados DIA'!$E$1:$H$763,Localiza_PN1112[[#This Row],[Fila]],0)</f>
        <v>0</v>
      </c>
    </row>
    <row r="382" spans="2:21">
      <c r="B382">
        <v>382</v>
      </c>
      <c r="C382">
        <v>40202</v>
      </c>
      <c r="D382" t="s">
        <v>519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>
        <f ca="1">+HLOOKUP($R$1,'Casos DIA Corr'!$CM$1:$CP$755,Localiza_PN1112[[#This Row],[Fila]],0)</f>
        <v>0</v>
      </c>
      <c r="T382" s="43">
        <f ca="1">+HLOOKUP($R$1,'Muertes DIA'!$F$1:$I$770,Localiza_PN1112[[#This Row],[Fila]],0)</f>
        <v>0</v>
      </c>
      <c r="U382" s="43">
        <f ca="1">+HLOOKUP($R$1,'Recuperados DIA'!$E$1:$H$763,Localiza_PN1112[[#This Row],[Fila]],0)</f>
        <v>0</v>
      </c>
    </row>
    <row r="383" spans="2:21">
      <c r="B383">
        <v>383</v>
      </c>
      <c r="C383">
        <v>70108</v>
      </c>
      <c r="D383" t="s">
        <v>520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>
        <f ca="1">+HLOOKUP($R$1,'Casos DIA Corr'!$CM$1:$CP$755,Localiza_PN1112[[#This Row],[Fila]],0)</f>
        <v>0</v>
      </c>
      <c r="T383" s="43">
        <f ca="1">+HLOOKUP($R$1,'Muertes DIA'!$F$1:$I$770,Localiza_PN1112[[#This Row],[Fila]],0)</f>
        <v>0</v>
      </c>
      <c r="U383" s="43">
        <f ca="1">+HLOOKUP($R$1,'Recuperados DIA'!$E$1:$H$763,Localiza_PN1112[[#This Row],[Fila]],0)</f>
        <v>0</v>
      </c>
    </row>
    <row r="384" spans="2:21">
      <c r="B384">
        <v>384</v>
      </c>
      <c r="C384">
        <v>60104</v>
      </c>
      <c r="D384" t="s">
        <v>521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1</v>
      </c>
      <c r="K384" s="52">
        <f>+Localiza_PN1112[[#This Row],[Casos]]-Localiza_PN1112[[#This Row],[Fallecidos]]-Localiza_PN1112[[#This Row],[Recuperados]]</f>
        <v>-1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4464.2857142857147</v>
      </c>
      <c r="O384" s="22">
        <f>+Localiza_PN1112[[#This Row],[Activos]]/(Localiza_PN1112[[#This Row],[Población]]/1000000)</f>
        <v>-4464.2857142857147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>
        <f ca="1">+HLOOKUP($R$1,'Casos DIA Corr'!$CM$1:$CP$755,Localiza_PN1112[[#This Row],[Fila]],0)</f>
        <v>0</v>
      </c>
      <c r="T384" s="43">
        <f ca="1">+HLOOKUP($R$1,'Muertes DIA'!$F$1:$I$770,Localiza_PN1112[[#This Row],[Fila]],0)</f>
        <v>0</v>
      </c>
      <c r="U384" s="43">
        <f ca="1">+HLOOKUP($R$1,'Recuperados DIA'!$E$1:$H$763,Localiza_PN1112[[#This Row],[Fila]],0)</f>
        <v>0</v>
      </c>
    </row>
    <row r="385" spans="2:21">
      <c r="B385">
        <v>385</v>
      </c>
      <c r="C385">
        <v>91201</v>
      </c>
      <c r="D385" t="s">
        <v>522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>
        <f ca="1">+HLOOKUP($R$1,'Casos DIA Corr'!$CM$1:$CP$755,Localiza_PN1112[[#This Row],[Fila]],0)</f>
        <v>0</v>
      </c>
      <c r="T385" s="43">
        <f ca="1">+HLOOKUP($R$1,'Muertes DIA'!$F$1:$I$770,Localiza_PN1112[[#This Row],[Fila]],0)</f>
        <v>0</v>
      </c>
      <c r="U385" s="43">
        <f ca="1">+HLOOKUP($R$1,'Recuperados DIA'!$E$1:$H$763,Localiza_PN1112[[#This Row],[Fila]],0)</f>
        <v>0</v>
      </c>
    </row>
    <row r="386" spans="2:21">
      <c r="B386">
        <v>386</v>
      </c>
      <c r="C386">
        <v>60504</v>
      </c>
      <c r="D386" t="s">
        <v>523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>
        <f ca="1">+HLOOKUP($R$1,'Casos DIA Corr'!$CM$1:$CP$755,Localiza_PN1112[[#This Row],[Fila]],0)</f>
        <v>0</v>
      </c>
      <c r="T386" s="43">
        <f ca="1">+HLOOKUP($R$1,'Muertes DIA'!$F$1:$I$770,Localiza_PN1112[[#This Row],[Fila]],0)</f>
        <v>0</v>
      </c>
      <c r="U386" s="43">
        <f ca="1">+HLOOKUP($R$1,'Recuperados DIA'!$E$1:$H$763,Localiza_PN1112[[#This Row],[Fila]],0)</f>
        <v>0</v>
      </c>
    </row>
    <row r="387" spans="2:21">
      <c r="B387">
        <v>387</v>
      </c>
      <c r="C387">
        <v>70410</v>
      </c>
      <c r="D387" t="s">
        <v>524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>
        <f ca="1">+HLOOKUP($R$1,'Casos DIA Corr'!$CM$1:$CP$755,Localiza_PN1112[[#This Row],[Fila]],0)</f>
        <v>0</v>
      </c>
      <c r="T387" s="43">
        <f ca="1">+HLOOKUP($R$1,'Muertes DIA'!$F$1:$I$770,Localiza_PN1112[[#This Row],[Fila]],0)</f>
        <v>0</v>
      </c>
      <c r="U387" s="43">
        <f ca="1">+HLOOKUP($R$1,'Recuperados DIA'!$E$1:$H$763,Localiza_PN1112[[#This Row],[Fila]],0)</f>
        <v>0</v>
      </c>
    </row>
    <row r="388" spans="2:21">
      <c r="B388">
        <v>388</v>
      </c>
      <c r="C388">
        <v>20304</v>
      </c>
      <c r="D388" t="s">
        <v>525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>
        <f ca="1">+HLOOKUP($R$1,'Casos DIA Corr'!$CM$1:$CP$755,Localiza_PN1112[[#This Row],[Fila]],0)</f>
        <v>0</v>
      </c>
      <c r="T388" s="43">
        <f ca="1">+HLOOKUP($R$1,'Muertes DIA'!$F$1:$I$770,Localiza_PN1112[[#This Row],[Fila]],0)</f>
        <v>0</v>
      </c>
      <c r="U388" s="43">
        <f ca="1">+HLOOKUP($R$1,'Recuperados DIA'!$E$1:$H$763,Localiza_PN1112[[#This Row],[Fila]],0)</f>
        <v>0</v>
      </c>
    </row>
    <row r="389" spans="2:21">
      <c r="B389">
        <v>389</v>
      </c>
      <c r="C389">
        <v>60404</v>
      </c>
      <c r="D389" t="s">
        <v>525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>
        <f ca="1">+HLOOKUP($R$1,'Casos DIA Corr'!$CM$1:$CP$755,Localiza_PN1112[[#This Row],[Fila]],0)</f>
        <v>0</v>
      </c>
      <c r="T389" s="43">
        <f ca="1">+HLOOKUP($R$1,'Muertes DIA'!$F$1:$I$770,Localiza_PN1112[[#This Row],[Fila]],0)</f>
        <v>0</v>
      </c>
      <c r="U389" s="43">
        <f ca="1">+HLOOKUP($R$1,'Recuperados DIA'!$E$1:$H$763,Localiza_PN1112[[#This Row],[Fila]],0)</f>
        <v>0</v>
      </c>
    </row>
    <row r="390" spans="2:21">
      <c r="B390">
        <v>390</v>
      </c>
      <c r="C390">
        <v>90404</v>
      </c>
      <c r="D390" t="s">
        <v>525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>
        <f ca="1">+HLOOKUP($R$1,'Casos DIA Corr'!$CM$1:$CP$755,Localiza_PN1112[[#This Row],[Fila]],0)</f>
        <v>0</v>
      </c>
      <c r="T390" s="43">
        <f ca="1">+HLOOKUP($R$1,'Muertes DIA'!$F$1:$I$770,Localiza_PN1112[[#This Row],[Fila]],0)</f>
        <v>0</v>
      </c>
      <c r="U390" s="43">
        <f ca="1">+HLOOKUP($R$1,'Recuperados DIA'!$E$1:$H$763,Localiza_PN1112[[#This Row],[Fila]],0)</f>
        <v>0</v>
      </c>
    </row>
    <row r="391" spans="2:21">
      <c r="B391">
        <v>391</v>
      </c>
      <c r="C391">
        <v>70309</v>
      </c>
      <c r="D391" t="s">
        <v>526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>
        <f ca="1">+HLOOKUP($R$1,'Casos DIA Corr'!$CM$1:$CP$755,Localiza_PN1112[[#This Row],[Fila]],0)</f>
        <v>0</v>
      </c>
      <c r="T391" s="43">
        <f ca="1">+HLOOKUP($R$1,'Muertes DIA'!$F$1:$I$770,Localiza_PN1112[[#This Row],[Fila]],0)</f>
        <v>0</v>
      </c>
      <c r="U391" s="43">
        <f ca="1">+HLOOKUP($R$1,'Recuperados DIA'!$E$1:$H$763,Localiza_PN1112[[#This Row],[Fila]],0)</f>
        <v>0</v>
      </c>
    </row>
    <row r="392" spans="2:21">
      <c r="B392">
        <v>392</v>
      </c>
      <c r="C392">
        <v>20307</v>
      </c>
      <c r="D392" t="s">
        <v>527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>
        <f ca="1">+HLOOKUP($R$1,'Casos DIA Corr'!$CM$1:$CP$755,Localiza_PN1112[[#This Row],[Fila]],0)</f>
        <v>0</v>
      </c>
      <c r="T392" s="43">
        <f ca="1">+HLOOKUP($R$1,'Muertes DIA'!$F$1:$I$770,Localiza_PN1112[[#This Row],[Fila]],0)</f>
        <v>0</v>
      </c>
      <c r="U392" s="43">
        <f ca="1">+HLOOKUP($R$1,'Recuperados DIA'!$E$1:$H$763,Localiza_PN1112[[#This Row],[Fila]],0)</f>
        <v>0</v>
      </c>
    </row>
    <row r="393" spans="2:21">
      <c r="B393">
        <v>393</v>
      </c>
      <c r="C393">
        <v>90507</v>
      </c>
      <c r="D393" t="s">
        <v>528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>
        <f ca="1">+HLOOKUP($R$1,'Casos DIA Corr'!$CM$1:$CP$755,Localiza_PN1112[[#This Row],[Fila]],0)</f>
        <v>0</v>
      </c>
      <c r="T393" s="43">
        <f ca="1">+HLOOKUP($R$1,'Muertes DIA'!$F$1:$I$770,Localiza_PN1112[[#This Row],[Fila]],0)</f>
        <v>0</v>
      </c>
      <c r="U393" s="43">
        <f ca="1">+HLOOKUP($R$1,'Recuperados DIA'!$E$1:$H$763,Localiza_PN1112[[#This Row],[Fila]],0)</f>
        <v>0</v>
      </c>
    </row>
    <row r="394" spans="2:21">
      <c r="B394">
        <v>394</v>
      </c>
      <c r="C394">
        <v>120903</v>
      </c>
      <c r="D394" t="s">
        <v>529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>
        <f ca="1">+HLOOKUP($R$1,'Casos DIA Corr'!$CM$1:$CP$755,Localiza_PN1112[[#This Row],[Fila]],0)</f>
        <v>0</v>
      </c>
      <c r="T394" s="43">
        <f ca="1">+HLOOKUP($R$1,'Muertes DIA'!$F$1:$I$770,Localiza_PN1112[[#This Row],[Fila]],0)</f>
        <v>0</v>
      </c>
      <c r="U394" s="43">
        <f ca="1">+HLOOKUP($R$1,'Recuperados DIA'!$E$1:$H$763,Localiza_PN1112[[#This Row],[Fila]],0)</f>
        <v>0</v>
      </c>
    </row>
    <row r="395" spans="2:21">
      <c r="B395">
        <v>395</v>
      </c>
      <c r="C395">
        <v>40708</v>
      </c>
      <c r="D395" t="s">
        <v>530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2</v>
      </c>
      <c r="K395" s="52">
        <f>+Localiza_PN1112[[#This Row],[Casos]]-Localiza_PN1112[[#This Row],[Fallecidos]]-Localiza_PN1112[[#This Row],[Recuperados]]</f>
        <v>-2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2453.9877300613498</v>
      </c>
      <c r="O395" s="22">
        <f>+Localiza_PN1112[[#This Row],[Activos]]/(Localiza_PN1112[[#This Row],[Población]]/1000000)</f>
        <v>-2453.9877300613498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>
        <f ca="1">+HLOOKUP($R$1,'Casos DIA Corr'!$CM$1:$CP$755,Localiza_PN1112[[#This Row],[Fila]],0)</f>
        <v>0</v>
      </c>
      <c r="T395" s="43">
        <f ca="1">+HLOOKUP($R$1,'Muertes DIA'!$F$1:$I$770,Localiza_PN1112[[#This Row],[Fila]],0)</f>
        <v>0</v>
      </c>
      <c r="U395" s="43">
        <f ca="1">+HLOOKUP($R$1,'Recuperados DIA'!$E$1:$H$763,Localiza_PN1112[[#This Row],[Fila]],0)</f>
        <v>0</v>
      </c>
    </row>
    <row r="396" spans="2:21">
      <c r="B396">
        <v>396</v>
      </c>
      <c r="C396">
        <v>91008</v>
      </c>
      <c r="D396" t="s">
        <v>530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18</v>
      </c>
      <c r="K396" s="52">
        <f>+Localiza_PN1112[[#This Row],[Casos]]-Localiza_PN1112[[#This Row],[Fallecidos]]-Localiza_PN1112[[#This Row],[Recuperados]]</f>
        <v>-18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7947.0198675496686</v>
      </c>
      <c r="O396" s="22">
        <f>+Localiza_PN1112[[#This Row],[Activos]]/(Localiza_PN1112[[#This Row],[Población]]/1000000)</f>
        <v>-7947.0198675496686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>
        <f ca="1">+HLOOKUP($R$1,'Casos DIA Corr'!$CM$1:$CP$755,Localiza_PN1112[[#This Row],[Fila]],0)</f>
        <v>0</v>
      </c>
      <c r="T396" s="43">
        <f ca="1">+HLOOKUP($R$1,'Muertes DIA'!$F$1:$I$770,Localiza_PN1112[[#This Row],[Fila]],0)</f>
        <v>0</v>
      </c>
      <c r="U396" s="43">
        <f ca="1">+HLOOKUP($R$1,'Recuperados DIA'!$E$1:$H$763,Localiza_PN1112[[#This Row],[Fila]],0)</f>
        <v>0</v>
      </c>
    </row>
    <row r="397" spans="2:21">
      <c r="B397">
        <v>397</v>
      </c>
      <c r="C397">
        <v>40703</v>
      </c>
      <c r="D397" t="s">
        <v>531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>
        <f ca="1">+HLOOKUP($R$1,'Casos DIA Corr'!$CM$1:$CP$755,Localiza_PN1112[[#This Row],[Fila]],0)</f>
        <v>0</v>
      </c>
      <c r="T397" s="43">
        <f ca="1">+HLOOKUP($R$1,'Muertes DIA'!$F$1:$I$770,Localiza_PN1112[[#This Row],[Fila]],0)</f>
        <v>0</v>
      </c>
      <c r="U397" s="43">
        <f ca="1">+HLOOKUP($R$1,'Recuperados DIA'!$E$1:$H$763,Localiza_PN1112[[#This Row],[Fila]],0)</f>
        <v>0</v>
      </c>
    </row>
    <row r="398" spans="2:21">
      <c r="B398">
        <v>398</v>
      </c>
      <c r="C398">
        <v>40803</v>
      </c>
      <c r="D398" t="s">
        <v>532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>
        <f ca="1">+HLOOKUP($R$1,'Casos DIA Corr'!$CM$1:$CP$755,Localiza_PN1112[[#This Row],[Fila]],0)</f>
        <v>0</v>
      </c>
      <c r="T398" s="43">
        <f ca="1">+HLOOKUP($R$1,'Muertes DIA'!$F$1:$I$770,Localiza_PN1112[[#This Row],[Fila]],0)</f>
        <v>0</v>
      </c>
      <c r="U398" s="43">
        <f ca="1">+HLOOKUP($R$1,'Recuperados DIA'!$E$1:$H$763,Localiza_PN1112[[#This Row],[Fila]],0)</f>
        <v>0</v>
      </c>
    </row>
    <row r="399" spans="2:21">
      <c r="B399">
        <v>399</v>
      </c>
      <c r="C399">
        <v>70307</v>
      </c>
      <c r="D399" t="s">
        <v>532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>
        <f ca="1">+HLOOKUP($R$1,'Casos DIA Corr'!$CM$1:$CP$755,Localiza_PN1112[[#This Row],[Fila]],0)</f>
        <v>0</v>
      </c>
      <c r="T399" s="43">
        <f ca="1">+HLOOKUP($R$1,'Muertes DIA'!$F$1:$I$770,Localiza_PN1112[[#This Row],[Fila]],0)</f>
        <v>0</v>
      </c>
      <c r="U399" s="43">
        <f ca="1">+HLOOKUP($R$1,'Recuperados DIA'!$E$1:$H$763,Localiza_PN1112[[#This Row],[Fila]],0)</f>
        <v>0</v>
      </c>
    </row>
    <row r="400" spans="2:21">
      <c r="B400">
        <v>400</v>
      </c>
      <c r="C400">
        <v>70502</v>
      </c>
      <c r="D400" t="s">
        <v>534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>
        <f ca="1">+HLOOKUP($R$1,'Casos DIA Corr'!$CM$1:$CP$755,Localiza_PN1112[[#This Row],[Fila]],0)</f>
        <v>0</v>
      </c>
      <c r="T400" s="43">
        <f ca="1">+HLOOKUP($R$1,'Muertes DIA'!$F$1:$I$770,Localiza_PN1112[[#This Row],[Fila]],0)</f>
        <v>0</v>
      </c>
      <c r="U400" s="43">
        <f ca="1">+HLOOKUP($R$1,'Recuperados DIA'!$E$1:$H$763,Localiza_PN1112[[#This Row],[Fila]],0)</f>
        <v>0</v>
      </c>
    </row>
    <row r="401" spans="2:21">
      <c r="B401">
        <v>401</v>
      </c>
      <c r="C401">
        <v>60705</v>
      </c>
      <c r="D401" t="s">
        <v>535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1</v>
      </c>
      <c r="K401" s="52">
        <f>+Localiza_PN1112[[#This Row],[Casos]]-Localiza_PN1112[[#This Row],[Fallecidos]]-Localiza_PN1112[[#This Row],[Recuperados]]</f>
        <v>-1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182.14936247723134</v>
      </c>
      <c r="O401" s="22">
        <f>+Localiza_PN1112[[#This Row],[Activos]]/(Localiza_PN1112[[#This Row],[Población]]/1000000)</f>
        <v>-182.14936247723134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>
        <f ca="1">+HLOOKUP($R$1,'Casos DIA Corr'!$CM$1:$CP$755,Localiza_PN1112[[#This Row],[Fila]],0)</f>
        <v>0</v>
      </c>
      <c r="T401" s="43">
        <f ca="1">+HLOOKUP($R$1,'Muertes DIA'!$F$1:$I$770,Localiza_PN1112[[#This Row],[Fila]],0)</f>
        <v>0</v>
      </c>
      <c r="U401" s="43">
        <f ca="1">+HLOOKUP($R$1,'Recuperados DIA'!$E$1:$H$763,Localiza_PN1112[[#This Row],[Fila]],0)</f>
        <v>0</v>
      </c>
    </row>
    <row r="402" spans="2:21">
      <c r="B402">
        <v>402</v>
      </c>
      <c r="C402">
        <v>60503</v>
      </c>
      <c r="D402" t="s">
        <v>536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>
        <f ca="1">+HLOOKUP($R$1,'Casos DIA Corr'!$CM$1:$CP$755,Localiza_PN1112[[#This Row],[Fila]],0)</f>
        <v>0</v>
      </c>
      <c r="T402" s="43">
        <f ca="1">+HLOOKUP($R$1,'Muertes DIA'!$F$1:$I$770,Localiza_PN1112[[#This Row],[Fila]],0)</f>
        <v>0</v>
      </c>
      <c r="U402" s="43">
        <f ca="1">+HLOOKUP($R$1,'Recuperados DIA'!$E$1:$H$763,Localiza_PN1112[[#This Row],[Fila]],0)</f>
        <v>0</v>
      </c>
    </row>
    <row r="403" spans="2:21">
      <c r="B403">
        <v>403</v>
      </c>
      <c r="C403">
        <v>90703</v>
      </c>
      <c r="D403" t="s">
        <v>536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>
        <f ca="1">+HLOOKUP($R$1,'Casos DIA Corr'!$CM$1:$CP$755,Localiza_PN1112[[#This Row],[Fila]],0)</f>
        <v>0</v>
      </c>
      <c r="T403" s="43">
        <f ca="1">+HLOOKUP($R$1,'Muertes DIA'!$F$1:$I$770,Localiza_PN1112[[#This Row],[Fila]],0)</f>
        <v>0</v>
      </c>
      <c r="U403" s="43">
        <f ca="1">+HLOOKUP($R$1,'Recuperados DIA'!$E$1:$H$763,Localiza_PN1112[[#This Row],[Fila]],0)</f>
        <v>0</v>
      </c>
    </row>
    <row r="404" spans="2:21">
      <c r="B404">
        <v>404</v>
      </c>
      <c r="C404">
        <v>60307</v>
      </c>
      <c r="D404" t="s">
        <v>537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>
        <f ca="1">+HLOOKUP($R$1,'Casos DIA Corr'!$CM$1:$CP$755,Localiza_PN1112[[#This Row],[Fila]],0)</f>
        <v>0</v>
      </c>
      <c r="T404" s="43">
        <f ca="1">+HLOOKUP($R$1,'Muertes DIA'!$F$1:$I$770,Localiza_PN1112[[#This Row],[Fila]],0)</f>
        <v>0</v>
      </c>
      <c r="U404" s="43">
        <f ca="1">+HLOOKUP($R$1,'Recuperados DIA'!$E$1:$H$763,Localiza_PN1112[[#This Row],[Fila]],0)</f>
        <v>0</v>
      </c>
    </row>
    <row r="405" spans="2:21">
      <c r="B405">
        <v>405</v>
      </c>
      <c r="C405">
        <v>60308</v>
      </c>
      <c r="D405" t="s">
        <v>538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>
        <f ca="1">+HLOOKUP($R$1,'Casos DIA Corr'!$CM$1:$CP$755,Localiza_PN1112[[#This Row],[Fila]],0)</f>
        <v>0</v>
      </c>
      <c r="T405" s="43">
        <f ca="1">+HLOOKUP($R$1,'Muertes DIA'!$F$1:$I$770,Localiza_PN1112[[#This Row],[Fila]],0)</f>
        <v>0</v>
      </c>
      <c r="U405" s="43">
        <f ca="1">+HLOOKUP($R$1,'Recuperados DIA'!$E$1:$H$763,Localiza_PN1112[[#This Row],[Fila]],0)</f>
        <v>0</v>
      </c>
    </row>
    <row r="406" spans="2:21">
      <c r="B406">
        <v>406</v>
      </c>
      <c r="C406">
        <v>130713</v>
      </c>
      <c r="D406" t="s">
        <v>539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2</v>
      </c>
      <c r="K406" s="52">
        <f>+Localiza_PN1112[[#This Row],[Casos]]-Localiza_PN1112[[#This Row],[Fallecidos]]-Localiza_PN1112[[#This Row],[Recuperados]]</f>
        <v>-2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1269.8412698412699</v>
      </c>
      <c r="O406" s="22">
        <f>+Localiza_PN1112[[#This Row],[Activos]]/(Localiza_PN1112[[#This Row],[Población]]/1000000)</f>
        <v>-1269.8412698412699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>
        <f ca="1">+HLOOKUP($R$1,'Casos DIA Corr'!$CM$1:$CP$755,Localiza_PN1112[[#This Row],[Fila]],0)</f>
        <v>0</v>
      </c>
      <c r="T406" s="43">
        <f ca="1">+HLOOKUP($R$1,'Muertes DIA'!$F$1:$I$770,Localiza_PN1112[[#This Row],[Fila]],0)</f>
        <v>0</v>
      </c>
      <c r="U406" s="43">
        <f ca="1">+HLOOKUP($R$1,'Recuperados DIA'!$E$1:$H$763,Localiza_PN1112[[#This Row],[Fila]],0)</f>
        <v>0</v>
      </c>
    </row>
    <row r="407" spans="2:21">
      <c r="B407">
        <v>407</v>
      </c>
      <c r="C407">
        <v>90803</v>
      </c>
      <c r="D407" t="s">
        <v>540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>
        <f ca="1">+HLOOKUP($R$1,'Casos DIA Corr'!$CM$1:$CP$755,Localiza_PN1112[[#This Row],[Fila]],0)</f>
        <v>0</v>
      </c>
      <c r="T407" s="43">
        <f ca="1">+HLOOKUP($R$1,'Muertes DIA'!$F$1:$I$770,Localiza_PN1112[[#This Row],[Fila]],0)</f>
        <v>0</v>
      </c>
      <c r="U407" s="43">
        <f ca="1">+HLOOKUP($R$1,'Recuperados DIA'!$E$1:$H$763,Localiza_PN1112[[#This Row],[Fila]],0)</f>
        <v>0</v>
      </c>
    </row>
    <row r="408" spans="2:21">
      <c r="B408">
        <v>408</v>
      </c>
      <c r="C408">
        <v>130908</v>
      </c>
      <c r="D408" t="s">
        <v>541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>
        <f ca="1">+HLOOKUP($R$1,'Casos DIA Corr'!$CM$1:$CP$755,Localiza_PN1112[[#This Row],[Fila]],0)</f>
        <v>0</v>
      </c>
      <c r="T408" s="43">
        <f ca="1">+HLOOKUP($R$1,'Muertes DIA'!$F$1:$I$770,Localiza_PN1112[[#This Row],[Fila]],0)</f>
        <v>0</v>
      </c>
      <c r="U408" s="43">
        <f ca="1">+HLOOKUP($R$1,'Recuperados DIA'!$E$1:$H$763,Localiza_PN1112[[#This Row],[Fila]],0)</f>
        <v>0</v>
      </c>
    </row>
    <row r="409" spans="2:21">
      <c r="B409">
        <v>409</v>
      </c>
      <c r="C409">
        <v>60403</v>
      </c>
      <c r="D409" t="s">
        <v>542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>
        <f ca="1">+HLOOKUP($R$1,'Casos DIA Corr'!$CM$1:$CP$755,Localiza_PN1112[[#This Row],[Fila]],0)</f>
        <v>0</v>
      </c>
      <c r="T409" s="43">
        <f ca="1">+HLOOKUP($R$1,'Muertes DIA'!$F$1:$I$770,Localiza_PN1112[[#This Row],[Fila]],0)</f>
        <v>0</v>
      </c>
      <c r="U409" s="43">
        <f ca="1">+HLOOKUP($R$1,'Recuperados DIA'!$E$1:$H$763,Localiza_PN1112[[#This Row],[Fila]],0)</f>
        <v>0</v>
      </c>
    </row>
    <row r="410" spans="2:21">
      <c r="B410">
        <v>410</v>
      </c>
      <c r="C410">
        <v>90406</v>
      </c>
      <c r="D410" t="s">
        <v>543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>
        <f ca="1">+HLOOKUP($R$1,'Casos DIA Corr'!$CM$1:$CP$755,Localiza_PN1112[[#This Row],[Fila]],0)</f>
        <v>0</v>
      </c>
      <c r="T410" s="43">
        <f ca="1">+HLOOKUP($R$1,'Muertes DIA'!$F$1:$I$770,Localiza_PN1112[[#This Row],[Fila]],0)</f>
        <v>0</v>
      </c>
      <c r="U410" s="43">
        <f ca="1">+HLOOKUP($R$1,'Recuperados DIA'!$E$1:$H$763,Localiza_PN1112[[#This Row],[Fila]],0)</f>
        <v>0</v>
      </c>
    </row>
    <row r="411" spans="2:21">
      <c r="B411">
        <v>411</v>
      </c>
      <c r="C411">
        <v>40406</v>
      </c>
      <c r="D411" t="s">
        <v>544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>
        <f ca="1">+HLOOKUP($R$1,'Casos DIA Corr'!$CM$1:$CP$755,Localiza_PN1112[[#This Row],[Fila]],0)</f>
        <v>0</v>
      </c>
      <c r="T411" s="43">
        <f ca="1">+HLOOKUP($R$1,'Muertes DIA'!$F$1:$I$770,Localiza_PN1112[[#This Row],[Fila]],0)</f>
        <v>0</v>
      </c>
      <c r="U411" s="43">
        <f ca="1">+HLOOKUP($R$1,'Recuperados DIA'!$E$1:$H$763,Localiza_PN1112[[#This Row],[Fila]],0)</f>
        <v>0</v>
      </c>
    </row>
    <row r="412" spans="2:21">
      <c r="B412">
        <v>412</v>
      </c>
      <c r="C412">
        <v>70308</v>
      </c>
      <c r="D412" t="s">
        <v>545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1</v>
      </c>
      <c r="K412" s="52">
        <f>+Localiza_PN1112[[#This Row],[Casos]]-Localiza_PN1112[[#This Row],[Fallecidos]]-Localiza_PN1112[[#This Row],[Recuperados]]</f>
        <v>-1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732.60073260073261</v>
      </c>
      <c r="O412" s="22">
        <f>+Localiza_PN1112[[#This Row],[Activos]]/(Localiza_PN1112[[#This Row],[Población]]/1000000)</f>
        <v>-732.60073260073261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>
        <f ca="1">+HLOOKUP($R$1,'Casos DIA Corr'!$CM$1:$CP$755,Localiza_PN1112[[#This Row],[Fila]],0)</f>
        <v>0</v>
      </c>
      <c r="T412" s="43">
        <f ca="1">+HLOOKUP($R$1,'Muertes DIA'!$F$1:$I$770,Localiza_PN1112[[#This Row],[Fila]],0)</f>
        <v>0</v>
      </c>
      <c r="U412" s="43">
        <f ca="1">+HLOOKUP($R$1,'Recuperados DIA'!$E$1:$H$763,Localiza_PN1112[[#This Row],[Fila]],0)</f>
        <v>0</v>
      </c>
    </row>
    <row r="413" spans="2:21">
      <c r="B413">
        <v>413</v>
      </c>
      <c r="C413">
        <v>60301</v>
      </c>
      <c r="D413" t="s">
        <v>546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1</v>
      </c>
      <c r="K413" s="52">
        <f>+Localiza_PN1112[[#This Row],[Casos]]-Localiza_PN1112[[#This Row],[Fallecidos]]-Localiza_PN1112[[#This Row],[Recuperados]]</f>
        <v>-1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>
        <f ca="1">+HLOOKUP($R$1,'Casos DIA Corr'!$CM$1:$CP$755,Localiza_PN1112[[#This Row],[Fila]],0)</f>
        <v>0</v>
      </c>
      <c r="T413" s="43">
        <f ca="1">+HLOOKUP($R$1,'Muertes DIA'!$F$1:$I$770,Localiza_PN1112[[#This Row],[Fila]],0)</f>
        <v>0</v>
      </c>
      <c r="U413" s="43">
        <f ca="1">+HLOOKUP($R$1,'Recuperados DIA'!$E$1:$H$763,Localiza_PN1112[[#This Row],[Fila]],0)</f>
        <v>0</v>
      </c>
    </row>
    <row r="414" spans="2:21">
      <c r="B414">
        <v>414</v>
      </c>
      <c r="C414">
        <v>90304</v>
      </c>
      <c r="D414" t="s">
        <v>547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>
        <f ca="1">+HLOOKUP($R$1,'Casos DIA Corr'!$CM$1:$CP$755,Localiza_PN1112[[#This Row],[Fila]],0)</f>
        <v>0</v>
      </c>
      <c r="T414" s="43">
        <f ca="1">+HLOOKUP($R$1,'Muertes DIA'!$F$1:$I$770,Localiza_PN1112[[#This Row],[Fila]],0)</f>
        <v>0</v>
      </c>
      <c r="U414" s="43">
        <f ca="1">+HLOOKUP($R$1,'Recuperados DIA'!$E$1:$H$763,Localiza_PN1112[[#This Row],[Fila]],0)</f>
        <v>0</v>
      </c>
    </row>
    <row r="415" spans="2:21">
      <c r="B415">
        <v>415</v>
      </c>
      <c r="C415">
        <v>70401</v>
      </c>
      <c r="D415" t="s">
        <v>548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3</v>
      </c>
      <c r="K415" s="52">
        <f>+Localiza_PN1112[[#This Row],[Casos]]-Localiza_PN1112[[#This Row],[Fallecidos]]-Localiza_PN1112[[#This Row],[Recuperados]]</f>
        <v>-3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2737.2262773722628</v>
      </c>
      <c r="O415" s="22">
        <f>+Localiza_PN1112[[#This Row],[Activos]]/(Localiza_PN1112[[#This Row],[Población]]/1000000)</f>
        <v>-2737.2262773722628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>
        <f ca="1">+HLOOKUP($R$1,'Casos DIA Corr'!$CM$1:$CP$755,Localiza_PN1112[[#This Row],[Fila]],0)</f>
        <v>0</v>
      </c>
      <c r="T415" s="43">
        <f ca="1">+HLOOKUP($R$1,'Muertes DIA'!$F$1:$I$770,Localiza_PN1112[[#This Row],[Fila]],0)</f>
        <v>0</v>
      </c>
      <c r="U415" s="43">
        <f ca="1">+HLOOKUP($R$1,'Recuperados DIA'!$E$1:$H$763,Localiza_PN1112[[#This Row],[Fila]],0)</f>
        <v>0</v>
      </c>
    </row>
    <row r="416" spans="2:21">
      <c r="B416">
        <v>416</v>
      </c>
      <c r="C416">
        <v>120804</v>
      </c>
      <c r="D416" t="s">
        <v>549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>
        <f ca="1">+HLOOKUP($R$1,'Casos DIA Corr'!$CM$1:$CP$755,Localiza_PN1112[[#This Row],[Fila]],0)</f>
        <v>0</v>
      </c>
      <c r="T416" s="43">
        <f ca="1">+HLOOKUP($R$1,'Muertes DIA'!$F$1:$I$770,Localiza_PN1112[[#This Row],[Fila]],0)</f>
        <v>0</v>
      </c>
      <c r="U416" s="43">
        <f ca="1">+HLOOKUP($R$1,'Recuperados DIA'!$E$1:$H$763,Localiza_PN1112[[#This Row],[Fila]],0)</f>
        <v>0</v>
      </c>
    </row>
    <row r="417" spans="2:21">
      <c r="B417">
        <v>417</v>
      </c>
      <c r="C417">
        <v>90513</v>
      </c>
      <c r="D417" t="s">
        <v>550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>
        <f ca="1">+HLOOKUP($R$1,'Casos DIA Corr'!$CM$1:$CP$755,Localiza_PN1112[[#This Row],[Fila]],0)</f>
        <v>0</v>
      </c>
      <c r="T417" s="43">
        <f ca="1">+HLOOKUP($R$1,'Muertes DIA'!$F$1:$I$770,Localiza_PN1112[[#This Row],[Fila]],0)</f>
        <v>0</v>
      </c>
      <c r="U417" s="43">
        <f ca="1">+HLOOKUP($R$1,'Recuperados DIA'!$E$1:$H$763,Localiza_PN1112[[#This Row],[Fila]],0)</f>
        <v>0</v>
      </c>
    </row>
    <row r="418" spans="2:21">
      <c r="B418">
        <v>418</v>
      </c>
      <c r="C418">
        <v>110103</v>
      </c>
      <c r="D418" t="s">
        <v>551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>
        <f ca="1">+HLOOKUP($R$1,'Casos DIA Corr'!$CM$1:$CP$755,Localiza_PN1112[[#This Row],[Fila]],0)</f>
        <v>0</v>
      </c>
      <c r="T418" s="43">
        <f ca="1">+HLOOKUP($R$1,'Muertes DIA'!$F$1:$I$770,Localiza_PN1112[[#This Row],[Fila]],0)</f>
        <v>0</v>
      </c>
      <c r="U418" s="43">
        <f ca="1">+HLOOKUP($R$1,'Recuperados DIA'!$E$1:$H$763,Localiza_PN1112[[#This Row],[Fila]],0)</f>
        <v>0</v>
      </c>
    </row>
    <row r="419" spans="2:21">
      <c r="B419">
        <v>419</v>
      </c>
      <c r="C419">
        <v>120307</v>
      </c>
      <c r="D419" t="s">
        <v>552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>
        <f ca="1">+HLOOKUP($R$1,'Casos DIA Corr'!$CM$1:$CP$755,Localiza_PN1112[[#This Row],[Fila]],0)</f>
        <v>0</v>
      </c>
      <c r="T419" s="43">
        <f ca="1">+HLOOKUP($R$1,'Muertes DIA'!$F$1:$I$770,Localiza_PN1112[[#This Row],[Fila]],0)</f>
        <v>0</v>
      </c>
      <c r="U419" s="43">
        <f ca="1">+HLOOKUP($R$1,'Recuperados DIA'!$E$1:$H$763,Localiza_PN1112[[#This Row],[Fila]],0)</f>
        <v>0</v>
      </c>
    </row>
    <row r="420" spans="2:21">
      <c r="B420">
        <v>420</v>
      </c>
      <c r="C420">
        <v>30405</v>
      </c>
      <c r="D420" t="s">
        <v>553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1</v>
      </c>
      <c r="K420" s="52">
        <f>+Localiza_PN1112[[#This Row],[Casos]]-Localiza_PN1112[[#This Row],[Fallecidos]]-Localiza_PN1112[[#This Row],[Recuperados]]</f>
        <v>-1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346.02076124567469</v>
      </c>
      <c r="O420" s="22">
        <f>+Localiza_PN1112[[#This Row],[Activos]]/(Localiza_PN1112[[#This Row],[Población]]/1000000)</f>
        <v>-346.02076124567469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>
        <f ca="1">+HLOOKUP($R$1,'Casos DIA Corr'!$CM$1:$CP$755,Localiza_PN1112[[#This Row],[Fila]],0)</f>
        <v>0</v>
      </c>
      <c r="T420" s="43">
        <f ca="1">+HLOOKUP($R$1,'Muertes DIA'!$F$1:$I$770,Localiza_PN1112[[#This Row],[Fila]],0)</f>
        <v>0</v>
      </c>
      <c r="U420" s="43">
        <f ca="1">+HLOOKUP($R$1,'Recuperados DIA'!$E$1:$H$763,Localiza_PN1112[[#This Row],[Fila]],0)</f>
        <v>0</v>
      </c>
    </row>
    <row r="421" spans="2:21">
      <c r="B421">
        <v>421</v>
      </c>
      <c r="C421">
        <v>70503</v>
      </c>
      <c r="D421" t="s">
        <v>554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>
        <f ca="1">+HLOOKUP($R$1,'Casos DIA Corr'!$CM$1:$CP$755,Localiza_PN1112[[#This Row],[Fila]],0)</f>
        <v>0</v>
      </c>
      <c r="T421" s="43">
        <f ca="1">+HLOOKUP($R$1,'Muertes DIA'!$F$1:$I$770,Localiza_PN1112[[#This Row],[Fila]],0)</f>
        <v>0</v>
      </c>
      <c r="U421" s="43">
        <f ca="1">+HLOOKUP($R$1,'Recuperados DIA'!$E$1:$H$763,Localiza_PN1112[[#This Row],[Fila]],0)</f>
        <v>0</v>
      </c>
    </row>
    <row r="422" spans="2:21">
      <c r="B422">
        <v>422</v>
      </c>
      <c r="C422">
        <v>81004</v>
      </c>
      <c r="D422" t="s">
        <v>555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46</v>
      </c>
      <c r="K422" s="52">
        <f>+Localiza_PN1112[[#This Row],[Casos]]-Localiza_PN1112[[#This Row],[Fallecidos]]-Localiza_PN1112[[#This Row],[Recuperados]]</f>
        <v>-48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>
        <f ca="1">+HLOOKUP($R$1,'Casos DIA Corr'!$CM$1:$CP$755,Localiza_PN1112[[#This Row],[Fila]],0)</f>
        <v>0</v>
      </c>
      <c r="T422" s="43">
        <f ca="1">+HLOOKUP($R$1,'Muertes DIA'!$F$1:$I$770,Localiza_PN1112[[#This Row],[Fila]],0)</f>
        <v>0</v>
      </c>
      <c r="U422" s="43">
        <f ca="1">+HLOOKUP($R$1,'Recuperados DIA'!$E$1:$H$763,Localiza_PN1112[[#This Row],[Fila]],0)</f>
        <v>0</v>
      </c>
    </row>
    <row r="423" spans="2:21">
      <c r="B423">
        <v>423</v>
      </c>
      <c r="C423">
        <v>60407</v>
      </c>
      <c r="D423" t="s">
        <v>556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>
        <f ca="1">+HLOOKUP($R$1,'Casos DIA Corr'!$CM$1:$CP$755,Localiza_PN1112[[#This Row],[Fila]],0)</f>
        <v>0</v>
      </c>
      <c r="T423" s="43">
        <f ca="1">+HLOOKUP($R$1,'Muertes DIA'!$F$1:$I$770,Localiza_PN1112[[#This Row],[Fila]],0)</f>
        <v>0</v>
      </c>
      <c r="U423" s="43">
        <f ca="1">+HLOOKUP($R$1,'Recuperados DIA'!$E$1:$H$763,Localiza_PN1112[[#This Row],[Fila]],0)</f>
        <v>0</v>
      </c>
    </row>
    <row r="424" spans="2:21">
      <c r="B424">
        <v>424</v>
      </c>
      <c r="C424">
        <v>130714</v>
      </c>
      <c r="D424" t="s">
        <v>557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4</v>
      </c>
      <c r="K424" s="52">
        <f>+Localiza_PN1112[[#This Row],[Casos]]-Localiza_PN1112[[#This Row],[Fallecidos]]-Localiza_PN1112[[#This Row],[Recuperados]]</f>
        <v>-5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1240.6947890818858</v>
      </c>
      <c r="O424" s="22">
        <f>+Localiza_PN1112[[#This Row],[Activos]]/(Localiza_PN1112[[#This Row],[Población]]/1000000)</f>
        <v>-1550.8684863523574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>
        <f ca="1">+HLOOKUP($R$1,'Casos DIA Corr'!$CM$1:$CP$755,Localiza_PN1112[[#This Row],[Fila]],0)</f>
        <v>0</v>
      </c>
      <c r="T424" s="43">
        <f ca="1">+HLOOKUP($R$1,'Muertes DIA'!$F$1:$I$770,Localiza_PN1112[[#This Row],[Fila]],0)</f>
        <v>0</v>
      </c>
      <c r="U424" s="43">
        <f ca="1">+HLOOKUP($R$1,'Recuperados DIA'!$E$1:$H$763,Localiza_PN1112[[#This Row],[Fila]],0)</f>
        <v>0</v>
      </c>
    </row>
    <row r="425" spans="2:21">
      <c r="B425">
        <v>425</v>
      </c>
      <c r="C425">
        <v>50208</v>
      </c>
      <c r="D425" t="s">
        <v>558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85</v>
      </c>
      <c r="K425" s="52">
        <f>+Localiza_PN1112[[#This Row],[Casos]]-Localiza_PN1112[[#This Row],[Fallecidos]]-Localiza_PN1112[[#This Row],[Recuperados]]</f>
        <v>-86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35196.687370600412</v>
      </c>
      <c r="O425" s="22">
        <f>+Localiza_PN1112[[#This Row],[Activos]]/(Localiza_PN1112[[#This Row],[Población]]/1000000)</f>
        <v>-35610.766045548655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>
        <f ca="1">+HLOOKUP($R$1,'Casos DIA Corr'!$CM$1:$CP$755,Localiza_PN1112[[#This Row],[Fila]],0)</f>
        <v>0</v>
      </c>
      <c r="T425" s="43">
        <f ca="1">+HLOOKUP($R$1,'Muertes DIA'!$F$1:$I$770,Localiza_PN1112[[#This Row],[Fila]],0)</f>
        <v>0</v>
      </c>
      <c r="U425" s="43">
        <f ca="1">+HLOOKUP($R$1,'Recuperados DIA'!$E$1:$H$763,Localiza_PN1112[[#This Row],[Fila]],0)</f>
        <v>0</v>
      </c>
    </row>
    <row r="426" spans="2:21">
      <c r="B426">
        <v>426</v>
      </c>
      <c r="C426">
        <v>30301</v>
      </c>
      <c r="D426" t="s">
        <v>559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>
        <f ca="1">+HLOOKUP($R$1,'Casos DIA Corr'!$CM$1:$CP$755,Localiza_PN1112[[#This Row],[Fila]],0)</f>
        <v>0</v>
      </c>
      <c r="T426" s="43">
        <f ca="1">+HLOOKUP($R$1,'Muertes DIA'!$F$1:$I$770,Localiza_PN1112[[#This Row],[Fila]],0)</f>
        <v>0</v>
      </c>
      <c r="U426" s="43">
        <f ca="1">+HLOOKUP($R$1,'Recuperados DIA'!$E$1:$H$763,Localiza_PN1112[[#This Row],[Fila]],0)</f>
        <v>0</v>
      </c>
    </row>
    <row r="427" spans="2:21">
      <c r="B427">
        <v>427</v>
      </c>
      <c r="C427">
        <v>10302</v>
      </c>
      <c r="D427" t="s">
        <v>560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11</v>
      </c>
      <c r="K427" s="52">
        <f>+Localiza_PN1112[[#This Row],[Casos]]-Localiza_PN1112[[#This Row],[Fallecidos]]-Localiza_PN1112[[#This Row],[Recuperados]]</f>
        <v>-11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956.8545581071678</v>
      </c>
      <c r="O427" s="22">
        <f>+Localiza_PN1112[[#This Row],[Activos]]/(Localiza_PN1112[[#This Row],[Población]]/1000000)</f>
        <v>-956.8545581071678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>
        <f ca="1">+HLOOKUP($R$1,'Casos DIA Corr'!$CM$1:$CP$755,Localiza_PN1112[[#This Row],[Fila]],0)</f>
        <v>0</v>
      </c>
      <c r="T427" s="43">
        <f ca="1">+HLOOKUP($R$1,'Muertes DIA'!$F$1:$I$770,Localiza_PN1112[[#This Row],[Fila]],0)</f>
        <v>0</v>
      </c>
      <c r="U427" s="43">
        <f ca="1">+HLOOKUP($R$1,'Recuperados DIA'!$E$1:$H$763,Localiza_PN1112[[#This Row],[Fila]],0)</f>
        <v>0</v>
      </c>
    </row>
    <row r="428" spans="2:21">
      <c r="B428">
        <v>428</v>
      </c>
      <c r="C428">
        <v>30503</v>
      </c>
      <c r="D428" t="s">
        <v>560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>
        <f ca="1">+HLOOKUP($R$1,'Casos DIA Corr'!$CM$1:$CP$755,Localiza_PN1112[[#This Row],[Fila]],0)</f>
        <v>0</v>
      </c>
      <c r="T428" s="43">
        <f ca="1">+HLOOKUP($R$1,'Muertes DIA'!$F$1:$I$770,Localiza_PN1112[[#This Row],[Fila]],0)</f>
        <v>0</v>
      </c>
      <c r="U428" s="43">
        <f ca="1">+HLOOKUP($R$1,'Recuperados DIA'!$E$1:$H$763,Localiza_PN1112[[#This Row],[Fila]],0)</f>
        <v>0</v>
      </c>
    </row>
    <row r="429" spans="2:21">
      <c r="B429">
        <v>429</v>
      </c>
      <c r="C429">
        <v>70411</v>
      </c>
      <c r="D429" t="s">
        <v>561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>
        <f ca="1">+HLOOKUP($R$1,'Casos DIA Corr'!$CM$1:$CP$755,Localiza_PN1112[[#This Row],[Fila]],0)</f>
        <v>0</v>
      </c>
      <c r="T429" s="43">
        <f ca="1">+HLOOKUP($R$1,'Muertes DIA'!$F$1:$I$770,Localiza_PN1112[[#This Row],[Fila]],0)</f>
        <v>0</v>
      </c>
      <c r="U429" s="43">
        <f ca="1">+HLOOKUP($R$1,'Recuperados DIA'!$E$1:$H$763,Localiza_PN1112[[#This Row],[Fila]],0)</f>
        <v>0</v>
      </c>
    </row>
    <row r="430" spans="2:21">
      <c r="B430">
        <v>430</v>
      </c>
      <c r="C430">
        <v>60103</v>
      </c>
      <c r="D430" t="s">
        <v>562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1</v>
      </c>
      <c r="K430" s="52">
        <f>+Localiza_PN1112[[#This Row],[Casos]]-Localiza_PN1112[[#This Row],[Fallecidos]]-Localiza_PN1112[[#This Row],[Recuperados]]</f>
        <v>-1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125.37612838515545</v>
      </c>
      <c r="O430" s="22">
        <f>+Localiza_PN1112[[#This Row],[Activos]]/(Localiza_PN1112[[#This Row],[Población]]/1000000)</f>
        <v>-125.37612838515545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>
        <f ca="1">+HLOOKUP($R$1,'Casos DIA Corr'!$CM$1:$CP$755,Localiza_PN1112[[#This Row],[Fila]],0)</f>
        <v>0</v>
      </c>
      <c r="T430" s="43">
        <f ca="1">+HLOOKUP($R$1,'Muertes DIA'!$F$1:$I$770,Localiza_PN1112[[#This Row],[Fila]],0)</f>
        <v>0</v>
      </c>
      <c r="U430" s="43">
        <f ca="1">+HLOOKUP($R$1,'Recuperados DIA'!$E$1:$H$763,Localiza_PN1112[[#This Row],[Fila]],0)</f>
        <v>0</v>
      </c>
    </row>
    <row r="431" spans="2:21">
      <c r="B431">
        <v>431</v>
      </c>
      <c r="C431">
        <v>90211</v>
      </c>
      <c r="D431" t="s">
        <v>563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>
        <f ca="1">+HLOOKUP($R$1,'Casos DIA Corr'!$CM$1:$CP$755,Localiza_PN1112[[#This Row],[Fila]],0)</f>
        <v>0</v>
      </c>
      <c r="T431" s="43">
        <f ca="1">+HLOOKUP($R$1,'Muertes DIA'!$F$1:$I$770,Localiza_PN1112[[#This Row],[Fila]],0)</f>
        <v>0</v>
      </c>
      <c r="U431" s="43">
        <f ca="1">+HLOOKUP($R$1,'Recuperados DIA'!$E$1:$H$763,Localiza_PN1112[[#This Row],[Fila]],0)</f>
        <v>0</v>
      </c>
    </row>
    <row r="432" spans="2:21">
      <c r="B432">
        <v>432</v>
      </c>
      <c r="C432">
        <v>41004</v>
      </c>
      <c r="D432" t="s">
        <v>564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>
        <f ca="1">+HLOOKUP($R$1,'Casos DIA Corr'!$CM$1:$CP$755,Localiza_PN1112[[#This Row],[Fila]],0)</f>
        <v>0</v>
      </c>
      <c r="T432" s="43">
        <f ca="1">+HLOOKUP($R$1,'Muertes DIA'!$F$1:$I$770,Localiza_PN1112[[#This Row],[Fila]],0)</f>
        <v>0</v>
      </c>
      <c r="U432" s="43">
        <f ca="1">+HLOOKUP($R$1,'Recuperados DIA'!$E$1:$H$763,Localiza_PN1112[[#This Row],[Fila]],0)</f>
        <v>0</v>
      </c>
    </row>
    <row r="433" spans="2:21">
      <c r="B433">
        <v>433</v>
      </c>
      <c r="C433">
        <v>90601</v>
      </c>
      <c r="D433" t="s">
        <v>565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1</v>
      </c>
      <c r="K433" s="52">
        <f>+Localiza_PN1112[[#This Row],[Casos]]-Localiza_PN1112[[#This Row],[Fallecidos]]-Localiza_PN1112[[#This Row],[Recuperados]]</f>
        <v>-1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4975.1243781094527</v>
      </c>
      <c r="O433" s="22">
        <f>+Localiza_PN1112[[#This Row],[Activos]]/(Localiza_PN1112[[#This Row],[Población]]/1000000)</f>
        <v>-4975.1243781094527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>
        <f ca="1">+HLOOKUP($R$1,'Casos DIA Corr'!$CM$1:$CP$755,Localiza_PN1112[[#This Row],[Fila]],0)</f>
        <v>0</v>
      </c>
      <c r="T433" s="43">
        <f ca="1">+HLOOKUP($R$1,'Muertes DIA'!$F$1:$I$770,Localiza_PN1112[[#This Row],[Fila]],0)</f>
        <v>0</v>
      </c>
      <c r="U433" s="43">
        <f ca="1">+HLOOKUP($R$1,'Recuperados DIA'!$E$1:$H$763,Localiza_PN1112[[#This Row],[Fila]],0)</f>
        <v>0</v>
      </c>
    </row>
    <row r="434" spans="2:21">
      <c r="B434">
        <v>434</v>
      </c>
      <c r="C434">
        <v>120316</v>
      </c>
      <c r="D434" t="s">
        <v>566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>
        <f ca="1">+HLOOKUP($R$1,'Casos DIA Corr'!$CM$1:$CP$755,Localiza_PN1112[[#This Row],[Fila]],0)</f>
        <v>0</v>
      </c>
      <c r="T434" s="43">
        <f ca="1">+HLOOKUP($R$1,'Muertes DIA'!$F$1:$I$770,Localiza_PN1112[[#This Row],[Fila]],0)</f>
        <v>0</v>
      </c>
      <c r="U434" s="43">
        <f ca="1">+HLOOKUP($R$1,'Recuperados DIA'!$E$1:$H$763,Localiza_PN1112[[#This Row],[Fila]],0)</f>
        <v>0</v>
      </c>
    </row>
    <row r="435" spans="2:21">
      <c r="B435">
        <v>435</v>
      </c>
      <c r="C435">
        <v>120606</v>
      </c>
      <c r="D435" t="s">
        <v>567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>
        <f ca="1">+HLOOKUP($R$1,'Casos DIA Corr'!$CM$1:$CP$755,Localiza_PN1112[[#This Row],[Fila]],0)</f>
        <v>0</v>
      </c>
      <c r="T435" s="43">
        <f ca="1">+HLOOKUP($R$1,'Muertes DIA'!$F$1:$I$770,Localiza_PN1112[[#This Row],[Fila]],0)</f>
        <v>0</v>
      </c>
      <c r="U435" s="43">
        <f ca="1">+HLOOKUP($R$1,'Recuperados DIA'!$E$1:$H$763,Localiza_PN1112[[#This Row],[Fila]],0)</f>
        <v>0</v>
      </c>
    </row>
    <row r="436" spans="2:21">
      <c r="B436">
        <v>436</v>
      </c>
      <c r="C436">
        <v>120107</v>
      </c>
      <c r="D436" t="s">
        <v>568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>
        <f ca="1">+HLOOKUP($R$1,'Casos DIA Corr'!$CM$1:$CP$755,Localiza_PN1112[[#This Row],[Fila]],0)</f>
        <v>0</v>
      </c>
      <c r="T436" s="43">
        <f ca="1">+HLOOKUP($R$1,'Muertes DIA'!$F$1:$I$770,Localiza_PN1112[[#This Row],[Fila]],0)</f>
        <v>0</v>
      </c>
      <c r="U436" s="43">
        <f ca="1">+HLOOKUP($R$1,'Recuperados DIA'!$E$1:$H$763,Localiza_PN1112[[#This Row],[Fila]],0)</f>
        <v>0</v>
      </c>
    </row>
    <row r="437" spans="2:21">
      <c r="B437">
        <v>437</v>
      </c>
      <c r="C437">
        <v>10404</v>
      </c>
      <c r="D437" t="s">
        <v>569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>
        <f ca="1">+HLOOKUP($R$1,'Casos DIA Corr'!$CM$1:$CP$755,Localiza_PN1112[[#This Row],[Fila]],0)</f>
        <v>0</v>
      </c>
      <c r="T437" s="43">
        <f ca="1">+HLOOKUP($R$1,'Muertes DIA'!$F$1:$I$770,Localiza_PN1112[[#This Row],[Fila]],0)</f>
        <v>0</v>
      </c>
      <c r="U437" s="43">
        <f ca="1">+HLOOKUP($R$1,'Recuperados DIA'!$E$1:$H$763,Localiza_PN1112[[#This Row],[Fila]],0)</f>
        <v>0</v>
      </c>
    </row>
    <row r="438" spans="2:21">
      <c r="B438">
        <v>438</v>
      </c>
      <c r="C438">
        <v>100101</v>
      </c>
      <c r="D438" t="s">
        <v>570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110</v>
      </c>
      <c r="K438" s="52">
        <f>+Localiza_PN1112[[#This Row],[Casos]]-Localiza_PN1112[[#This Row],[Fallecidos]]-Localiza_PN1112[[#This Row],[Recuperados]]</f>
        <v>-122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48076.923076923078</v>
      </c>
      <c r="O438" s="22">
        <f>+Localiza_PN1112[[#This Row],[Activos]]/(Localiza_PN1112[[#This Row],[Población]]/1000000)</f>
        <v>-53321.678321678322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>
        <f ca="1">+HLOOKUP($R$1,'Casos DIA Corr'!$CM$1:$CP$755,Localiza_PN1112[[#This Row],[Fila]],0)</f>
        <v>0</v>
      </c>
      <c r="T438" s="43">
        <f ca="1">+HLOOKUP($R$1,'Muertes DIA'!$F$1:$I$770,Localiza_PN1112[[#This Row],[Fila]],0)</f>
        <v>0</v>
      </c>
      <c r="U438" s="43">
        <f ca="1">+HLOOKUP($R$1,'Recuperados DIA'!$E$1:$H$763,Localiza_PN1112[[#This Row],[Fila]],0)</f>
        <v>0</v>
      </c>
    </row>
    <row r="439" spans="2:21">
      <c r="B439">
        <v>439</v>
      </c>
      <c r="C439">
        <v>20401</v>
      </c>
      <c r="D439" t="s">
        <v>571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3</v>
      </c>
      <c r="K439" s="52">
        <f>+Localiza_PN1112[[#This Row],[Casos]]-Localiza_PN1112[[#This Row],[Fallecidos]]-Localiza_PN1112[[#This Row],[Recuperados]]</f>
        <v>-4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>
        <f ca="1">+HLOOKUP($R$1,'Casos DIA Corr'!$CM$1:$CP$755,Localiza_PN1112[[#This Row],[Fila]],0)</f>
        <v>0</v>
      </c>
      <c r="T439" s="43">
        <f ca="1">+HLOOKUP($R$1,'Muertes DIA'!$F$1:$I$770,Localiza_PN1112[[#This Row],[Fila]],0)</f>
        <v>0</v>
      </c>
      <c r="U439" s="43">
        <f ca="1">+HLOOKUP($R$1,'Recuperados DIA'!$E$1:$H$763,Localiza_PN1112[[#This Row],[Fila]],0)</f>
        <v>0</v>
      </c>
    </row>
    <row r="440" spans="2:21">
      <c r="B440">
        <v>440</v>
      </c>
      <c r="C440">
        <v>120108</v>
      </c>
      <c r="D440" t="s">
        <v>572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>
        <f ca="1">+HLOOKUP($R$1,'Casos DIA Corr'!$CM$1:$CP$755,Localiza_PN1112[[#This Row],[Fila]],0)</f>
        <v>0</v>
      </c>
      <c r="T440" s="43">
        <f ca="1">+HLOOKUP($R$1,'Muertes DIA'!$F$1:$I$770,Localiza_PN1112[[#This Row],[Fila]],0)</f>
        <v>0</v>
      </c>
      <c r="U440" s="43">
        <f ca="1">+HLOOKUP($R$1,'Recuperados DIA'!$E$1:$H$763,Localiza_PN1112[[#This Row],[Fila]],0)</f>
        <v>0</v>
      </c>
    </row>
    <row r="441" spans="2:21">
      <c r="B441">
        <v>441</v>
      </c>
      <c r="C441">
        <v>120308</v>
      </c>
      <c r="D441" t="s">
        <v>573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>
        <f ca="1">+HLOOKUP($R$1,'Casos DIA Corr'!$CM$1:$CP$755,Localiza_PN1112[[#This Row],[Fila]],0)</f>
        <v>0</v>
      </c>
      <c r="T441" s="43">
        <f ca="1">+HLOOKUP($R$1,'Muertes DIA'!$F$1:$I$770,Localiza_PN1112[[#This Row],[Fila]],0)</f>
        <v>0</v>
      </c>
      <c r="U441" s="43">
        <f ca="1">+HLOOKUP($R$1,'Recuperados DIA'!$E$1:$H$763,Localiza_PN1112[[#This Row],[Fila]],0)</f>
        <v>0</v>
      </c>
    </row>
    <row r="442" spans="2:21">
      <c r="B442">
        <v>442</v>
      </c>
      <c r="C442">
        <v>30504</v>
      </c>
      <c r="D442" t="s">
        <v>574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>
        <f ca="1">+HLOOKUP($R$1,'Casos DIA Corr'!$CM$1:$CP$755,Localiza_PN1112[[#This Row],[Fila]],0)</f>
        <v>0</v>
      </c>
      <c r="T442" s="43">
        <f ca="1">+HLOOKUP($R$1,'Muertes DIA'!$F$1:$I$770,Localiza_PN1112[[#This Row],[Fila]],0)</f>
        <v>0</v>
      </c>
      <c r="U442" s="43">
        <f ca="1">+HLOOKUP($R$1,'Recuperados DIA'!$E$1:$H$763,Localiza_PN1112[[#This Row],[Fila]],0)</f>
        <v>0</v>
      </c>
    </row>
    <row r="443" spans="2:21">
      <c r="B443">
        <v>443</v>
      </c>
      <c r="C443">
        <v>70215</v>
      </c>
      <c r="D443" t="s">
        <v>575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>
        <f ca="1">+HLOOKUP($R$1,'Casos DIA Corr'!$CM$1:$CP$755,Localiza_PN1112[[#This Row],[Fila]],0)</f>
        <v>0</v>
      </c>
      <c r="T443" s="43">
        <f ca="1">+HLOOKUP($R$1,'Muertes DIA'!$F$1:$I$770,Localiza_PN1112[[#This Row],[Fila]],0)</f>
        <v>0</v>
      </c>
      <c r="U443" s="43">
        <f ca="1">+HLOOKUP($R$1,'Recuperados DIA'!$E$1:$H$763,Localiza_PN1112[[#This Row],[Fila]],0)</f>
        <v>0</v>
      </c>
    </row>
    <row r="444" spans="2:21">
      <c r="B444">
        <v>444</v>
      </c>
      <c r="C444">
        <v>41404</v>
      </c>
      <c r="D444" t="s">
        <v>576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1</v>
      </c>
      <c r="K444" s="52">
        <f>+Localiza_PN1112[[#This Row],[Casos]]-Localiza_PN1112[[#This Row],[Fallecidos]]-Localiza_PN1112[[#This Row],[Recuperados]]</f>
        <v>-1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166.58337497917708</v>
      </c>
      <c r="O444" s="22">
        <f>+Localiza_PN1112[[#This Row],[Activos]]/(Localiza_PN1112[[#This Row],[Población]]/1000000)</f>
        <v>-166.58337497917708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>
        <f ca="1">+HLOOKUP($R$1,'Casos DIA Corr'!$CM$1:$CP$755,Localiza_PN1112[[#This Row],[Fila]],0)</f>
        <v>0</v>
      </c>
      <c r="T444" s="43">
        <f ca="1">+HLOOKUP($R$1,'Muertes DIA'!$F$1:$I$770,Localiza_PN1112[[#This Row],[Fila]],0)</f>
        <v>0</v>
      </c>
      <c r="U444" s="43">
        <f ca="1">+HLOOKUP($R$1,'Recuperados DIA'!$E$1:$H$763,Localiza_PN1112[[#This Row],[Fila]],0)</f>
        <v>0</v>
      </c>
    </row>
    <row r="445" spans="2:21">
      <c r="B445">
        <v>445</v>
      </c>
      <c r="C445">
        <v>30602</v>
      </c>
      <c r="D445" t="s">
        <v>578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155</v>
      </c>
      <c r="K445" s="52">
        <f>+Localiza_PN1112[[#This Row],[Casos]]-Localiza_PN1112[[#This Row],[Fallecidos]]-Localiza_PN1112[[#This Row],[Recuperados]]</f>
        <v>-158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44399.885419650527</v>
      </c>
      <c r="O445" s="22">
        <f>+Localiza_PN1112[[#This Row],[Activos]]/(Localiza_PN1112[[#This Row],[Población]]/1000000)</f>
        <v>-45259.23804067602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>
        <f ca="1">+HLOOKUP($R$1,'Casos DIA Corr'!$CM$1:$CP$755,Localiza_PN1112[[#This Row],[Fila]],0)</f>
        <v>0</v>
      </c>
      <c r="T445" s="43">
        <f ca="1">+HLOOKUP($R$1,'Muertes DIA'!$F$1:$I$770,Localiza_PN1112[[#This Row],[Fila]],0)</f>
        <v>0</v>
      </c>
      <c r="U445" s="43">
        <f ca="1">+HLOOKUP($R$1,'Recuperados DIA'!$E$1:$H$763,Localiza_PN1112[[#This Row],[Fila]],0)</f>
        <v>0</v>
      </c>
    </row>
    <row r="446" spans="2:21">
      <c r="B446">
        <v>446</v>
      </c>
      <c r="C446">
        <v>130408</v>
      </c>
      <c r="D446" t="s">
        <v>579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2</v>
      </c>
      <c r="K446" s="52">
        <f>+Localiza_PN1112[[#This Row],[Casos]]-Localiza_PN1112[[#This Row],[Fallecidos]]-Localiza_PN1112[[#This Row],[Recuperados]]</f>
        <v>-2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956.4801530368245</v>
      </c>
      <c r="O446" s="22">
        <f>+Localiza_PN1112[[#This Row],[Activos]]/(Localiza_PN1112[[#This Row],[Población]]/1000000)</f>
        <v>-956.4801530368245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>
        <f ca="1">+HLOOKUP($R$1,'Casos DIA Corr'!$CM$1:$CP$755,Localiza_PN1112[[#This Row],[Fila]],0)</f>
        <v>0</v>
      </c>
      <c r="T446" s="43">
        <f ca="1">+HLOOKUP($R$1,'Muertes DIA'!$F$1:$I$770,Localiza_PN1112[[#This Row],[Fila]],0)</f>
        <v>0</v>
      </c>
      <c r="U446" s="43">
        <f ca="1">+HLOOKUP($R$1,'Recuperados DIA'!$E$1:$H$763,Localiza_PN1112[[#This Row],[Fila]],0)</f>
        <v>0</v>
      </c>
    </row>
    <row r="447" spans="2:21">
      <c r="B447">
        <v>447</v>
      </c>
      <c r="C447">
        <v>30109</v>
      </c>
      <c r="D447" t="s">
        <v>580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4</v>
      </c>
      <c r="K447" s="52">
        <f>+Localiza_PN1112[[#This Row],[Casos]]-Localiza_PN1112[[#This Row],[Fallecidos]]-Localiza_PN1112[[#This Row],[Recuperados]]</f>
        <v>-4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3539.8230088495579</v>
      </c>
      <c r="O447" s="22">
        <f>+Localiza_PN1112[[#This Row],[Activos]]/(Localiza_PN1112[[#This Row],[Población]]/1000000)</f>
        <v>-3539.8230088495579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>
        <f ca="1">+HLOOKUP($R$1,'Casos DIA Corr'!$CM$1:$CP$755,Localiza_PN1112[[#This Row],[Fila]],0)</f>
        <v>0</v>
      </c>
      <c r="T447" s="43">
        <f ca="1">+HLOOKUP($R$1,'Muertes DIA'!$F$1:$I$770,Localiza_PN1112[[#This Row],[Fila]],0)</f>
        <v>0</v>
      </c>
      <c r="U447" s="43">
        <f ca="1">+HLOOKUP($R$1,'Recuperados DIA'!$E$1:$H$763,Localiza_PN1112[[#This Row],[Fila]],0)</f>
        <v>0</v>
      </c>
    </row>
    <row r="448" spans="2:21">
      <c r="B448">
        <v>448</v>
      </c>
      <c r="C448">
        <v>30201</v>
      </c>
      <c r="D448" t="s">
        <v>581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>
        <f ca="1">+HLOOKUP($R$1,'Casos DIA Corr'!$CM$1:$CP$755,Localiza_PN1112[[#This Row],[Fila]],0)</f>
        <v>0</v>
      </c>
      <c r="T448" s="43">
        <f ca="1">+HLOOKUP($R$1,'Muertes DIA'!$F$1:$I$770,Localiza_PN1112[[#This Row],[Fila]],0)</f>
        <v>0</v>
      </c>
      <c r="U448" s="43">
        <f ca="1">+HLOOKUP($R$1,'Recuperados DIA'!$E$1:$H$763,Localiza_PN1112[[#This Row],[Fila]],0)</f>
        <v>0</v>
      </c>
    </row>
    <row r="449" spans="2:21">
      <c r="B449">
        <v>449</v>
      </c>
      <c r="C449">
        <v>130103</v>
      </c>
      <c r="D449" t="s">
        <v>582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30</v>
      </c>
      <c r="K449" s="52">
        <f>+Localiza_PN1112[[#This Row],[Casos]]-Localiza_PN1112[[#This Row],[Fallecidos]]-Localiza_PN1112[[#This Row],[Recuperados]]</f>
        <v>-32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>
        <f ca="1">+HLOOKUP($R$1,'Casos DIA Corr'!$CM$1:$CP$755,Localiza_PN1112[[#This Row],[Fila]],0)</f>
        <v>0</v>
      </c>
      <c r="T449" s="43">
        <f ca="1">+HLOOKUP($R$1,'Muertes DIA'!$F$1:$I$770,Localiza_PN1112[[#This Row],[Fila]],0)</f>
        <v>0</v>
      </c>
      <c r="U449" s="43">
        <f ca="1">+HLOOKUP($R$1,'Recuperados DIA'!$E$1:$H$763,Localiza_PN1112[[#This Row],[Fila]],0)</f>
        <v>0</v>
      </c>
    </row>
    <row r="450" spans="2:21">
      <c r="B450">
        <v>450</v>
      </c>
      <c r="C450">
        <v>40109</v>
      </c>
      <c r="D450" t="s">
        <v>583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57</v>
      </c>
      <c r="K450" s="52">
        <f>+Localiza_PN1112[[#This Row],[Casos]]-Localiza_PN1112[[#This Row],[Fallecidos]]-Localiza_PN1112[[#This Row],[Recuperados]]</f>
        <v>-58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>
        <f ca="1">+HLOOKUP($R$1,'Casos DIA Corr'!$CM$1:$CP$755,Localiza_PN1112[[#This Row],[Fila]],0)</f>
        <v>0</v>
      </c>
      <c r="T450" s="43">
        <f ca="1">+HLOOKUP($R$1,'Muertes DIA'!$F$1:$I$770,Localiza_PN1112[[#This Row],[Fila]],0)</f>
        <v>0</v>
      </c>
      <c r="U450" s="43">
        <f ca="1">+HLOOKUP($R$1,'Recuperados DIA'!$E$1:$H$763,Localiza_PN1112[[#This Row],[Fila]],0)</f>
        <v>0</v>
      </c>
    </row>
    <row r="451" spans="2:21">
      <c r="B451">
        <v>451</v>
      </c>
      <c r="C451">
        <v>91014</v>
      </c>
      <c r="D451" t="s">
        <v>584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8</v>
      </c>
      <c r="K451" s="52">
        <f>+Localiza_PN1112[[#This Row],[Casos]]-Localiza_PN1112[[#This Row],[Fallecidos]]-Localiza_PN1112[[#This Row],[Recuperados]]</f>
        <v>-8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>
        <f ca="1">+HLOOKUP($R$1,'Casos DIA Corr'!$CM$1:$CP$755,Localiza_PN1112[[#This Row],[Fila]],0)</f>
        <v>0</v>
      </c>
      <c r="T451" s="43">
        <f ca="1">+HLOOKUP($R$1,'Muertes DIA'!$F$1:$I$770,Localiza_PN1112[[#This Row],[Fila]],0)</f>
        <v>0</v>
      </c>
      <c r="U451" s="43">
        <f ca="1">+HLOOKUP($R$1,'Recuperados DIA'!$E$1:$H$763,Localiza_PN1112[[#This Row],[Fila]],0)</f>
        <v>0</v>
      </c>
    </row>
    <row r="452" spans="2:21">
      <c r="B452">
        <v>452</v>
      </c>
      <c r="C452">
        <v>130715</v>
      </c>
      <c r="D452" t="s">
        <v>585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4</v>
      </c>
      <c r="K452" s="52">
        <f>+Localiza_PN1112[[#This Row],[Casos]]-Localiza_PN1112[[#This Row],[Fallecidos]]-Localiza_PN1112[[#This Row],[Recuperados]]</f>
        <v>-4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688.11285050748324</v>
      </c>
      <c r="O452" s="22">
        <f>+Localiza_PN1112[[#This Row],[Activos]]/(Localiza_PN1112[[#This Row],[Población]]/1000000)</f>
        <v>-688.11285050748324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>
        <f ca="1">+HLOOKUP($R$1,'Casos DIA Corr'!$CM$1:$CP$755,Localiza_PN1112[[#This Row],[Fila]],0)</f>
        <v>0</v>
      </c>
      <c r="T452" s="43">
        <f ca="1">+HLOOKUP($R$1,'Muertes DIA'!$F$1:$I$770,Localiza_PN1112[[#This Row],[Fila]],0)</f>
        <v>0</v>
      </c>
      <c r="U452" s="43">
        <f ca="1">+HLOOKUP($R$1,'Recuperados DIA'!$E$1:$H$763,Localiza_PN1112[[#This Row],[Fila]],0)</f>
        <v>0</v>
      </c>
    </row>
    <row r="453" spans="2:21">
      <c r="B453">
        <v>453</v>
      </c>
      <c r="C453">
        <v>60401</v>
      </c>
      <c r="D453" t="s">
        <v>586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1</v>
      </c>
      <c r="K453" s="52">
        <f>+Localiza_PN1112[[#This Row],[Casos]]-Localiza_PN1112[[#This Row],[Fallecidos]]-Localiza_PN1112[[#This Row],[Recuperados]]</f>
        <v>-1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2004.0080160320642</v>
      </c>
      <c r="O453" s="22">
        <f>+Localiza_PN1112[[#This Row],[Activos]]/(Localiza_PN1112[[#This Row],[Población]]/1000000)</f>
        <v>-2004.0080160320642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>
        <f ca="1">+HLOOKUP($R$1,'Casos DIA Corr'!$CM$1:$CP$755,Localiza_PN1112[[#This Row],[Fila]],0)</f>
        <v>0</v>
      </c>
      <c r="T453" s="43">
        <f ca="1">+HLOOKUP($R$1,'Muertes DIA'!$F$1:$I$770,Localiza_PN1112[[#This Row],[Fila]],0)</f>
        <v>0</v>
      </c>
      <c r="U453" s="43">
        <f ca="1">+HLOOKUP($R$1,'Recuperados DIA'!$E$1:$H$763,Localiza_PN1112[[#This Row],[Fila]],0)</f>
        <v>0</v>
      </c>
    </row>
    <row r="454" spans="2:21">
      <c r="B454">
        <v>454</v>
      </c>
      <c r="C454">
        <v>20501</v>
      </c>
      <c r="D454" t="s">
        <v>587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2</v>
      </c>
      <c r="K454" s="52">
        <f>+Localiza_PN1112[[#This Row],[Casos]]-Localiza_PN1112[[#This Row],[Fallecidos]]-Localiza_PN1112[[#This Row],[Recuperados]]</f>
        <v>-2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>
        <f ca="1">+HLOOKUP($R$1,'Casos DIA Corr'!$CM$1:$CP$755,Localiza_PN1112[[#This Row],[Fila]],0)</f>
        <v>0</v>
      </c>
      <c r="T454" s="43">
        <f ca="1">+HLOOKUP($R$1,'Muertes DIA'!$F$1:$I$770,Localiza_PN1112[[#This Row],[Fila]],0)</f>
        <v>0</v>
      </c>
      <c r="U454" s="43">
        <f ca="1">+HLOOKUP($R$1,'Recuperados DIA'!$E$1:$H$763,Localiza_PN1112[[#This Row],[Fila]],0)</f>
        <v>0</v>
      </c>
    </row>
    <row r="455" spans="2:21">
      <c r="B455">
        <v>455</v>
      </c>
      <c r="C455">
        <v>81008</v>
      </c>
      <c r="D455" t="s">
        <v>588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103</v>
      </c>
      <c r="K455" s="52">
        <f>+Localiza_PN1112[[#This Row],[Casos]]-Localiza_PN1112[[#This Row],[Fallecidos]]-Localiza_PN1112[[#This Row],[Recuperados]]</f>
        <v>-109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49024.27415516421</v>
      </c>
      <c r="O455" s="22">
        <f>+Localiza_PN1112[[#This Row],[Activos]]/(Localiza_PN1112[[#This Row],[Población]]/1000000)</f>
        <v>-51880.057115659212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>
        <f ca="1">+HLOOKUP($R$1,'Casos DIA Corr'!$CM$1:$CP$755,Localiza_PN1112[[#This Row],[Fila]],0)</f>
        <v>0</v>
      </c>
      <c r="T455" s="43">
        <f ca="1">+HLOOKUP($R$1,'Muertes DIA'!$F$1:$I$770,Localiza_PN1112[[#This Row],[Fila]],0)</f>
        <v>0</v>
      </c>
      <c r="U455" s="43">
        <f ca="1">+HLOOKUP($R$1,'Recuperados DIA'!$E$1:$H$763,Localiza_PN1112[[#This Row],[Fila]],0)</f>
        <v>2</v>
      </c>
    </row>
    <row r="456" spans="2:21">
      <c r="B456">
        <v>456</v>
      </c>
      <c r="C456">
        <v>70505</v>
      </c>
      <c r="D456" t="s">
        <v>589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>
        <f ca="1">+HLOOKUP($R$1,'Casos DIA Corr'!$CM$1:$CP$755,Localiza_PN1112[[#This Row],[Fila]],0)</f>
        <v>0</v>
      </c>
      <c r="T456" s="43">
        <f ca="1">+HLOOKUP($R$1,'Muertes DIA'!$F$1:$I$770,Localiza_PN1112[[#This Row],[Fila]],0)</f>
        <v>0</v>
      </c>
      <c r="U456" s="43">
        <f ca="1">+HLOOKUP($R$1,'Recuperados DIA'!$E$1:$H$763,Localiza_PN1112[[#This Row],[Fila]],0)</f>
        <v>0</v>
      </c>
    </row>
    <row r="457" spans="2:21">
      <c r="B457">
        <v>457</v>
      </c>
      <c r="C457">
        <v>81102</v>
      </c>
      <c r="D457" t="s">
        <v>591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>
        <f ca="1">+HLOOKUP($R$1,'Casos DIA Corr'!$CM$1:$CP$755,Localiza_PN1112[[#This Row],[Fila]],0)</f>
        <v>0</v>
      </c>
      <c r="T457" s="43">
        <f ca="1">+HLOOKUP($R$1,'Muertes DIA'!$F$1:$I$770,Localiza_PN1112[[#This Row],[Fila]],0)</f>
        <v>0</v>
      </c>
      <c r="U457" s="43">
        <f ca="1">+HLOOKUP($R$1,'Recuperados DIA'!$E$1:$H$763,Localiza_PN1112[[#This Row],[Fila]],0)</f>
        <v>0</v>
      </c>
    </row>
    <row r="458" spans="2:21">
      <c r="B458">
        <v>458</v>
      </c>
      <c r="C458">
        <v>81103</v>
      </c>
      <c r="D458" t="s">
        <v>592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>
        <f ca="1">+HLOOKUP($R$1,'Casos DIA Corr'!$CM$1:$CP$755,Localiza_PN1112[[#This Row],[Fila]],0)</f>
        <v>0</v>
      </c>
      <c r="T458" s="43">
        <f ca="1">+HLOOKUP($R$1,'Muertes DIA'!$F$1:$I$770,Localiza_PN1112[[#This Row],[Fila]],0)</f>
        <v>0</v>
      </c>
      <c r="U458" s="43">
        <f ca="1">+HLOOKUP($R$1,'Recuperados DIA'!$E$1:$H$763,Localiza_PN1112[[#This Row],[Fila]],0)</f>
        <v>0</v>
      </c>
    </row>
    <row r="459" spans="2:21">
      <c r="B459">
        <v>459</v>
      </c>
      <c r="C459">
        <v>80817</v>
      </c>
      <c r="D459" t="s">
        <v>593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284</v>
      </c>
      <c r="K459" s="52">
        <f>+Localiza_PN1112[[#This Row],[Casos]]-Localiza_PN1112[[#This Row],[Fallecidos]]-Localiza_PN1112[[#This Row],[Recuperados]]</f>
        <v>-288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200140.94432699087</v>
      </c>
      <c r="O459" s="22">
        <f>+Localiza_PN1112[[#This Row],[Activos]]/(Localiza_PN1112[[#This Row],[Población]]/1000000)</f>
        <v>-202959.83086680764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>
        <f ca="1">+HLOOKUP($R$1,'Casos DIA Corr'!$CM$1:$CP$755,Localiza_PN1112[[#This Row],[Fila]],0)</f>
        <v>0</v>
      </c>
      <c r="T459" s="43">
        <f ca="1">+HLOOKUP($R$1,'Muertes DIA'!$F$1:$I$770,Localiza_PN1112[[#This Row],[Fila]],0)</f>
        <v>1</v>
      </c>
      <c r="U459" s="43">
        <f ca="1">+HLOOKUP($R$1,'Recuperados DIA'!$E$1:$H$763,Localiza_PN1112[[#This Row],[Fila]],0)</f>
        <v>3</v>
      </c>
    </row>
    <row r="460" spans="2:21">
      <c r="B460">
        <v>460</v>
      </c>
      <c r="C460">
        <v>40804</v>
      </c>
      <c r="D460" t="s">
        <v>594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>
        <f ca="1">+HLOOKUP($R$1,'Casos DIA Corr'!$CM$1:$CP$755,Localiza_PN1112[[#This Row],[Fila]],0)</f>
        <v>0</v>
      </c>
      <c r="T460" s="43">
        <f ca="1">+HLOOKUP($R$1,'Muertes DIA'!$F$1:$I$770,Localiza_PN1112[[#This Row],[Fila]],0)</f>
        <v>0</v>
      </c>
      <c r="U460" s="43">
        <f ca="1">+HLOOKUP($R$1,'Recuperados DIA'!$E$1:$H$763,Localiza_PN1112[[#This Row],[Fila]],0)</f>
        <v>0</v>
      </c>
    </row>
    <row r="461" spans="2:21">
      <c r="B461">
        <v>461</v>
      </c>
      <c r="C461">
        <v>20606</v>
      </c>
      <c r="D461" t="s">
        <v>595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2</v>
      </c>
      <c r="K461" s="52">
        <f>+Localiza_PN1112[[#This Row],[Casos]]-Localiza_PN1112[[#This Row],[Fallecidos]]-Localiza_PN1112[[#This Row],[Recuperados]]</f>
        <v>-2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6734.0067340067335</v>
      </c>
      <c r="O461" s="22">
        <f>+Localiza_PN1112[[#This Row],[Activos]]/(Localiza_PN1112[[#This Row],[Población]]/1000000)</f>
        <v>-6734.0067340067335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>
        <f ca="1">+HLOOKUP($R$1,'Casos DIA Corr'!$CM$1:$CP$755,Localiza_PN1112[[#This Row],[Fila]],0)</f>
        <v>0</v>
      </c>
      <c r="T461" s="43">
        <f ca="1">+HLOOKUP($R$1,'Muertes DIA'!$F$1:$I$770,Localiza_PN1112[[#This Row],[Fila]],0)</f>
        <v>0</v>
      </c>
      <c r="U461" s="43">
        <f ca="1">+HLOOKUP($R$1,'Recuperados DIA'!$E$1:$H$763,Localiza_PN1112[[#This Row],[Fila]],0)</f>
        <v>0</v>
      </c>
    </row>
    <row r="462" spans="2:21">
      <c r="B462">
        <v>462</v>
      </c>
      <c r="C462">
        <v>30501</v>
      </c>
      <c r="D462" t="s">
        <v>596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>
        <f ca="1">+HLOOKUP($R$1,'Casos DIA Corr'!$CM$1:$CP$755,Localiza_PN1112[[#This Row],[Fila]],0)</f>
        <v>0</v>
      </c>
      <c r="T462" s="43">
        <f ca="1">+HLOOKUP($R$1,'Muertes DIA'!$F$1:$I$770,Localiza_PN1112[[#This Row],[Fila]],0)</f>
        <v>0</v>
      </c>
      <c r="U462" s="43">
        <f ca="1">+HLOOKUP($R$1,'Recuperados DIA'!$E$1:$H$763,Localiza_PN1112[[#This Row],[Fila]],0)</f>
        <v>0</v>
      </c>
    </row>
    <row r="463" spans="2:21">
      <c r="B463">
        <v>463</v>
      </c>
      <c r="C463">
        <v>30205</v>
      </c>
      <c r="D463" t="s">
        <v>597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1</v>
      </c>
      <c r="K463" s="52">
        <f>+Localiza_PN1112[[#This Row],[Casos]]-Localiza_PN1112[[#This Row],[Fallecidos]]-Localiza_PN1112[[#This Row],[Recuperados]]</f>
        <v>-1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3816.7938931297708</v>
      </c>
      <c r="O463" s="22">
        <f>+Localiza_PN1112[[#This Row],[Activos]]/(Localiza_PN1112[[#This Row],[Población]]/1000000)</f>
        <v>-3816.7938931297708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>
        <f ca="1">+HLOOKUP($R$1,'Casos DIA Corr'!$CM$1:$CP$755,Localiza_PN1112[[#This Row],[Fila]],0)</f>
        <v>0</v>
      </c>
      <c r="T463" s="43">
        <f ca="1">+HLOOKUP($R$1,'Muertes DIA'!$F$1:$I$770,Localiza_PN1112[[#This Row],[Fila]],0)</f>
        <v>0</v>
      </c>
      <c r="U463" s="43">
        <f ca="1">+HLOOKUP($R$1,'Recuperados DIA'!$E$1:$H$763,Localiza_PN1112[[#This Row],[Fila]],0)</f>
        <v>0</v>
      </c>
    </row>
    <row r="464" spans="2:21">
      <c r="B464">
        <v>464</v>
      </c>
      <c r="C464">
        <v>30505</v>
      </c>
      <c r="D464" t="s">
        <v>598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>
        <f ca="1">+HLOOKUP($R$1,'Casos DIA Corr'!$CM$1:$CP$755,Localiza_PN1112[[#This Row],[Fila]],0)</f>
        <v>0</v>
      </c>
      <c r="T464" s="43">
        <f ca="1">+HLOOKUP($R$1,'Muertes DIA'!$F$1:$I$770,Localiza_PN1112[[#This Row],[Fila]],0)</f>
        <v>0</v>
      </c>
      <c r="U464" s="43">
        <f ca="1">+HLOOKUP($R$1,'Recuperados DIA'!$E$1:$H$763,Localiza_PN1112[[#This Row],[Fila]],0)</f>
        <v>0</v>
      </c>
    </row>
    <row r="465" spans="2:21">
      <c r="B465">
        <v>465</v>
      </c>
      <c r="C465">
        <v>40403</v>
      </c>
      <c r="D465" t="s">
        <v>598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>
        <f ca="1">+HLOOKUP($R$1,'Casos DIA Corr'!$CM$1:$CP$755,Localiza_PN1112[[#This Row],[Fila]],0)</f>
        <v>0</v>
      </c>
      <c r="T465" s="43">
        <f ca="1">+HLOOKUP($R$1,'Muertes DIA'!$F$1:$I$770,Localiza_PN1112[[#This Row],[Fila]],0)</f>
        <v>0</v>
      </c>
      <c r="U465" s="43">
        <f ca="1">+HLOOKUP($R$1,'Recuperados DIA'!$E$1:$H$763,Localiza_PN1112[[#This Row],[Fila]],0)</f>
        <v>0</v>
      </c>
    </row>
    <row r="466" spans="2:21">
      <c r="B466">
        <v>466</v>
      </c>
      <c r="C466">
        <v>70216</v>
      </c>
      <c r="D466" t="s">
        <v>598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>
        <f ca="1">+HLOOKUP($R$1,'Casos DIA Corr'!$CM$1:$CP$755,Localiza_PN1112[[#This Row],[Fila]],0)</f>
        <v>0</v>
      </c>
      <c r="T466" s="43">
        <f ca="1">+HLOOKUP($R$1,'Muertes DIA'!$F$1:$I$770,Localiza_PN1112[[#This Row],[Fila]],0)</f>
        <v>0</v>
      </c>
      <c r="U466" s="43">
        <f ca="1">+HLOOKUP($R$1,'Recuperados DIA'!$E$1:$H$763,Localiza_PN1112[[#This Row],[Fila]],0)</f>
        <v>0</v>
      </c>
    </row>
    <row r="467" spans="2:21">
      <c r="B467">
        <v>467</v>
      </c>
      <c r="C467">
        <v>40105</v>
      </c>
      <c r="D467" t="s">
        <v>599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>
        <f ca="1">+HLOOKUP($R$1,'Casos DIA Corr'!$CM$1:$CP$755,Localiza_PN1112[[#This Row],[Fila]],0)</f>
        <v>0</v>
      </c>
      <c r="T467" s="43">
        <f ca="1">+HLOOKUP($R$1,'Muertes DIA'!$F$1:$I$770,Localiza_PN1112[[#This Row],[Fila]],0)</f>
        <v>0</v>
      </c>
      <c r="U467" s="43">
        <f ca="1">+HLOOKUP($R$1,'Recuperados DIA'!$E$1:$H$763,Localiza_PN1112[[#This Row],[Fila]],0)</f>
        <v>0</v>
      </c>
    </row>
    <row r="468" spans="2:21">
      <c r="B468">
        <v>468</v>
      </c>
      <c r="C468">
        <v>40306</v>
      </c>
      <c r="D468" t="s">
        <v>600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>
        <f ca="1">+HLOOKUP($R$1,'Casos DIA Corr'!$CM$1:$CP$755,Localiza_PN1112[[#This Row],[Fila]],0)</f>
        <v>0</v>
      </c>
      <c r="T468" s="43">
        <f ca="1">+HLOOKUP($R$1,'Muertes DIA'!$F$1:$I$770,Localiza_PN1112[[#This Row],[Fila]],0)</f>
        <v>0</v>
      </c>
      <c r="U468" s="43">
        <f ca="1">+HLOOKUP($R$1,'Recuperados DIA'!$E$1:$H$763,Localiza_PN1112[[#This Row],[Fila]],0)</f>
        <v>0</v>
      </c>
    </row>
    <row r="469" spans="2:21">
      <c r="B469">
        <v>469</v>
      </c>
      <c r="C469">
        <v>70604</v>
      </c>
      <c r="D469" t="s">
        <v>600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>
        <f ca="1">+HLOOKUP($R$1,'Casos DIA Corr'!$CM$1:$CP$755,Localiza_PN1112[[#This Row],[Fila]],0)</f>
        <v>0</v>
      </c>
      <c r="T469" s="43">
        <f ca="1">+HLOOKUP($R$1,'Muertes DIA'!$F$1:$I$770,Localiza_PN1112[[#This Row],[Fila]],0)</f>
        <v>0</v>
      </c>
      <c r="U469" s="43">
        <f ca="1">+HLOOKUP($R$1,'Recuperados DIA'!$E$1:$H$763,Localiza_PN1112[[#This Row],[Fila]],0)</f>
        <v>0</v>
      </c>
    </row>
    <row r="470" spans="2:21">
      <c r="B470">
        <v>470</v>
      </c>
      <c r="C470">
        <v>60505</v>
      </c>
      <c r="D470" t="s">
        <v>601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1</v>
      </c>
      <c r="K470" s="52">
        <f>+Localiza_PN1112[[#This Row],[Casos]]-Localiza_PN1112[[#This Row],[Fallecidos]]-Localiza_PN1112[[#This Row],[Recuperados]]</f>
        <v>-1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563.06306306306305</v>
      </c>
      <c r="O470" s="22">
        <f>+Localiza_PN1112[[#This Row],[Activos]]/(Localiza_PN1112[[#This Row],[Población]]/1000000)</f>
        <v>-563.06306306306305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>
        <f ca="1">+HLOOKUP($R$1,'Casos DIA Corr'!$CM$1:$CP$755,Localiza_PN1112[[#This Row],[Fila]],0)</f>
        <v>0</v>
      </c>
      <c r="T470" s="43">
        <f ca="1">+HLOOKUP($R$1,'Muertes DIA'!$F$1:$I$770,Localiza_PN1112[[#This Row],[Fila]],0)</f>
        <v>0</v>
      </c>
      <c r="U470" s="43">
        <f ca="1">+HLOOKUP($R$1,'Recuperados DIA'!$E$1:$H$763,Localiza_PN1112[[#This Row],[Fila]],0)</f>
        <v>0</v>
      </c>
    </row>
    <row r="471" spans="2:21">
      <c r="B471">
        <v>471</v>
      </c>
      <c r="C471">
        <v>60501</v>
      </c>
      <c r="D471" t="s">
        <v>602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>
        <f ca="1">+HLOOKUP($R$1,'Casos DIA Corr'!$CM$1:$CP$755,Localiza_PN1112[[#This Row],[Fila]],0)</f>
        <v>0</v>
      </c>
      <c r="T471" s="43">
        <f ca="1">+HLOOKUP($R$1,'Muertes DIA'!$F$1:$I$770,Localiza_PN1112[[#This Row],[Fila]],0)</f>
        <v>0</v>
      </c>
      <c r="U471" s="43">
        <f ca="1">+HLOOKUP($R$1,'Recuperados DIA'!$E$1:$H$763,Localiza_PN1112[[#This Row],[Fila]],0)</f>
        <v>0</v>
      </c>
    </row>
    <row r="472" spans="2:21">
      <c r="B472">
        <v>472</v>
      </c>
      <c r="C472">
        <v>70605</v>
      </c>
      <c r="D472" t="s">
        <v>603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>
        <f ca="1">+HLOOKUP($R$1,'Casos DIA Corr'!$CM$1:$CP$755,Localiza_PN1112[[#This Row],[Fila]],0)</f>
        <v>0</v>
      </c>
      <c r="T472" s="43">
        <f ca="1">+HLOOKUP($R$1,'Muertes DIA'!$F$1:$I$770,Localiza_PN1112[[#This Row],[Fila]],0)</f>
        <v>0</v>
      </c>
      <c r="U472" s="43">
        <f ca="1">+HLOOKUP($R$1,'Recuperados DIA'!$E$1:$H$763,Localiza_PN1112[[#This Row],[Fila]],0)</f>
        <v>0</v>
      </c>
    </row>
    <row r="473" spans="2:21">
      <c r="B473">
        <v>473</v>
      </c>
      <c r="C473">
        <v>80810</v>
      </c>
      <c r="D473" t="s">
        <v>604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124</v>
      </c>
      <c r="K473" s="52">
        <f>+Localiza_PN1112[[#This Row],[Casos]]-Localiza_PN1112[[#This Row],[Fallecidos]]-Localiza_PN1112[[#This Row],[Recuperados]]</f>
        <v>-135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289044.28904428903</v>
      </c>
      <c r="O473" s="22">
        <f>+Localiza_PN1112[[#This Row],[Activos]]/(Localiza_PN1112[[#This Row],[Población]]/1000000)</f>
        <v>-314685.31468531466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>
        <f ca="1">+HLOOKUP($R$1,'Casos DIA Corr'!$CM$1:$CP$755,Localiza_PN1112[[#This Row],[Fila]],0)</f>
        <v>0</v>
      </c>
      <c r="T473" s="43">
        <f ca="1">+HLOOKUP($R$1,'Muertes DIA'!$F$1:$I$770,Localiza_PN1112[[#This Row],[Fila]],0)</f>
        <v>1</v>
      </c>
      <c r="U473" s="43">
        <f ca="1">+HLOOKUP($R$1,'Recuperados DIA'!$E$1:$H$763,Localiza_PN1112[[#This Row],[Fila]],0)</f>
        <v>0</v>
      </c>
    </row>
    <row r="474" spans="2:21">
      <c r="B474">
        <v>474</v>
      </c>
      <c r="C474">
        <v>80604</v>
      </c>
      <c r="D474" t="s">
        <v>605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>
        <f ca="1">+HLOOKUP($R$1,'Casos DIA Corr'!$CM$1:$CP$755,Localiza_PN1112[[#This Row],[Fila]],0)</f>
        <v>0</v>
      </c>
      <c r="T474" s="43">
        <f ca="1">+HLOOKUP($R$1,'Muertes DIA'!$F$1:$I$770,Localiza_PN1112[[#This Row],[Fila]],0)</f>
        <v>0</v>
      </c>
      <c r="U474" s="43">
        <f ca="1">+HLOOKUP($R$1,'Recuperados DIA'!$E$1:$H$763,Localiza_PN1112[[#This Row],[Fila]],0)</f>
        <v>0</v>
      </c>
    </row>
    <row r="475" spans="2:21">
      <c r="B475">
        <v>475</v>
      </c>
      <c r="C475">
        <v>41405</v>
      </c>
      <c r="D475" t="s">
        <v>606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>
        <f ca="1">+HLOOKUP($R$1,'Casos DIA Corr'!$CM$1:$CP$755,Localiza_PN1112[[#This Row],[Fila]],0)</f>
        <v>0</v>
      </c>
      <c r="T475" s="43">
        <f ca="1">+HLOOKUP($R$1,'Muertes DIA'!$F$1:$I$770,Localiza_PN1112[[#This Row],[Fila]],0)</f>
        <v>0</v>
      </c>
      <c r="U475" s="43">
        <f ca="1">+HLOOKUP($R$1,'Recuperados DIA'!$E$1:$H$763,Localiza_PN1112[[#This Row],[Fila]],0)</f>
        <v>0</v>
      </c>
    </row>
    <row r="476" spans="2:21">
      <c r="B476">
        <v>476</v>
      </c>
      <c r="C476">
        <v>50203</v>
      </c>
      <c r="D476" t="s">
        <v>607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>
        <f ca="1">+HLOOKUP($R$1,'Casos DIA Corr'!$CM$1:$CP$755,Localiza_PN1112[[#This Row],[Fila]],0)</f>
        <v>0</v>
      </c>
      <c r="T476" s="43">
        <f ca="1">+HLOOKUP($R$1,'Muertes DIA'!$F$1:$I$770,Localiza_PN1112[[#This Row],[Fila]],0)</f>
        <v>0</v>
      </c>
      <c r="U476" s="43">
        <f ca="1">+HLOOKUP($R$1,'Recuperados DIA'!$E$1:$H$763,Localiza_PN1112[[#This Row],[Fila]],0)</f>
        <v>0</v>
      </c>
    </row>
    <row r="477" spans="2:21">
      <c r="B477">
        <v>477</v>
      </c>
      <c r="C477">
        <v>70501</v>
      </c>
      <c r="D477" t="s">
        <v>608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>
        <f ca="1">+HLOOKUP($R$1,'Casos DIA Corr'!$CM$1:$CP$755,Localiza_PN1112[[#This Row],[Fila]],0)</f>
        <v>0</v>
      </c>
      <c r="T477" s="43">
        <f ca="1">+HLOOKUP($R$1,'Muertes DIA'!$F$1:$I$770,Localiza_PN1112[[#This Row],[Fila]],0)</f>
        <v>0</v>
      </c>
      <c r="U477" s="43">
        <f ca="1">+HLOOKUP($R$1,'Recuperados DIA'!$E$1:$H$763,Localiza_PN1112[[#This Row],[Fila]],0)</f>
        <v>0</v>
      </c>
    </row>
    <row r="478" spans="2:21">
      <c r="B478">
        <v>478</v>
      </c>
      <c r="C478">
        <v>40307</v>
      </c>
      <c r="D478" t="s">
        <v>609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>
        <f ca="1">+HLOOKUP($R$1,'Casos DIA Corr'!$CM$1:$CP$755,Localiza_PN1112[[#This Row],[Fila]],0)</f>
        <v>0</v>
      </c>
      <c r="T478" s="43">
        <f ca="1">+HLOOKUP($R$1,'Muertes DIA'!$F$1:$I$770,Localiza_PN1112[[#This Row],[Fila]],0)</f>
        <v>0</v>
      </c>
      <c r="U478" s="43">
        <f ca="1">+HLOOKUP($R$1,'Recuperados DIA'!$E$1:$H$763,Localiza_PN1112[[#This Row],[Fila]],0)</f>
        <v>0</v>
      </c>
    </row>
    <row r="479" spans="2:21">
      <c r="B479">
        <v>479</v>
      </c>
      <c r="C479">
        <v>40607</v>
      </c>
      <c r="D479" t="s">
        <v>609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4</v>
      </c>
      <c r="K479" s="52">
        <f>+Localiza_PN1112[[#This Row],[Casos]]-Localiza_PN1112[[#This Row],[Fallecidos]]-Localiza_PN1112[[#This Row],[Recuperados]]</f>
        <v>-4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9111.6173120728927</v>
      </c>
      <c r="O479" s="22">
        <f>+Localiza_PN1112[[#This Row],[Activos]]/(Localiza_PN1112[[#This Row],[Población]]/1000000)</f>
        <v>-9111.6173120728927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>
        <f ca="1">+HLOOKUP($R$1,'Casos DIA Corr'!$CM$1:$CP$755,Localiza_PN1112[[#This Row],[Fila]],0)</f>
        <v>0</v>
      </c>
      <c r="T479" s="43">
        <f ca="1">+HLOOKUP($R$1,'Muertes DIA'!$F$1:$I$770,Localiza_PN1112[[#This Row],[Fila]],0)</f>
        <v>0</v>
      </c>
      <c r="U479" s="43">
        <f ca="1">+HLOOKUP($R$1,'Recuperados DIA'!$E$1:$H$763,Localiza_PN1112[[#This Row],[Fila]],0)</f>
        <v>0</v>
      </c>
    </row>
    <row r="480" spans="2:21">
      <c r="B480">
        <v>480</v>
      </c>
      <c r="C480">
        <v>80813</v>
      </c>
      <c r="D480" t="s">
        <v>609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294</v>
      </c>
      <c r="K480" s="52">
        <f>+Localiza_PN1112[[#This Row],[Casos]]-Localiza_PN1112[[#This Row],[Fallecidos]]-Localiza_PN1112[[#This Row],[Recuperados]]</f>
        <v>-300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>
        <f ca="1">+HLOOKUP($R$1,'Casos DIA Corr'!$CM$1:$CP$755,Localiza_PN1112[[#This Row],[Fila]],0)</f>
        <v>0</v>
      </c>
      <c r="T480" s="43">
        <f ca="1">+HLOOKUP($R$1,'Muertes DIA'!$F$1:$I$770,Localiza_PN1112[[#This Row],[Fila]],0)</f>
        <v>0</v>
      </c>
      <c r="U480" s="43">
        <f ca="1">+HLOOKUP($R$1,'Recuperados DIA'!$E$1:$H$763,Localiza_PN1112[[#This Row],[Fila]],0)</f>
        <v>0</v>
      </c>
    </row>
    <row r="481" spans="2:21">
      <c r="B481">
        <v>481</v>
      </c>
      <c r="C481">
        <v>80205</v>
      </c>
      <c r="D481" t="s">
        <v>610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>
        <f ca="1">+HLOOKUP($R$1,'Casos DIA Corr'!$CM$1:$CP$755,Localiza_PN1112[[#This Row],[Fila]],0)</f>
        <v>0</v>
      </c>
      <c r="T481" s="43">
        <f ca="1">+HLOOKUP($R$1,'Muertes DIA'!$F$1:$I$770,Localiza_PN1112[[#This Row],[Fila]],0)</f>
        <v>0</v>
      </c>
      <c r="U481" s="43">
        <f ca="1">+HLOOKUP($R$1,'Recuperados DIA'!$E$1:$H$763,Localiza_PN1112[[#This Row],[Fila]],0)</f>
        <v>0</v>
      </c>
    </row>
    <row r="482" spans="2:21">
      <c r="B482">
        <v>482</v>
      </c>
      <c r="C482">
        <v>20601</v>
      </c>
      <c r="D482" t="s">
        <v>611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15</v>
      </c>
      <c r="K482" s="52">
        <f>+Localiza_PN1112[[#This Row],[Casos]]-Localiza_PN1112[[#This Row],[Fallecidos]]-Localiza_PN1112[[#This Row],[Recuperados]]</f>
        <v>-16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6224.0663900414938</v>
      </c>
      <c r="O482" s="22">
        <f>+Localiza_PN1112[[#This Row],[Activos]]/(Localiza_PN1112[[#This Row],[Población]]/1000000)</f>
        <v>-6639.0041493775934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>
        <f ca="1">+HLOOKUP($R$1,'Casos DIA Corr'!$CM$1:$CP$755,Localiza_PN1112[[#This Row],[Fila]],0)</f>
        <v>0</v>
      </c>
      <c r="T482" s="43">
        <f ca="1">+HLOOKUP($R$1,'Muertes DIA'!$F$1:$I$770,Localiza_PN1112[[#This Row],[Fila]],0)</f>
        <v>0</v>
      </c>
      <c r="U482" s="43">
        <f ca="1">+HLOOKUP($R$1,'Recuperados DIA'!$E$1:$H$763,Localiza_PN1112[[#This Row],[Fila]],0)</f>
        <v>0</v>
      </c>
    </row>
    <row r="483" spans="2:21">
      <c r="B483">
        <v>483</v>
      </c>
      <c r="C483">
        <v>70217</v>
      </c>
      <c r="D483" t="s">
        <v>612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>
        <f ca="1">+HLOOKUP($R$1,'Casos DIA Corr'!$CM$1:$CP$755,Localiza_PN1112[[#This Row],[Fila]],0)</f>
        <v>0</v>
      </c>
      <c r="T483" s="43">
        <f ca="1">+HLOOKUP($R$1,'Muertes DIA'!$F$1:$I$770,Localiza_PN1112[[#This Row],[Fila]],0)</f>
        <v>0</v>
      </c>
      <c r="U483" s="43">
        <f ca="1">+HLOOKUP($R$1,'Recuperados DIA'!$E$1:$H$763,Localiza_PN1112[[#This Row],[Fila]],0)</f>
        <v>0</v>
      </c>
    </row>
    <row r="484" spans="2:21">
      <c r="B484">
        <v>484</v>
      </c>
      <c r="C484">
        <v>120309</v>
      </c>
      <c r="D484" t="s">
        <v>612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>
        <f ca="1">+HLOOKUP($R$1,'Casos DIA Corr'!$CM$1:$CP$755,Localiza_PN1112[[#This Row],[Fila]],0)</f>
        <v>0</v>
      </c>
      <c r="T484" s="43">
        <f ca="1">+HLOOKUP($R$1,'Muertes DIA'!$F$1:$I$770,Localiza_PN1112[[#This Row],[Fila]],0)</f>
        <v>0</v>
      </c>
      <c r="U484" s="43">
        <f ca="1">+HLOOKUP($R$1,'Recuperados DIA'!$E$1:$H$763,Localiza_PN1112[[#This Row],[Fila]],0)</f>
        <v>0</v>
      </c>
    </row>
    <row r="485" spans="2:21">
      <c r="B485">
        <v>485</v>
      </c>
      <c r="C485">
        <v>60405</v>
      </c>
      <c r="D485" t="s">
        <v>613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>
        <f ca="1">+HLOOKUP($R$1,'Casos DIA Corr'!$CM$1:$CP$755,Localiza_PN1112[[#This Row],[Fila]],0)</f>
        <v>0</v>
      </c>
      <c r="T485" s="43">
        <f ca="1">+HLOOKUP($R$1,'Muertes DIA'!$F$1:$I$770,Localiza_PN1112[[#This Row],[Fila]],0)</f>
        <v>0</v>
      </c>
      <c r="U485" s="43">
        <f ca="1">+HLOOKUP($R$1,'Recuperados DIA'!$E$1:$H$763,Localiza_PN1112[[#This Row],[Fila]],0)</f>
        <v>0</v>
      </c>
    </row>
    <row r="486" spans="2:21">
      <c r="B486">
        <v>486</v>
      </c>
      <c r="C486">
        <v>70110</v>
      </c>
      <c r="D486" t="s">
        <v>614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>
        <f ca="1">+HLOOKUP($R$1,'Casos DIA Corr'!$CM$1:$CP$755,Localiza_PN1112[[#This Row],[Fila]],0)</f>
        <v>0</v>
      </c>
      <c r="T486" s="43">
        <f ca="1">+HLOOKUP($R$1,'Muertes DIA'!$F$1:$I$770,Localiza_PN1112[[#This Row],[Fila]],0)</f>
        <v>0</v>
      </c>
      <c r="U486" s="43">
        <f ca="1">+HLOOKUP($R$1,'Recuperados DIA'!$E$1:$H$763,Localiza_PN1112[[#This Row],[Fila]],0)</f>
        <v>0</v>
      </c>
    </row>
    <row r="487" spans="2:21">
      <c r="B487">
        <v>487</v>
      </c>
      <c r="C487">
        <v>60601</v>
      </c>
      <c r="D487" t="s">
        <v>615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2</v>
      </c>
      <c r="K487" s="52">
        <f>+Localiza_PN1112[[#This Row],[Casos]]-Localiza_PN1112[[#This Row],[Fallecidos]]-Localiza_PN1112[[#This Row],[Recuperados]]</f>
        <v>-2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91.962479308442155</v>
      </c>
      <c r="O487" s="22">
        <f>+Localiza_PN1112[[#This Row],[Activos]]/(Localiza_PN1112[[#This Row],[Población]]/1000000)</f>
        <v>-91.962479308442155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>
        <f ca="1">+HLOOKUP($R$1,'Casos DIA Corr'!$CM$1:$CP$755,Localiza_PN1112[[#This Row],[Fila]],0)</f>
        <v>0</v>
      </c>
      <c r="T487" s="43">
        <f ca="1">+HLOOKUP($R$1,'Muertes DIA'!$F$1:$I$770,Localiza_PN1112[[#This Row],[Fila]],0)</f>
        <v>0</v>
      </c>
      <c r="U487" s="43">
        <f ca="1">+HLOOKUP($R$1,'Recuperados DIA'!$E$1:$H$763,Localiza_PN1112[[#This Row],[Fila]],0)</f>
        <v>0</v>
      </c>
    </row>
    <row r="488" spans="2:21">
      <c r="B488">
        <v>488</v>
      </c>
      <c r="C488">
        <v>120607</v>
      </c>
      <c r="D488" t="s">
        <v>616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>
        <f ca="1">+HLOOKUP($R$1,'Casos DIA Corr'!$CM$1:$CP$755,Localiza_PN1112[[#This Row],[Fila]],0)</f>
        <v>0</v>
      </c>
      <c r="T488" s="43">
        <f ca="1">+HLOOKUP($R$1,'Muertes DIA'!$F$1:$I$770,Localiza_PN1112[[#This Row],[Fila]],0)</f>
        <v>0</v>
      </c>
      <c r="U488" s="43">
        <f ca="1">+HLOOKUP($R$1,'Recuperados DIA'!$E$1:$H$763,Localiza_PN1112[[#This Row],[Fila]],0)</f>
        <v>0</v>
      </c>
    </row>
    <row r="489" spans="2:21">
      <c r="B489">
        <v>489</v>
      </c>
      <c r="C489">
        <v>20305</v>
      </c>
      <c r="D489" t="s">
        <v>617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>
        <f ca="1">+HLOOKUP($R$1,'Casos DIA Corr'!$CM$1:$CP$755,Localiza_PN1112[[#This Row],[Fila]],0)</f>
        <v>0</v>
      </c>
      <c r="T489" s="43">
        <f ca="1">+HLOOKUP($R$1,'Muertes DIA'!$F$1:$I$770,Localiza_PN1112[[#This Row],[Fila]],0)</f>
        <v>0</v>
      </c>
      <c r="U489" s="43">
        <f ca="1">+HLOOKUP($R$1,'Recuperados DIA'!$E$1:$H$763,Localiza_PN1112[[#This Row],[Fila]],0)</f>
        <v>0</v>
      </c>
    </row>
    <row r="490" spans="2:21">
      <c r="B490">
        <v>490</v>
      </c>
      <c r="C490">
        <v>90605</v>
      </c>
      <c r="D490" t="s">
        <v>618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>
        <f ca="1">+HLOOKUP($R$1,'Casos DIA Corr'!$CM$1:$CP$755,Localiza_PN1112[[#This Row],[Fila]],0)</f>
        <v>0</v>
      </c>
      <c r="T490" s="43">
        <f ca="1">+HLOOKUP($R$1,'Muertes DIA'!$F$1:$I$770,Localiza_PN1112[[#This Row],[Fila]],0)</f>
        <v>0</v>
      </c>
      <c r="U490" s="43">
        <f ca="1">+HLOOKUP($R$1,'Recuperados DIA'!$E$1:$H$763,Localiza_PN1112[[#This Row],[Fila]],0)</f>
        <v>0</v>
      </c>
    </row>
    <row r="491" spans="2:21">
      <c r="B491">
        <v>491</v>
      </c>
      <c r="C491">
        <v>50204</v>
      </c>
      <c r="D491" t="s">
        <v>192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>
        <f ca="1">+HLOOKUP($R$1,'Casos DIA Corr'!$CM$1:$CP$755,Localiza_PN1112[[#This Row],[Fila]],0)</f>
        <v>0</v>
      </c>
      <c r="T491" s="43">
        <f ca="1">+HLOOKUP($R$1,'Muertes DIA'!$F$1:$I$770,Localiza_PN1112[[#This Row],[Fila]],0)</f>
        <v>0</v>
      </c>
      <c r="U491" s="43">
        <f ca="1">+HLOOKUP($R$1,'Recuperados DIA'!$E$1:$H$763,Localiza_PN1112[[#This Row],[Fila]],0)</f>
        <v>0</v>
      </c>
    </row>
    <row r="492" spans="2:21">
      <c r="B492">
        <v>492</v>
      </c>
      <c r="C492">
        <v>30206</v>
      </c>
      <c r="D492" t="s">
        <v>619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>
        <f ca="1">+HLOOKUP($R$1,'Casos DIA Corr'!$CM$1:$CP$755,Localiza_PN1112[[#This Row],[Fila]],0)</f>
        <v>0</v>
      </c>
      <c r="T492" s="43">
        <f ca="1">+HLOOKUP($R$1,'Muertes DIA'!$F$1:$I$770,Localiza_PN1112[[#This Row],[Fila]],0)</f>
        <v>0</v>
      </c>
      <c r="U492" s="43">
        <f ca="1">+HLOOKUP($R$1,'Recuperados DIA'!$E$1:$H$763,Localiza_PN1112[[#This Row],[Fila]],0)</f>
        <v>0</v>
      </c>
    </row>
    <row r="493" spans="2:21">
      <c r="B493">
        <v>493</v>
      </c>
      <c r="C493">
        <v>90508</v>
      </c>
      <c r="D493" t="s">
        <v>620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>
        <f ca="1">+HLOOKUP($R$1,'Casos DIA Corr'!$CM$1:$CP$755,Localiza_PN1112[[#This Row],[Fila]],0)</f>
        <v>0</v>
      </c>
      <c r="T493" s="43">
        <f ca="1">+HLOOKUP($R$1,'Muertes DIA'!$F$1:$I$770,Localiza_PN1112[[#This Row],[Fila]],0)</f>
        <v>0</v>
      </c>
      <c r="U493" s="43">
        <f ca="1">+HLOOKUP($R$1,'Recuperados DIA'!$E$1:$H$763,Localiza_PN1112[[#This Row],[Fila]],0)</f>
        <v>0</v>
      </c>
    </row>
    <row r="494" spans="2:21">
      <c r="B494">
        <v>494</v>
      </c>
      <c r="C494">
        <v>30506</v>
      </c>
      <c r="D494" t="s">
        <v>621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>
        <f ca="1">+HLOOKUP($R$1,'Casos DIA Corr'!$CM$1:$CP$755,Localiza_PN1112[[#This Row],[Fila]],0)</f>
        <v>0</v>
      </c>
      <c r="T494" s="43">
        <f ca="1">+HLOOKUP($R$1,'Muertes DIA'!$F$1:$I$770,Localiza_PN1112[[#This Row],[Fila]],0)</f>
        <v>0</v>
      </c>
      <c r="U494" s="43">
        <f ca="1">+HLOOKUP($R$1,'Recuperados DIA'!$E$1:$H$763,Localiza_PN1112[[#This Row],[Fila]],0)</f>
        <v>0</v>
      </c>
    </row>
    <row r="495" spans="2:21">
      <c r="B495">
        <v>495</v>
      </c>
      <c r="C495">
        <v>130716</v>
      </c>
      <c r="D495" t="s">
        <v>622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4</v>
      </c>
      <c r="J495" s="52">
        <f>+Recupera_PN_ACUM[[#This Row],[Recuperados]]</f>
        <v>63</v>
      </c>
      <c r="K495" s="52">
        <f>+Localiza_PN1112[[#This Row],[Casos]]-Localiza_PN1112[[#This Row],[Fallecidos]]-Localiza_PN1112[[#This Row],[Recuperados]]</f>
        <v>-67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4494.3820224719102</v>
      </c>
      <c r="N495" s="22">
        <f>+Localiza_PN1112[[#This Row],[Recuperados]]/(Localiza_PN1112[[#This Row],[Población]]/1000000)</f>
        <v>70786.516853932582</v>
      </c>
      <c r="O495" s="22">
        <f>+Localiza_PN1112[[#This Row],[Activos]]/(Localiza_PN1112[[#This Row],[Población]]/1000000)</f>
        <v>-75280.898876404492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>
        <f ca="1">+HLOOKUP($R$1,'Casos DIA Corr'!$CM$1:$CP$755,Localiza_PN1112[[#This Row],[Fila]],0)</f>
        <v>0</v>
      </c>
      <c r="T495" s="43">
        <f ca="1">+HLOOKUP($R$1,'Muertes DIA'!$F$1:$I$770,Localiza_PN1112[[#This Row],[Fila]],0)</f>
        <v>0</v>
      </c>
      <c r="U495" s="43">
        <f ca="1">+HLOOKUP($R$1,'Recuperados DIA'!$E$1:$H$763,Localiza_PN1112[[#This Row],[Fila]],0)</f>
        <v>3</v>
      </c>
    </row>
    <row r="496" spans="2:21">
      <c r="B496">
        <v>496</v>
      </c>
      <c r="C496">
        <v>41005</v>
      </c>
      <c r="D496" t="s">
        <v>623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1</v>
      </c>
      <c r="K496" s="52">
        <f>+Localiza_PN1112[[#This Row],[Casos]]-Localiza_PN1112[[#This Row],[Fallecidos]]-Localiza_PN1112[[#This Row],[Recuperados]]</f>
        <v>-1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2469.1358024691358</v>
      </c>
      <c r="O496" s="22">
        <f>+Localiza_PN1112[[#This Row],[Activos]]/(Localiza_PN1112[[#This Row],[Población]]/1000000)</f>
        <v>-2469.1358024691358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>
        <f ca="1">+HLOOKUP($R$1,'Casos DIA Corr'!$CM$1:$CP$755,Localiza_PN1112[[#This Row],[Fila]],0)</f>
        <v>0</v>
      </c>
      <c r="T496" s="43">
        <f ca="1">+HLOOKUP($R$1,'Muertes DIA'!$F$1:$I$770,Localiza_PN1112[[#This Row],[Fila]],0)</f>
        <v>0</v>
      </c>
      <c r="U496" s="43">
        <f ca="1">+HLOOKUP($R$1,'Recuperados DIA'!$E$1:$H$763,Localiza_PN1112[[#This Row],[Fila]],0)</f>
        <v>0</v>
      </c>
    </row>
    <row r="497" spans="2:21">
      <c r="B497">
        <v>497</v>
      </c>
      <c r="C497">
        <v>20104</v>
      </c>
      <c r="D497" t="s">
        <v>333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6</v>
      </c>
      <c r="K497" s="52">
        <f>+Localiza_PN1112[[#This Row],[Casos]]-Localiza_PN1112[[#This Row],[Fallecidos]]-Localiza_PN1112[[#This Row],[Recuperados]]</f>
        <v>-6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7177.0334928229659</v>
      </c>
      <c r="O497" s="22">
        <f>+Localiza_PN1112[[#This Row],[Activos]]/(Localiza_PN1112[[#This Row],[Población]]/1000000)</f>
        <v>-7177.0334928229659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>
        <f ca="1">+HLOOKUP($R$1,'Casos DIA Corr'!$CM$1:$CP$755,Localiza_PN1112[[#This Row],[Fila]],0)</f>
        <v>0</v>
      </c>
      <c r="T497" s="43">
        <f ca="1">+HLOOKUP($R$1,'Muertes DIA'!$F$1:$I$770,Localiza_PN1112[[#This Row],[Fila]],0)</f>
        <v>0</v>
      </c>
      <c r="U497" s="43">
        <f ca="1">+HLOOKUP($R$1,'Recuperados DIA'!$E$1:$H$763,Localiza_PN1112[[#This Row],[Fila]],0)</f>
        <v>0</v>
      </c>
    </row>
    <row r="498" spans="2:21">
      <c r="B498">
        <v>498</v>
      </c>
      <c r="C498">
        <v>70601</v>
      </c>
      <c r="D498" t="s">
        <v>624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>
        <f ca="1">+HLOOKUP($R$1,'Casos DIA Corr'!$CM$1:$CP$755,Localiza_PN1112[[#This Row],[Fila]],0)</f>
        <v>0</v>
      </c>
      <c r="T498" s="43">
        <f ca="1">+HLOOKUP($R$1,'Muertes DIA'!$F$1:$I$770,Localiza_PN1112[[#This Row],[Fila]],0)</f>
        <v>0</v>
      </c>
      <c r="U498" s="43">
        <f ca="1">+HLOOKUP($R$1,'Recuperados DIA'!$E$1:$H$763,Localiza_PN1112[[#This Row],[Fila]],0)</f>
        <v>0</v>
      </c>
    </row>
    <row r="499" spans="2:21">
      <c r="B499">
        <v>499</v>
      </c>
      <c r="C499">
        <v>91005</v>
      </c>
      <c r="D499" t="s">
        <v>625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5</v>
      </c>
      <c r="K499" s="52">
        <f>+Localiza_PN1112[[#This Row],[Casos]]-Localiza_PN1112[[#This Row],[Fallecidos]]-Localiza_PN1112[[#This Row],[Recuperados]]</f>
        <v>-5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29585.798816568051</v>
      </c>
      <c r="O499" s="22">
        <f>+Localiza_PN1112[[#This Row],[Activos]]/(Localiza_PN1112[[#This Row],[Población]]/1000000)</f>
        <v>-29585.798816568051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>
        <f ca="1">+HLOOKUP($R$1,'Casos DIA Corr'!$CM$1:$CP$755,Localiza_PN1112[[#This Row],[Fila]],0)</f>
        <v>0</v>
      </c>
      <c r="T499" s="43">
        <f ca="1">+HLOOKUP($R$1,'Muertes DIA'!$F$1:$I$770,Localiza_PN1112[[#This Row],[Fila]],0)</f>
        <v>0</v>
      </c>
      <c r="U499" s="43">
        <f ca="1">+HLOOKUP($R$1,'Recuperados DIA'!$E$1:$H$763,Localiza_PN1112[[#This Row],[Fila]],0)</f>
        <v>0</v>
      </c>
    </row>
    <row r="500" spans="2:21">
      <c r="B500">
        <v>500</v>
      </c>
      <c r="C500">
        <v>60506</v>
      </c>
      <c r="D500" t="s">
        <v>626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>
        <f ca="1">+HLOOKUP($R$1,'Casos DIA Corr'!$CM$1:$CP$755,Localiza_PN1112[[#This Row],[Fila]],0)</f>
        <v>0</v>
      </c>
      <c r="T500" s="43">
        <f ca="1">+HLOOKUP($R$1,'Muertes DIA'!$F$1:$I$770,Localiza_PN1112[[#This Row],[Fila]],0)</f>
        <v>0</v>
      </c>
      <c r="U500" s="43">
        <f ca="1">+HLOOKUP($R$1,'Recuperados DIA'!$E$1:$H$763,Localiza_PN1112[[#This Row],[Fila]],0)</f>
        <v>0</v>
      </c>
    </row>
    <row r="501" spans="2:21">
      <c r="B501">
        <v>501</v>
      </c>
      <c r="C501">
        <v>30401</v>
      </c>
      <c r="D501" t="s">
        <v>627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1</v>
      </c>
      <c r="K501" s="52">
        <f>+Localiza_PN1112[[#This Row],[Casos]]-Localiza_PN1112[[#This Row],[Fallecidos]]-Localiza_PN1112[[#This Row],[Recuperados]]</f>
        <v>-1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344.70872113064462</v>
      </c>
      <c r="O501" s="22">
        <f>+Localiza_PN1112[[#This Row],[Activos]]/(Localiza_PN1112[[#This Row],[Población]]/1000000)</f>
        <v>-344.70872113064462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>
        <f ca="1">+HLOOKUP($R$1,'Casos DIA Corr'!$CM$1:$CP$755,Localiza_PN1112[[#This Row],[Fila]],0)</f>
        <v>0</v>
      </c>
      <c r="T501" s="43">
        <f ca="1">+HLOOKUP($R$1,'Muertes DIA'!$F$1:$I$770,Localiza_PN1112[[#This Row],[Fila]],0)</f>
        <v>0</v>
      </c>
      <c r="U501" s="43">
        <f ca="1">+HLOOKUP($R$1,'Recuperados DIA'!$E$1:$H$763,Localiza_PN1112[[#This Row],[Fila]],0)</f>
        <v>1</v>
      </c>
    </row>
    <row r="502" spans="2:21">
      <c r="B502">
        <v>502</v>
      </c>
      <c r="C502">
        <v>40704</v>
      </c>
      <c r="D502" t="s">
        <v>628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>
        <f ca="1">+HLOOKUP($R$1,'Casos DIA Corr'!$CM$1:$CP$755,Localiza_PN1112[[#This Row],[Fila]],0)</f>
        <v>0</v>
      </c>
      <c r="T502" s="43">
        <f ca="1">+HLOOKUP($R$1,'Muertes DIA'!$F$1:$I$770,Localiza_PN1112[[#This Row],[Fila]],0)</f>
        <v>0</v>
      </c>
      <c r="U502" s="43">
        <f ca="1">+HLOOKUP($R$1,'Recuperados DIA'!$E$1:$H$763,Localiza_PN1112[[#This Row],[Fila]],0)</f>
        <v>0</v>
      </c>
    </row>
    <row r="503" spans="2:21">
      <c r="B503">
        <v>503</v>
      </c>
      <c r="C503">
        <v>40705</v>
      </c>
      <c r="D503" t="s">
        <v>629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>
        <f ca="1">+HLOOKUP($R$1,'Casos DIA Corr'!$CM$1:$CP$755,Localiza_PN1112[[#This Row],[Fila]],0)</f>
        <v>0</v>
      </c>
      <c r="T503" s="43">
        <f ca="1">+HLOOKUP($R$1,'Muertes DIA'!$F$1:$I$770,Localiza_PN1112[[#This Row],[Fila]],0)</f>
        <v>0</v>
      </c>
      <c r="U503" s="43">
        <f ca="1">+HLOOKUP($R$1,'Recuperados DIA'!$E$1:$H$763,Localiza_PN1112[[#This Row],[Fila]],0)</f>
        <v>0</v>
      </c>
    </row>
    <row r="504" spans="2:21">
      <c r="B504">
        <v>504</v>
      </c>
      <c r="C504">
        <v>41307</v>
      </c>
      <c r="D504" t="s">
        <v>630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>
        <f ca="1">+HLOOKUP($R$1,'Casos DIA Corr'!$CM$1:$CP$755,Localiza_PN1112[[#This Row],[Fila]],0)</f>
        <v>0</v>
      </c>
      <c r="T504" s="43">
        <f ca="1">+HLOOKUP($R$1,'Muertes DIA'!$F$1:$I$770,Localiza_PN1112[[#This Row],[Fila]],0)</f>
        <v>0</v>
      </c>
      <c r="U504" s="43">
        <f ca="1">+HLOOKUP($R$1,'Recuperados DIA'!$E$1:$H$763,Localiza_PN1112[[#This Row],[Fila]],0)</f>
        <v>0</v>
      </c>
    </row>
    <row r="505" spans="2:21">
      <c r="B505">
        <v>505</v>
      </c>
      <c r="C505">
        <v>60507</v>
      </c>
      <c r="D505" t="s">
        <v>631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>
        <f ca="1">+HLOOKUP($R$1,'Casos DIA Corr'!$CM$1:$CP$755,Localiza_PN1112[[#This Row],[Fila]],0)</f>
        <v>0</v>
      </c>
      <c r="T505" s="43">
        <f ca="1">+HLOOKUP($R$1,'Muertes DIA'!$F$1:$I$770,Localiza_PN1112[[#This Row],[Fila]],0)</f>
        <v>0</v>
      </c>
      <c r="U505" s="43">
        <f ca="1">+HLOOKUP($R$1,'Recuperados DIA'!$E$1:$H$763,Localiza_PN1112[[#This Row],[Fila]],0)</f>
        <v>0</v>
      </c>
    </row>
    <row r="506" spans="2:21">
      <c r="B506">
        <v>506</v>
      </c>
      <c r="C506">
        <v>40203</v>
      </c>
      <c r="D506" t="s">
        <v>632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1</v>
      </c>
      <c r="K506" s="52">
        <f>+Localiza_PN1112[[#This Row],[Casos]]-Localiza_PN1112[[#This Row],[Fallecidos]]-Localiza_PN1112[[#This Row],[Recuperados]]</f>
        <v>-1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219.34634788330777</v>
      </c>
      <c r="O506" s="22">
        <f>+Localiza_PN1112[[#This Row],[Activos]]/(Localiza_PN1112[[#This Row],[Población]]/1000000)</f>
        <v>-219.34634788330777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>
        <f ca="1">+HLOOKUP($R$1,'Casos DIA Corr'!$CM$1:$CP$755,Localiza_PN1112[[#This Row],[Fila]],0)</f>
        <v>0</v>
      </c>
      <c r="T506" s="43">
        <f ca="1">+HLOOKUP($R$1,'Muertes DIA'!$F$1:$I$770,Localiza_PN1112[[#This Row],[Fila]],0)</f>
        <v>0</v>
      </c>
      <c r="U506" s="43">
        <f ca="1">+HLOOKUP($R$1,'Recuperados DIA'!$E$1:$H$763,Localiza_PN1112[[#This Row],[Fila]],0)</f>
        <v>1</v>
      </c>
    </row>
    <row r="507" spans="2:21">
      <c r="B507">
        <v>507</v>
      </c>
      <c r="C507">
        <v>50205</v>
      </c>
      <c r="D507" t="s">
        <v>633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>
        <f ca="1">+HLOOKUP($R$1,'Casos DIA Corr'!$CM$1:$CP$755,Localiza_PN1112[[#This Row],[Fila]],0)</f>
        <v>0</v>
      </c>
      <c r="T507" s="43">
        <f ca="1">+HLOOKUP($R$1,'Muertes DIA'!$F$1:$I$770,Localiza_PN1112[[#This Row],[Fila]],0)</f>
        <v>0</v>
      </c>
      <c r="U507" s="43">
        <f ca="1">+HLOOKUP($R$1,'Recuperados DIA'!$E$1:$H$763,Localiza_PN1112[[#This Row],[Fila]],0)</f>
        <v>0</v>
      </c>
    </row>
    <row r="508" spans="2:21">
      <c r="B508">
        <v>508</v>
      </c>
      <c r="C508">
        <v>80808</v>
      </c>
      <c r="D508" t="s">
        <v>634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67</v>
      </c>
      <c r="K508" s="52">
        <f>+Localiza_PN1112[[#This Row],[Casos]]-Localiza_PN1112[[#This Row],[Fallecidos]]-Localiza_PN1112[[#This Row],[Recuperados]]</f>
        <v>-68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36914.600550964191</v>
      </c>
      <c r="O508" s="22">
        <f>+Localiza_PN1112[[#This Row],[Activos]]/(Localiza_PN1112[[#This Row],[Población]]/1000000)</f>
        <v>-37465.564738292014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>
        <f ca="1">+HLOOKUP($R$1,'Casos DIA Corr'!$CM$1:$CP$755,Localiza_PN1112[[#This Row],[Fila]],0)</f>
        <v>0</v>
      </c>
      <c r="T508" s="43">
        <f ca="1">+HLOOKUP($R$1,'Muertes DIA'!$F$1:$I$770,Localiza_PN1112[[#This Row],[Fila]],0)</f>
        <v>0</v>
      </c>
      <c r="U508" s="43">
        <f ca="1">+HLOOKUP($R$1,'Recuperados DIA'!$E$1:$H$763,Localiza_PN1112[[#This Row],[Fila]],0)</f>
        <v>1</v>
      </c>
    </row>
    <row r="509" spans="2:21">
      <c r="B509">
        <v>509</v>
      </c>
      <c r="C509">
        <v>20106</v>
      </c>
      <c r="D509" t="s">
        <v>635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>
        <f ca="1">+HLOOKUP($R$1,'Casos DIA Corr'!$CM$1:$CP$755,Localiza_PN1112[[#This Row],[Fila]],0)</f>
        <v>0</v>
      </c>
      <c r="T509" s="43">
        <f ca="1">+HLOOKUP($R$1,'Muertes DIA'!$F$1:$I$770,Localiza_PN1112[[#This Row],[Fila]],0)</f>
        <v>0</v>
      </c>
      <c r="U509" s="43">
        <f ca="1">+HLOOKUP($R$1,'Recuperados DIA'!$E$1:$H$763,Localiza_PN1112[[#This Row],[Fila]],0)</f>
        <v>0</v>
      </c>
    </row>
    <row r="510" spans="2:21">
      <c r="B510">
        <v>510</v>
      </c>
      <c r="C510">
        <v>40201</v>
      </c>
      <c r="D510" t="s">
        <v>636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3</v>
      </c>
      <c r="K510" s="52">
        <f>+Localiza_PN1112[[#This Row],[Casos]]-Localiza_PN1112[[#This Row],[Fallecidos]]-Localiza_PN1112[[#This Row],[Recuperados]]</f>
        <v>-3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2870.8133971291868</v>
      </c>
      <c r="O510" s="22">
        <f>+Localiza_PN1112[[#This Row],[Activos]]/(Localiza_PN1112[[#This Row],[Población]]/1000000)</f>
        <v>-2870.8133971291868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>
        <f ca="1">+HLOOKUP($R$1,'Casos DIA Corr'!$CM$1:$CP$755,Localiza_PN1112[[#This Row],[Fila]],0)</f>
        <v>0</v>
      </c>
      <c r="T510" s="43">
        <f ca="1">+HLOOKUP($R$1,'Muertes DIA'!$F$1:$I$770,Localiza_PN1112[[#This Row],[Fila]],0)</f>
        <v>0</v>
      </c>
      <c r="U510" s="43">
        <f ca="1">+HLOOKUP($R$1,'Recuperados DIA'!$E$1:$H$763,Localiza_PN1112[[#This Row],[Fila]],0)</f>
        <v>0</v>
      </c>
    </row>
    <row r="511" spans="2:21">
      <c r="B511">
        <v>511</v>
      </c>
      <c r="C511">
        <v>130717</v>
      </c>
      <c r="D511" t="s">
        <v>637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113</v>
      </c>
      <c r="K511" s="52">
        <f>+Localiza_PN1112[[#This Row],[Casos]]-Localiza_PN1112[[#This Row],[Fallecidos]]-Localiza_PN1112[[#This Row],[Recuperados]]</f>
        <v>-114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9910.5420101736527</v>
      </c>
      <c r="O511" s="22">
        <f>+Localiza_PN1112[[#This Row],[Activos]]/(Localiza_PN1112[[#This Row],[Población]]/1000000)</f>
        <v>-9998.2459217681098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>
        <f ca="1">+HLOOKUP($R$1,'Casos DIA Corr'!$CM$1:$CP$755,Localiza_PN1112[[#This Row],[Fila]],0)</f>
        <v>0</v>
      </c>
      <c r="T511" s="43">
        <f ca="1">+HLOOKUP($R$1,'Muertes DIA'!$F$1:$I$770,Localiza_PN1112[[#This Row],[Fila]],0)</f>
        <v>0</v>
      </c>
      <c r="U511" s="43">
        <f ca="1">+HLOOKUP($R$1,'Recuperados DIA'!$E$1:$H$763,Localiza_PN1112[[#This Row],[Fila]],0)</f>
        <v>1</v>
      </c>
    </row>
    <row r="512" spans="2:21">
      <c r="B512">
        <v>512</v>
      </c>
      <c r="C512">
        <v>30403</v>
      </c>
      <c r="D512" t="s">
        <v>638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>
        <f ca="1">+HLOOKUP($R$1,'Casos DIA Corr'!$CM$1:$CP$755,Localiza_PN1112[[#This Row],[Fila]],0)</f>
        <v>0</v>
      </c>
      <c r="T512" s="43">
        <f ca="1">+HLOOKUP($R$1,'Muertes DIA'!$F$1:$I$770,Localiza_PN1112[[#This Row],[Fila]],0)</f>
        <v>0</v>
      </c>
      <c r="U512" s="43">
        <f ca="1">+HLOOKUP($R$1,'Recuperados DIA'!$E$1:$H$763,Localiza_PN1112[[#This Row],[Fila]],0)</f>
        <v>0</v>
      </c>
    </row>
    <row r="513" spans="2:21">
      <c r="B513">
        <v>513</v>
      </c>
      <c r="C513">
        <v>100103</v>
      </c>
      <c r="D513" t="s">
        <v>639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>
        <f ca="1">+HLOOKUP($R$1,'Casos DIA Corr'!$CM$1:$CP$755,Localiza_PN1112[[#This Row],[Fila]],0)</f>
        <v>0</v>
      </c>
      <c r="T513" s="43">
        <f ca="1">+HLOOKUP($R$1,'Muertes DIA'!$F$1:$I$770,Localiza_PN1112[[#This Row],[Fila]],0)</f>
        <v>0</v>
      </c>
      <c r="U513" s="43">
        <f ca="1">+HLOOKUP($R$1,'Recuperados DIA'!$E$1:$H$763,Localiza_PN1112[[#This Row],[Fila]],0)</f>
        <v>0</v>
      </c>
    </row>
    <row r="514" spans="2:21">
      <c r="B514">
        <v>514</v>
      </c>
      <c r="C514">
        <v>30110</v>
      </c>
      <c r="D514" t="s">
        <v>640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12</v>
      </c>
      <c r="K514" s="52">
        <f>+Localiza_PN1112[[#This Row],[Casos]]-Localiza_PN1112[[#This Row],[Fallecidos]]-Localiza_PN1112[[#This Row],[Recuperados]]</f>
        <v>-12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>
        <f ca="1">+HLOOKUP($R$1,'Casos DIA Corr'!$CM$1:$CP$755,Localiza_PN1112[[#This Row],[Fila]],0)</f>
        <v>0</v>
      </c>
      <c r="T514" s="43">
        <f ca="1">+HLOOKUP($R$1,'Muertes DIA'!$F$1:$I$770,Localiza_PN1112[[#This Row],[Fila]],0)</f>
        <v>0</v>
      </c>
      <c r="U514" s="43">
        <f ca="1">+HLOOKUP($R$1,'Recuperados DIA'!$E$1:$H$763,Localiza_PN1112[[#This Row],[Fila]],0)</f>
        <v>0</v>
      </c>
    </row>
    <row r="515" spans="2:21">
      <c r="B515">
        <v>515</v>
      </c>
      <c r="C515">
        <v>50106</v>
      </c>
      <c r="D515" t="s">
        <v>641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>
        <f ca="1">+HLOOKUP($R$1,'Casos DIA Corr'!$CM$1:$CP$755,Localiza_PN1112[[#This Row],[Fila]],0)</f>
        <v>0</v>
      </c>
      <c r="T515" s="43">
        <f ca="1">+HLOOKUP($R$1,'Muertes DIA'!$F$1:$I$770,Localiza_PN1112[[#This Row],[Fila]],0)</f>
        <v>0</v>
      </c>
      <c r="U515" s="43">
        <f ca="1">+HLOOKUP($R$1,'Recuperados DIA'!$E$1:$H$763,Localiza_PN1112[[#This Row],[Fila]],0)</f>
        <v>0</v>
      </c>
    </row>
    <row r="516" spans="2:21">
      <c r="B516">
        <v>516</v>
      </c>
      <c r="C516">
        <v>90509</v>
      </c>
      <c r="D516" t="s">
        <v>642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>
        <f ca="1">+HLOOKUP($R$1,'Casos DIA Corr'!$CM$1:$CP$755,Localiza_PN1112[[#This Row],[Fila]],0)</f>
        <v>0</v>
      </c>
      <c r="T516" s="43">
        <f ca="1">+HLOOKUP($R$1,'Muertes DIA'!$F$1:$I$770,Localiza_PN1112[[#This Row],[Fila]],0)</f>
        <v>0</v>
      </c>
      <c r="U516" s="43">
        <f ca="1">+HLOOKUP($R$1,'Recuperados DIA'!$E$1:$H$763,Localiza_PN1112[[#This Row],[Fila]],0)</f>
        <v>0</v>
      </c>
    </row>
    <row r="517" spans="2:21">
      <c r="B517">
        <v>517</v>
      </c>
      <c r="C517">
        <v>130409</v>
      </c>
      <c r="D517" t="s">
        <v>643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1</v>
      </c>
      <c r="K517" s="52">
        <f>+Localiza_PN1112[[#This Row],[Casos]]-Localiza_PN1112[[#This Row],[Fallecidos]]-Localiza_PN1112[[#This Row],[Recuperados]]</f>
        <v>-1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1150.7479861910242</v>
      </c>
      <c r="O517" s="22">
        <f>+Localiza_PN1112[[#This Row],[Activos]]/(Localiza_PN1112[[#This Row],[Población]]/1000000)</f>
        <v>-1150.7479861910242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>
        <f ca="1">+HLOOKUP($R$1,'Casos DIA Corr'!$CM$1:$CP$755,Localiza_PN1112[[#This Row],[Fila]],0)</f>
        <v>0</v>
      </c>
      <c r="T517" s="43">
        <f ca="1">+HLOOKUP($R$1,'Muertes DIA'!$F$1:$I$770,Localiza_PN1112[[#This Row],[Fila]],0)</f>
        <v>0</v>
      </c>
      <c r="U517" s="43">
        <f ca="1">+HLOOKUP($R$1,'Recuperados DIA'!$E$1:$H$763,Localiza_PN1112[[#This Row],[Fila]],0)</f>
        <v>0</v>
      </c>
    </row>
    <row r="518" spans="2:21">
      <c r="B518">
        <v>518</v>
      </c>
      <c r="C518">
        <v>10104</v>
      </c>
      <c r="D518" t="s">
        <v>644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>
        <f ca="1">+HLOOKUP($R$1,'Casos DIA Corr'!$CM$1:$CP$755,Localiza_PN1112[[#This Row],[Fila]],0)</f>
        <v>0</v>
      </c>
      <c r="T518" s="43">
        <f ca="1">+HLOOKUP($R$1,'Muertes DIA'!$F$1:$I$770,Localiza_PN1112[[#This Row],[Fila]],0)</f>
        <v>0</v>
      </c>
      <c r="U518" s="43">
        <f ca="1">+HLOOKUP($R$1,'Recuperados DIA'!$E$1:$H$763,Localiza_PN1112[[#This Row],[Fila]],0)</f>
        <v>0</v>
      </c>
    </row>
    <row r="519" spans="2:21">
      <c r="B519">
        <v>519</v>
      </c>
      <c r="C519">
        <v>10303</v>
      </c>
      <c r="D519" t="s">
        <v>645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>
        <f ca="1">+HLOOKUP($R$1,'Casos DIA Corr'!$CM$1:$CP$755,Localiza_PN1112[[#This Row],[Fila]],0)</f>
        <v>0</v>
      </c>
      <c r="T519" s="43">
        <f ca="1">+HLOOKUP($R$1,'Muertes DIA'!$F$1:$I$770,Localiza_PN1112[[#This Row],[Fila]],0)</f>
        <v>0</v>
      </c>
      <c r="U519" s="43">
        <f ca="1">+HLOOKUP($R$1,'Recuperados DIA'!$E$1:$H$763,Localiza_PN1112[[#This Row],[Fila]],0)</f>
        <v>0</v>
      </c>
    </row>
    <row r="520" spans="2:21">
      <c r="B520">
        <v>520</v>
      </c>
      <c r="C520">
        <v>10304</v>
      </c>
      <c r="D520" t="s">
        <v>646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>
        <f ca="1">+HLOOKUP($R$1,'Casos DIA Corr'!$CM$1:$CP$755,Localiza_PN1112[[#This Row],[Fila]],0)</f>
        <v>0</v>
      </c>
      <c r="T520" s="43">
        <f ca="1">+HLOOKUP($R$1,'Muertes DIA'!$F$1:$I$770,Localiza_PN1112[[#This Row],[Fila]],0)</f>
        <v>0</v>
      </c>
      <c r="U520" s="43">
        <f ca="1">+HLOOKUP($R$1,'Recuperados DIA'!$E$1:$H$763,Localiza_PN1112[[#This Row],[Fila]],0)</f>
        <v>0</v>
      </c>
    </row>
    <row r="521" spans="2:21">
      <c r="B521">
        <v>521</v>
      </c>
      <c r="C521">
        <v>70504</v>
      </c>
      <c r="D521" t="s">
        <v>647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>
        <f ca="1">+HLOOKUP($R$1,'Casos DIA Corr'!$CM$1:$CP$755,Localiza_PN1112[[#This Row],[Fila]],0)</f>
        <v>0</v>
      </c>
      <c r="T521" s="43">
        <f ca="1">+HLOOKUP($R$1,'Muertes DIA'!$F$1:$I$770,Localiza_PN1112[[#This Row],[Fila]],0)</f>
        <v>0</v>
      </c>
      <c r="U521" s="43">
        <f ca="1">+HLOOKUP($R$1,'Recuperados DIA'!$E$1:$H$763,Localiza_PN1112[[#This Row],[Fila]],0)</f>
        <v>0</v>
      </c>
    </row>
    <row r="522" spans="2:21">
      <c r="B522">
        <v>522</v>
      </c>
      <c r="C522">
        <v>120207</v>
      </c>
      <c r="D522" t="s">
        <v>648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>
        <f ca="1">+HLOOKUP($R$1,'Casos DIA Corr'!$CM$1:$CP$755,Localiza_PN1112[[#This Row],[Fila]],0)</f>
        <v>0</v>
      </c>
      <c r="T522" s="43">
        <f ca="1">+HLOOKUP($R$1,'Muertes DIA'!$F$1:$I$770,Localiza_PN1112[[#This Row],[Fila]],0)</f>
        <v>0</v>
      </c>
      <c r="U522" s="43">
        <f ca="1">+HLOOKUP($R$1,'Recuperados DIA'!$E$1:$H$763,Localiza_PN1112[[#This Row],[Fila]],0)</f>
        <v>0</v>
      </c>
    </row>
    <row r="523" spans="2:21">
      <c r="B523">
        <v>523</v>
      </c>
      <c r="C523">
        <v>91108</v>
      </c>
      <c r="D523" t="s">
        <v>649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>
        <f ca="1">+HLOOKUP($R$1,'Casos DIA Corr'!$CM$1:$CP$755,Localiza_PN1112[[#This Row],[Fila]],0)</f>
        <v>0</v>
      </c>
      <c r="T523" s="43">
        <f ca="1">+HLOOKUP($R$1,'Muertes DIA'!$F$1:$I$770,Localiza_PN1112[[#This Row],[Fila]],0)</f>
        <v>0</v>
      </c>
      <c r="U523" s="43">
        <f ca="1">+HLOOKUP($R$1,'Recuperados DIA'!$E$1:$H$763,Localiza_PN1112[[#This Row],[Fila]],0)</f>
        <v>0</v>
      </c>
    </row>
    <row r="524" spans="2:21">
      <c r="B524">
        <v>524</v>
      </c>
      <c r="C524">
        <v>41308</v>
      </c>
      <c r="D524" t="s">
        <v>650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>
        <f ca="1">+HLOOKUP($R$1,'Casos DIA Corr'!$CM$1:$CP$755,Localiza_PN1112[[#This Row],[Fila]],0)</f>
        <v>0</v>
      </c>
      <c r="T524" s="43">
        <f ca="1">+HLOOKUP($R$1,'Muertes DIA'!$F$1:$I$770,Localiza_PN1112[[#This Row],[Fila]],0)</f>
        <v>0</v>
      </c>
      <c r="U524" s="43">
        <f ca="1">+HLOOKUP($R$1,'Recuperados DIA'!$E$1:$H$763,Localiza_PN1112[[#This Row],[Fila]],0)</f>
        <v>0</v>
      </c>
    </row>
    <row r="525" spans="2:21">
      <c r="B525">
        <v>525</v>
      </c>
      <c r="C525">
        <v>60206</v>
      </c>
      <c r="D525" t="s">
        <v>651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>
        <f ca="1">+HLOOKUP($R$1,'Casos DIA Corr'!$CM$1:$CP$755,Localiza_PN1112[[#This Row],[Fila]],0)</f>
        <v>0</v>
      </c>
      <c r="T525" s="43">
        <f ca="1">+HLOOKUP($R$1,'Muertes DIA'!$F$1:$I$770,Localiza_PN1112[[#This Row],[Fila]],0)</f>
        <v>0</v>
      </c>
      <c r="U525" s="43">
        <f ca="1">+HLOOKUP($R$1,'Recuperados DIA'!$E$1:$H$763,Localiza_PN1112[[#This Row],[Fila]],0)</f>
        <v>0</v>
      </c>
    </row>
    <row r="526" spans="2:21">
      <c r="B526">
        <v>526</v>
      </c>
      <c r="C526">
        <v>60207</v>
      </c>
      <c r="D526" t="s">
        <v>652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>
        <f ca="1">+HLOOKUP($R$1,'Casos DIA Corr'!$CM$1:$CP$755,Localiza_PN1112[[#This Row],[Fila]],0)</f>
        <v>0</v>
      </c>
      <c r="T526" s="43">
        <f ca="1">+HLOOKUP($R$1,'Muertes DIA'!$F$1:$I$770,Localiza_PN1112[[#This Row],[Fila]],0)</f>
        <v>0</v>
      </c>
      <c r="U526" s="43">
        <f ca="1">+HLOOKUP($R$1,'Recuperados DIA'!$E$1:$H$763,Localiza_PN1112[[#This Row],[Fila]],0)</f>
        <v>0</v>
      </c>
    </row>
    <row r="527" spans="2:21">
      <c r="B527">
        <v>527</v>
      </c>
      <c r="C527">
        <v>91204</v>
      </c>
      <c r="D527" t="s">
        <v>653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>
        <f ca="1">+HLOOKUP($R$1,'Casos DIA Corr'!$CM$1:$CP$755,Localiza_PN1112[[#This Row],[Fila]],0)</f>
        <v>0</v>
      </c>
      <c r="T527" s="43">
        <f ca="1">+HLOOKUP($R$1,'Muertes DIA'!$F$1:$I$770,Localiza_PN1112[[#This Row],[Fila]],0)</f>
        <v>0</v>
      </c>
      <c r="U527" s="43">
        <f ca="1">+HLOOKUP($R$1,'Recuperados DIA'!$E$1:$H$763,Localiza_PN1112[[#This Row],[Fila]],0)</f>
        <v>0</v>
      </c>
    </row>
    <row r="528" spans="2:21">
      <c r="B528">
        <v>528</v>
      </c>
      <c r="C528">
        <v>40106</v>
      </c>
      <c r="D528" t="s">
        <v>654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>
        <f ca="1">+HLOOKUP($R$1,'Casos DIA Corr'!$CM$1:$CP$755,Localiza_PN1112[[#This Row],[Fila]],0)</f>
        <v>0</v>
      </c>
      <c r="T528" s="43">
        <f ca="1">+HLOOKUP($R$1,'Muertes DIA'!$F$1:$I$770,Localiza_PN1112[[#This Row],[Fila]],0)</f>
        <v>0</v>
      </c>
      <c r="U528" s="43">
        <f ca="1">+HLOOKUP($R$1,'Recuperados DIA'!$E$1:$H$763,Localiza_PN1112[[#This Row],[Fila]],0)</f>
        <v>0</v>
      </c>
    </row>
    <row r="529" spans="2:21">
      <c r="B529">
        <v>529</v>
      </c>
      <c r="C529">
        <v>10305</v>
      </c>
      <c r="D529" t="s">
        <v>655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1</v>
      </c>
      <c r="K529" s="52">
        <f>+Localiza_PN1112[[#This Row],[Casos]]-Localiza_PN1112[[#This Row],[Fallecidos]]-Localiza_PN1112[[#This Row],[Recuperados]]</f>
        <v>-1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887.31144631765756</v>
      </c>
      <c r="O529" s="22">
        <f>+Localiza_PN1112[[#This Row],[Activos]]/(Localiza_PN1112[[#This Row],[Población]]/1000000)</f>
        <v>-887.31144631765756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>
        <f ca="1">+HLOOKUP($R$1,'Casos DIA Corr'!$CM$1:$CP$755,Localiza_PN1112[[#This Row],[Fila]],0)</f>
        <v>0</v>
      </c>
      <c r="T529" s="43">
        <f ca="1">+HLOOKUP($R$1,'Muertes DIA'!$F$1:$I$770,Localiza_PN1112[[#This Row],[Fila]],0)</f>
        <v>0</v>
      </c>
      <c r="U529" s="43">
        <f ca="1">+HLOOKUP($R$1,'Recuperados DIA'!$E$1:$H$763,Localiza_PN1112[[#This Row],[Fila]],0)</f>
        <v>1</v>
      </c>
    </row>
    <row r="530" spans="2:21">
      <c r="B530">
        <v>530</v>
      </c>
      <c r="C530">
        <v>90804</v>
      </c>
      <c r="D530" t="s">
        <v>656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>
        <f ca="1">+HLOOKUP($R$1,'Casos DIA Corr'!$CM$1:$CP$755,Localiza_PN1112[[#This Row],[Fila]],0)</f>
        <v>0</v>
      </c>
      <c r="T530" s="43">
        <f ca="1">+HLOOKUP($R$1,'Muertes DIA'!$F$1:$I$770,Localiza_PN1112[[#This Row],[Fila]],0)</f>
        <v>0</v>
      </c>
      <c r="U530" s="43">
        <f ca="1">+HLOOKUP($R$1,'Recuperados DIA'!$E$1:$H$763,Localiza_PN1112[[#This Row],[Fila]],0)</f>
        <v>0</v>
      </c>
    </row>
    <row r="531" spans="2:21">
      <c r="B531">
        <v>531</v>
      </c>
      <c r="C531">
        <v>40901</v>
      </c>
      <c r="D531" t="s">
        <v>657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2</v>
      </c>
      <c r="K531" s="52">
        <f>+Localiza_PN1112[[#This Row],[Casos]]-Localiza_PN1112[[#This Row],[Fallecidos]]-Localiza_PN1112[[#This Row],[Recuperados]]</f>
        <v>-2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2176.278563656148</v>
      </c>
      <c r="O531" s="22">
        <f>+Localiza_PN1112[[#This Row],[Activos]]/(Localiza_PN1112[[#This Row],[Población]]/1000000)</f>
        <v>-2176.278563656148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>
        <f ca="1">+HLOOKUP($R$1,'Casos DIA Corr'!$CM$1:$CP$755,Localiza_PN1112[[#This Row],[Fila]],0)</f>
        <v>0</v>
      </c>
      <c r="T531" s="43">
        <f ca="1">+HLOOKUP($R$1,'Muertes DIA'!$F$1:$I$770,Localiza_PN1112[[#This Row],[Fila]],0)</f>
        <v>0</v>
      </c>
      <c r="U531" s="43">
        <f ca="1">+HLOOKUP($R$1,'Recuperados DIA'!$E$1:$H$763,Localiza_PN1112[[#This Row],[Fila]],0)</f>
        <v>0</v>
      </c>
    </row>
    <row r="532" spans="2:21">
      <c r="B532">
        <v>532</v>
      </c>
      <c r="C532">
        <v>40805</v>
      </c>
      <c r="D532" t="s">
        <v>658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>
        <f ca="1">+HLOOKUP($R$1,'Casos DIA Corr'!$CM$1:$CP$755,Localiza_PN1112[[#This Row],[Fila]],0)</f>
        <v>0</v>
      </c>
      <c r="T532" s="43">
        <f ca="1">+HLOOKUP($R$1,'Muertes DIA'!$F$1:$I$770,Localiza_PN1112[[#This Row],[Fila]],0)</f>
        <v>0</v>
      </c>
      <c r="U532" s="43">
        <f ca="1">+HLOOKUP($R$1,'Recuperados DIA'!$E$1:$H$763,Localiza_PN1112[[#This Row],[Fila]],0)</f>
        <v>0</v>
      </c>
    </row>
    <row r="533" spans="2:21">
      <c r="B533">
        <v>533</v>
      </c>
      <c r="C533">
        <v>60608</v>
      </c>
      <c r="D533" t="s">
        <v>659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>
        <f ca="1">+HLOOKUP($R$1,'Casos DIA Corr'!$CM$1:$CP$755,Localiza_PN1112[[#This Row],[Fila]],0)</f>
        <v>0</v>
      </c>
      <c r="T533" s="43">
        <f ca="1">+HLOOKUP($R$1,'Muertes DIA'!$F$1:$I$770,Localiza_PN1112[[#This Row],[Fila]],0)</f>
        <v>0</v>
      </c>
      <c r="U533" s="43">
        <f ca="1">+HLOOKUP($R$1,'Recuperados DIA'!$E$1:$H$763,Localiza_PN1112[[#This Row],[Fila]],0)</f>
        <v>0</v>
      </c>
    </row>
    <row r="534" spans="2:21">
      <c r="B534">
        <v>534</v>
      </c>
      <c r="C534">
        <v>80811</v>
      </c>
      <c r="D534" t="s">
        <v>660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142</v>
      </c>
      <c r="K534" s="52">
        <f>+Localiza_PN1112[[#This Row],[Casos]]-Localiza_PN1112[[#This Row],[Fallecidos]]-Localiza_PN1112[[#This Row],[Recuperados]]</f>
        <v>-143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84423.305588585019</v>
      </c>
      <c r="O534" s="22">
        <f>+Localiza_PN1112[[#This Row],[Activos]]/(Localiza_PN1112[[#This Row],[Población]]/1000000)</f>
        <v>-85017.835909631394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>
        <f ca="1">+HLOOKUP($R$1,'Casos DIA Corr'!$CM$1:$CP$755,Localiza_PN1112[[#This Row],[Fila]],0)</f>
        <v>0</v>
      </c>
      <c r="T534" s="43">
        <f ca="1">+HLOOKUP($R$1,'Muertes DIA'!$F$1:$I$770,Localiza_PN1112[[#This Row],[Fila]],0)</f>
        <v>0</v>
      </c>
      <c r="U534" s="43">
        <f ca="1">+HLOOKUP($R$1,'Recuperados DIA'!$E$1:$H$763,Localiza_PN1112[[#This Row],[Fila]],0)</f>
        <v>0</v>
      </c>
    </row>
    <row r="535" spans="2:21">
      <c r="B535">
        <v>535</v>
      </c>
      <c r="C535">
        <v>120705</v>
      </c>
      <c r="D535" t="s">
        <v>661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>
        <f ca="1">+HLOOKUP($R$1,'Casos DIA Corr'!$CM$1:$CP$755,Localiza_PN1112[[#This Row],[Fila]],0)</f>
        <v>0</v>
      </c>
      <c r="T535" s="43">
        <f ca="1">+HLOOKUP($R$1,'Muertes DIA'!$F$1:$I$770,Localiza_PN1112[[#This Row],[Fila]],0)</f>
        <v>0</v>
      </c>
      <c r="U535" s="43">
        <f ca="1">+HLOOKUP($R$1,'Recuperados DIA'!$E$1:$H$763,Localiza_PN1112[[#This Row],[Fila]],0)</f>
        <v>0</v>
      </c>
    </row>
    <row r="536" spans="2:21">
      <c r="B536">
        <v>536</v>
      </c>
      <c r="C536">
        <v>50307</v>
      </c>
      <c r="D536" t="s">
        <v>662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>
        <f ca="1">+HLOOKUP($R$1,'Casos DIA Corr'!$CM$1:$CP$755,Localiza_PN1112[[#This Row],[Fila]],0)</f>
        <v>0</v>
      </c>
      <c r="T536" s="43">
        <f ca="1">+HLOOKUP($R$1,'Muertes DIA'!$F$1:$I$770,Localiza_PN1112[[#This Row],[Fila]],0)</f>
        <v>0</v>
      </c>
      <c r="U536" s="43">
        <f ca="1">+HLOOKUP($R$1,'Recuperados DIA'!$E$1:$H$763,Localiza_PN1112[[#This Row],[Fila]],0)</f>
        <v>0</v>
      </c>
    </row>
    <row r="537" spans="2:21">
      <c r="B537">
        <v>537</v>
      </c>
      <c r="C537">
        <v>50315</v>
      </c>
      <c r="D537" t="s">
        <v>663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>
        <f ca="1">+HLOOKUP($R$1,'Casos DIA Corr'!$CM$1:$CP$755,Localiza_PN1112[[#This Row],[Fila]],0)</f>
        <v>0</v>
      </c>
      <c r="T537" s="43">
        <f ca="1">+HLOOKUP($R$1,'Muertes DIA'!$F$1:$I$770,Localiza_PN1112[[#This Row],[Fila]],0)</f>
        <v>0</v>
      </c>
      <c r="U537" s="43">
        <f ca="1">+HLOOKUP($R$1,'Recuperados DIA'!$E$1:$H$763,Localiza_PN1112[[#This Row],[Fila]],0)</f>
        <v>0</v>
      </c>
    </row>
    <row r="538" spans="2:21">
      <c r="B538">
        <v>538</v>
      </c>
      <c r="C538">
        <v>90701</v>
      </c>
      <c r="D538" t="s">
        <v>664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1</v>
      </c>
      <c r="K538" s="52">
        <f>+Localiza_PN1112[[#This Row],[Casos]]-Localiza_PN1112[[#This Row],[Fallecidos]]-Localiza_PN1112[[#This Row],[Recuperados]]</f>
        <v>-1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706.21468926553678</v>
      </c>
      <c r="O538" s="22">
        <f>+Localiza_PN1112[[#This Row],[Activos]]/(Localiza_PN1112[[#This Row],[Población]]/1000000)</f>
        <v>-706.21468926553678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>
        <f ca="1">+HLOOKUP($R$1,'Casos DIA Corr'!$CM$1:$CP$755,Localiza_PN1112[[#This Row],[Fila]],0)</f>
        <v>0</v>
      </c>
      <c r="T538" s="43">
        <f ca="1">+HLOOKUP($R$1,'Muertes DIA'!$F$1:$I$770,Localiza_PN1112[[#This Row],[Fila]],0)</f>
        <v>0</v>
      </c>
      <c r="U538" s="43">
        <f ca="1">+HLOOKUP($R$1,'Recuperados DIA'!$E$1:$H$763,Localiza_PN1112[[#This Row],[Fila]],0)</f>
        <v>0</v>
      </c>
    </row>
    <row r="539" spans="2:21">
      <c r="B539">
        <v>539</v>
      </c>
      <c r="C539">
        <v>20607</v>
      </c>
      <c r="D539" t="s">
        <v>665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>
        <f ca="1">+HLOOKUP($R$1,'Casos DIA Corr'!$CM$1:$CP$755,Localiza_PN1112[[#This Row],[Fila]],0)</f>
        <v>0</v>
      </c>
      <c r="T539" s="43">
        <f ca="1">+HLOOKUP($R$1,'Muertes DIA'!$F$1:$I$770,Localiza_PN1112[[#This Row],[Fila]],0)</f>
        <v>0</v>
      </c>
      <c r="U539" s="43">
        <f ca="1">+HLOOKUP($R$1,'Recuperados DIA'!$E$1:$H$763,Localiza_PN1112[[#This Row],[Fila]],0)</f>
        <v>0</v>
      </c>
    </row>
    <row r="540" spans="2:21">
      <c r="B540">
        <v>540</v>
      </c>
      <c r="C540">
        <v>91109</v>
      </c>
      <c r="D540" t="s">
        <v>665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>
        <f ca="1">+HLOOKUP($R$1,'Casos DIA Corr'!$CM$1:$CP$755,Localiza_PN1112[[#This Row],[Fila]],0)</f>
        <v>0</v>
      </c>
      <c r="T540" s="43">
        <f ca="1">+HLOOKUP($R$1,'Muertes DIA'!$F$1:$I$770,Localiza_PN1112[[#This Row],[Fila]],0)</f>
        <v>0</v>
      </c>
      <c r="U540" s="43">
        <f ca="1">+HLOOKUP($R$1,'Recuperados DIA'!$E$1:$H$763,Localiza_PN1112[[#This Row],[Fila]],0)</f>
        <v>0</v>
      </c>
    </row>
    <row r="541" spans="2:21">
      <c r="B541">
        <v>541</v>
      </c>
      <c r="C541">
        <v>20207</v>
      </c>
      <c r="D541" t="s">
        <v>666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15</v>
      </c>
      <c r="K541" s="52">
        <f>+Localiza_PN1112[[#This Row],[Casos]]-Localiza_PN1112[[#This Row],[Fallecidos]]-Localiza_PN1112[[#This Row],[Recuperados]]</f>
        <v>-15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>
        <f ca="1">+HLOOKUP($R$1,'Casos DIA Corr'!$CM$1:$CP$755,Localiza_PN1112[[#This Row],[Fila]],0)</f>
        <v>0</v>
      </c>
      <c r="T541" s="43">
        <f ca="1">+HLOOKUP($R$1,'Muertes DIA'!$F$1:$I$770,Localiza_PN1112[[#This Row],[Fila]],0)</f>
        <v>0</v>
      </c>
      <c r="U541" s="43">
        <f ca="1">+HLOOKUP($R$1,'Recuperados DIA'!$E$1:$H$763,Localiza_PN1112[[#This Row],[Fila]],0)</f>
        <v>0</v>
      </c>
    </row>
    <row r="542" spans="2:21">
      <c r="B542">
        <v>542</v>
      </c>
      <c r="C542">
        <v>70218</v>
      </c>
      <c r="D542" t="s">
        <v>667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>
        <f ca="1">+HLOOKUP($R$1,'Casos DIA Corr'!$CM$1:$CP$755,Localiza_PN1112[[#This Row],[Fila]],0)</f>
        <v>0</v>
      </c>
      <c r="T542" s="43">
        <f ca="1">+HLOOKUP($R$1,'Muertes DIA'!$F$1:$I$770,Localiza_PN1112[[#This Row],[Fila]],0)</f>
        <v>0</v>
      </c>
      <c r="U542" s="43">
        <f ca="1">+HLOOKUP($R$1,'Recuperados DIA'!$E$1:$H$763,Localiza_PN1112[[#This Row],[Fila]],0)</f>
        <v>0</v>
      </c>
    </row>
    <row r="543" spans="2:21">
      <c r="B543">
        <v>543</v>
      </c>
      <c r="C543">
        <v>50308</v>
      </c>
      <c r="D543" t="s">
        <v>668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>
        <f ca="1">+HLOOKUP($R$1,'Casos DIA Corr'!$CM$1:$CP$755,Localiza_PN1112[[#This Row],[Fila]],0)</f>
        <v>0</v>
      </c>
      <c r="T543" s="43">
        <f ca="1">+HLOOKUP($R$1,'Muertes DIA'!$F$1:$I$770,Localiza_PN1112[[#This Row],[Fila]],0)</f>
        <v>0</v>
      </c>
      <c r="U543" s="43">
        <f ca="1">+HLOOKUP($R$1,'Recuperados DIA'!$E$1:$H$763,Localiza_PN1112[[#This Row],[Fila]],0)</f>
        <v>0</v>
      </c>
    </row>
    <row r="544" spans="2:21">
      <c r="B544">
        <v>544</v>
      </c>
      <c r="C544">
        <v>20608</v>
      </c>
      <c r="D544" t="s">
        <v>669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>
        <f ca="1">+HLOOKUP($R$1,'Casos DIA Corr'!$CM$1:$CP$755,Localiza_PN1112[[#This Row],[Fila]],0)</f>
        <v>0</v>
      </c>
      <c r="T544" s="43">
        <f ca="1">+HLOOKUP($R$1,'Muertes DIA'!$F$1:$I$770,Localiza_PN1112[[#This Row],[Fila]],0)</f>
        <v>0</v>
      </c>
      <c r="U544" s="43">
        <f ca="1">+HLOOKUP($R$1,'Recuperados DIA'!$E$1:$H$763,Localiza_PN1112[[#This Row],[Fila]],0)</f>
        <v>0</v>
      </c>
    </row>
    <row r="545" spans="2:21">
      <c r="B545">
        <v>545</v>
      </c>
      <c r="C545">
        <v>30305</v>
      </c>
      <c r="D545" t="s">
        <v>669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>
        <f ca="1">+HLOOKUP($R$1,'Casos DIA Corr'!$CM$1:$CP$755,Localiza_PN1112[[#This Row],[Fila]],0)</f>
        <v>0</v>
      </c>
      <c r="T545" s="43">
        <f ca="1">+HLOOKUP($R$1,'Muertes DIA'!$F$1:$I$770,Localiza_PN1112[[#This Row],[Fila]],0)</f>
        <v>0</v>
      </c>
      <c r="U545" s="43">
        <f ca="1">+HLOOKUP($R$1,'Recuperados DIA'!$E$1:$H$763,Localiza_PN1112[[#This Row],[Fila]],0)</f>
        <v>0</v>
      </c>
    </row>
    <row r="546" spans="2:21">
      <c r="B546">
        <v>546</v>
      </c>
      <c r="C546">
        <v>90907</v>
      </c>
      <c r="D546" t="s">
        <v>670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>
        <f ca="1">+HLOOKUP($R$1,'Casos DIA Corr'!$CM$1:$CP$755,Localiza_PN1112[[#This Row],[Fila]],0)</f>
        <v>0</v>
      </c>
      <c r="T546" s="43">
        <f ca="1">+HLOOKUP($R$1,'Muertes DIA'!$F$1:$I$770,Localiza_PN1112[[#This Row],[Fila]],0)</f>
        <v>0</v>
      </c>
      <c r="U546" s="43">
        <f ca="1">+HLOOKUP($R$1,'Recuperados DIA'!$E$1:$H$763,Localiza_PN1112[[#This Row],[Fila]],0)</f>
        <v>0</v>
      </c>
    </row>
    <row r="547" spans="2:21">
      <c r="B547">
        <v>547</v>
      </c>
      <c r="C547">
        <v>110201</v>
      </c>
      <c r="D547" t="s">
        <v>671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>
        <f ca="1">+HLOOKUP($R$1,'Casos DIA Corr'!$CM$1:$CP$755,Localiza_PN1112[[#This Row],[Fila]],0)</f>
        <v>0</v>
      </c>
      <c r="T547" s="43">
        <f ca="1">+HLOOKUP($R$1,'Muertes DIA'!$F$1:$I$770,Localiza_PN1112[[#This Row],[Fila]],0)</f>
        <v>0</v>
      </c>
      <c r="U547" s="43">
        <f ca="1">+HLOOKUP($R$1,'Recuperados DIA'!$E$1:$H$763,Localiza_PN1112[[#This Row],[Fila]],0)</f>
        <v>0</v>
      </c>
    </row>
    <row r="548" spans="2:21">
      <c r="B548">
        <v>548</v>
      </c>
      <c r="C548">
        <v>41001</v>
      </c>
      <c r="D548" t="s">
        <v>672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>
        <f ca="1">+HLOOKUP($R$1,'Casos DIA Corr'!$CM$1:$CP$755,Localiza_PN1112[[#This Row],[Fila]],0)</f>
        <v>0</v>
      </c>
      <c r="T548" s="43">
        <f ca="1">+HLOOKUP($R$1,'Muertes DIA'!$F$1:$I$770,Localiza_PN1112[[#This Row],[Fila]],0)</f>
        <v>0</v>
      </c>
      <c r="U548" s="43">
        <f ca="1">+HLOOKUP($R$1,'Recuperados DIA'!$E$1:$H$763,Localiza_PN1112[[#This Row],[Fila]],0)</f>
        <v>0</v>
      </c>
    </row>
    <row r="549" spans="2:21">
      <c r="B549">
        <v>549</v>
      </c>
      <c r="C549">
        <v>91110</v>
      </c>
      <c r="D549" t="s">
        <v>673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>
        <f ca="1">+HLOOKUP($R$1,'Casos DIA Corr'!$CM$1:$CP$755,Localiza_PN1112[[#This Row],[Fila]],0)</f>
        <v>0</v>
      </c>
      <c r="T549" s="43">
        <f ca="1">+HLOOKUP($R$1,'Muertes DIA'!$F$1:$I$770,Localiza_PN1112[[#This Row],[Fila]],0)</f>
        <v>0</v>
      </c>
      <c r="U549" s="43">
        <f ca="1">+HLOOKUP($R$1,'Recuperados DIA'!$E$1:$H$763,Localiza_PN1112[[#This Row],[Fila]],0)</f>
        <v>0</v>
      </c>
    </row>
    <row r="550" spans="2:21">
      <c r="B550">
        <v>550</v>
      </c>
      <c r="C550">
        <v>40205</v>
      </c>
      <c r="D550" t="s">
        <v>674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1</v>
      </c>
      <c r="K550" s="52">
        <f>+Localiza_PN1112[[#This Row],[Casos]]-Localiza_PN1112[[#This Row],[Fallecidos]]-Localiza_PN1112[[#This Row],[Recuperados]]</f>
        <v>-2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957.85440613026822</v>
      </c>
      <c r="O550" s="22">
        <f>+Localiza_PN1112[[#This Row],[Activos]]/(Localiza_PN1112[[#This Row],[Población]]/1000000)</f>
        <v>-1915.7088122605364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>
        <f ca="1">+HLOOKUP($R$1,'Casos DIA Corr'!$CM$1:$CP$755,Localiza_PN1112[[#This Row],[Fila]],0)</f>
        <v>0</v>
      </c>
      <c r="T550" s="43">
        <f ca="1">+HLOOKUP($R$1,'Muertes DIA'!$F$1:$I$770,Localiza_PN1112[[#This Row],[Fila]],0)</f>
        <v>1</v>
      </c>
      <c r="U550" s="43">
        <f ca="1">+HLOOKUP($R$1,'Recuperados DIA'!$E$1:$H$763,Localiza_PN1112[[#This Row],[Fila]],0)</f>
        <v>0</v>
      </c>
    </row>
    <row r="551" spans="2:21">
      <c r="B551">
        <v>551</v>
      </c>
      <c r="C551">
        <v>91013</v>
      </c>
      <c r="D551" t="s">
        <v>675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55</v>
      </c>
      <c r="K551" s="52">
        <f>+Localiza_PN1112[[#This Row],[Casos]]-Localiza_PN1112[[#This Row],[Fallecidos]]-Localiza_PN1112[[#This Row],[Recuperados]]</f>
        <v>-55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24954.627949183305</v>
      </c>
      <c r="O551" s="22">
        <f>+Localiza_PN1112[[#This Row],[Activos]]/(Localiza_PN1112[[#This Row],[Población]]/1000000)</f>
        <v>-24954.627949183305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>
        <f ca="1">+HLOOKUP($R$1,'Casos DIA Corr'!$CM$1:$CP$755,Localiza_PN1112[[#This Row],[Fila]],0)</f>
        <v>0</v>
      </c>
      <c r="T551" s="43">
        <f ca="1">+HLOOKUP($R$1,'Muertes DIA'!$F$1:$I$770,Localiza_PN1112[[#This Row],[Fila]],0)</f>
        <v>0</v>
      </c>
      <c r="U551" s="43">
        <f ca="1">+HLOOKUP($R$1,'Recuperados DIA'!$E$1:$H$763,Localiza_PN1112[[#This Row],[Fila]],0)</f>
        <v>5</v>
      </c>
    </row>
    <row r="552" spans="2:21">
      <c r="B552">
        <v>552</v>
      </c>
      <c r="C552">
        <v>120310</v>
      </c>
      <c r="D552" t="s">
        <v>676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>
        <f ca="1">+HLOOKUP($R$1,'Casos DIA Corr'!$CM$1:$CP$755,Localiza_PN1112[[#This Row],[Fila]],0)</f>
        <v>0</v>
      </c>
      <c r="T552" s="43">
        <f ca="1">+HLOOKUP($R$1,'Muertes DIA'!$F$1:$I$770,Localiza_PN1112[[#This Row],[Fila]],0)</f>
        <v>0</v>
      </c>
      <c r="U552" s="43">
        <f ca="1">+HLOOKUP($R$1,'Recuperados DIA'!$E$1:$H$763,Localiza_PN1112[[#This Row],[Fila]],0)</f>
        <v>0</v>
      </c>
    </row>
    <row r="553" spans="2:21">
      <c r="B553">
        <v>553</v>
      </c>
      <c r="C553">
        <v>40706</v>
      </c>
      <c r="D553" t="s">
        <v>677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>
        <f ca="1">+HLOOKUP($R$1,'Casos DIA Corr'!$CM$1:$CP$755,Localiza_PN1112[[#This Row],[Fila]],0)</f>
        <v>0</v>
      </c>
      <c r="T553" s="43">
        <f ca="1">+HLOOKUP($R$1,'Muertes DIA'!$F$1:$I$770,Localiza_PN1112[[#This Row],[Fila]],0)</f>
        <v>0</v>
      </c>
      <c r="U553" s="43">
        <f ca="1">+HLOOKUP($R$1,'Recuperados DIA'!$E$1:$H$763,Localiza_PN1112[[#This Row],[Fila]],0)</f>
        <v>0</v>
      </c>
    </row>
    <row r="554" spans="2:21">
      <c r="B554">
        <v>554</v>
      </c>
      <c r="C554">
        <v>90908</v>
      </c>
      <c r="D554" t="s">
        <v>678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>
        <f ca="1">+HLOOKUP($R$1,'Casos DIA Corr'!$CM$1:$CP$755,Localiza_PN1112[[#This Row],[Fila]],0)</f>
        <v>0</v>
      </c>
      <c r="T554" s="43">
        <f ca="1">+HLOOKUP($R$1,'Muertes DIA'!$F$1:$I$770,Localiza_PN1112[[#This Row],[Fila]],0)</f>
        <v>0</v>
      </c>
      <c r="U554" s="43">
        <f ca="1">+HLOOKUP($R$1,'Recuperados DIA'!$E$1:$H$763,Localiza_PN1112[[#This Row],[Fila]],0)</f>
        <v>0</v>
      </c>
    </row>
    <row r="555" spans="2:21">
      <c r="B555">
        <v>555</v>
      </c>
      <c r="C555">
        <v>81009</v>
      </c>
      <c r="D555" t="s">
        <v>679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93</v>
      </c>
      <c r="K555" s="52">
        <f>+Localiza_PN1112[[#This Row],[Casos]]-Localiza_PN1112[[#This Row],[Fallecidos]]-Localiza_PN1112[[#This Row],[Recuperados]]</f>
        <v>-95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5983.0159547092126</v>
      </c>
      <c r="O555" s="22">
        <f>+Localiza_PN1112[[#This Row],[Activos]]/(Localiza_PN1112[[#This Row],[Población]]/1000000)</f>
        <v>-6111.6829644879053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>
        <f ca="1">+HLOOKUP($R$1,'Casos DIA Corr'!$CM$1:$CP$755,Localiza_PN1112[[#This Row],[Fila]],0)</f>
        <v>0</v>
      </c>
      <c r="T555" s="43">
        <f ca="1">+HLOOKUP($R$1,'Muertes DIA'!$F$1:$I$770,Localiza_PN1112[[#This Row],[Fila]],0)</f>
        <v>0</v>
      </c>
      <c r="U555" s="43">
        <f ca="1">+HLOOKUP($R$1,'Recuperados DIA'!$E$1:$H$763,Localiza_PN1112[[#This Row],[Fila]],0)</f>
        <v>1</v>
      </c>
    </row>
    <row r="556" spans="2:21">
      <c r="B556">
        <v>556</v>
      </c>
      <c r="C556">
        <v>60607</v>
      </c>
      <c r="D556" t="s">
        <v>680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>
        <f ca="1">+HLOOKUP($R$1,'Casos DIA Corr'!$CM$1:$CP$755,Localiza_PN1112[[#This Row],[Fila]],0)</f>
        <v>0</v>
      </c>
      <c r="T556" s="43">
        <f ca="1">+HLOOKUP($R$1,'Muertes DIA'!$F$1:$I$770,Localiza_PN1112[[#This Row],[Fila]],0)</f>
        <v>0</v>
      </c>
      <c r="U556" s="43">
        <f ca="1">+HLOOKUP($R$1,'Recuperados DIA'!$E$1:$H$763,Localiza_PN1112[[#This Row],[Fila]],0)</f>
        <v>0</v>
      </c>
    </row>
    <row r="557" spans="2:21">
      <c r="B557">
        <v>557</v>
      </c>
      <c r="C557">
        <v>70310</v>
      </c>
      <c r="D557" t="s">
        <v>680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2</v>
      </c>
      <c r="K557" s="52">
        <f>+Localiza_PN1112[[#This Row],[Casos]]-Localiza_PN1112[[#This Row],[Fallecidos]]-Localiza_PN1112[[#This Row],[Recuperados]]</f>
        <v>-2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741.56470152020756</v>
      </c>
      <c r="O557" s="22">
        <f>+Localiza_PN1112[[#This Row],[Activos]]/(Localiza_PN1112[[#This Row],[Población]]/1000000)</f>
        <v>-741.56470152020756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>
        <f ca="1">+HLOOKUP($R$1,'Casos DIA Corr'!$CM$1:$CP$755,Localiza_PN1112[[#This Row],[Fila]],0)</f>
        <v>0</v>
      </c>
      <c r="T557" s="43">
        <f ca="1">+HLOOKUP($R$1,'Muertes DIA'!$F$1:$I$770,Localiza_PN1112[[#This Row],[Fila]],0)</f>
        <v>0</v>
      </c>
      <c r="U557" s="43">
        <f ca="1">+HLOOKUP($R$1,'Recuperados DIA'!$E$1:$H$763,Localiza_PN1112[[#This Row],[Fila]],0)</f>
        <v>0</v>
      </c>
    </row>
    <row r="558" spans="2:21">
      <c r="B558">
        <v>558</v>
      </c>
      <c r="C558">
        <v>30111</v>
      </c>
      <c r="D558" t="s">
        <v>681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13</v>
      </c>
      <c r="K558" s="52">
        <f>+Localiza_PN1112[[#This Row],[Casos]]-Localiza_PN1112[[#This Row],[Fallecidos]]-Localiza_PN1112[[#This Row],[Recuperados]]</f>
        <v>-15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6753.2467532467526</v>
      </c>
      <c r="O558" s="22">
        <f>+Localiza_PN1112[[#This Row],[Activos]]/(Localiza_PN1112[[#This Row],[Población]]/1000000)</f>
        <v>-7792.2077922077924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>
        <f ca="1">+HLOOKUP($R$1,'Casos DIA Corr'!$CM$1:$CP$755,Localiza_PN1112[[#This Row],[Fila]],0)</f>
        <v>0</v>
      </c>
      <c r="T558" s="43">
        <f ca="1">+HLOOKUP($R$1,'Muertes DIA'!$F$1:$I$770,Localiza_PN1112[[#This Row],[Fila]],0)</f>
        <v>0</v>
      </c>
      <c r="U558" s="43">
        <f ca="1">+HLOOKUP($R$1,'Recuperados DIA'!$E$1:$H$763,Localiza_PN1112[[#This Row],[Fila]],0)</f>
        <v>0</v>
      </c>
    </row>
    <row r="559" spans="2:21">
      <c r="B559">
        <v>559</v>
      </c>
      <c r="C559">
        <v>80206</v>
      </c>
      <c r="D559" t="s">
        <v>682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>
        <f ca="1">+HLOOKUP($R$1,'Casos DIA Corr'!$CM$1:$CP$755,Localiza_PN1112[[#This Row],[Fila]],0)</f>
        <v>0</v>
      </c>
      <c r="T559" s="43">
        <f ca="1">+HLOOKUP($R$1,'Muertes DIA'!$F$1:$I$770,Localiza_PN1112[[#This Row],[Fila]],0)</f>
        <v>0</v>
      </c>
      <c r="U559" s="43">
        <f ca="1">+HLOOKUP($R$1,'Recuperados DIA'!$E$1:$H$763,Localiza_PN1112[[#This Row],[Fila]],0)</f>
        <v>0</v>
      </c>
    </row>
    <row r="560" spans="2:21">
      <c r="B560">
        <v>560</v>
      </c>
      <c r="C560">
        <v>130410</v>
      </c>
      <c r="D560" t="s">
        <v>683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>
        <f ca="1">+HLOOKUP($R$1,'Casos DIA Corr'!$CM$1:$CP$755,Localiza_PN1112[[#This Row],[Fila]],0)</f>
        <v>0</v>
      </c>
      <c r="T560" s="43">
        <f ca="1">+HLOOKUP($R$1,'Muertes DIA'!$F$1:$I$770,Localiza_PN1112[[#This Row],[Fila]],0)</f>
        <v>0</v>
      </c>
      <c r="U560" s="43">
        <f ca="1">+HLOOKUP($R$1,'Recuperados DIA'!$E$1:$H$763,Localiza_PN1112[[#This Row],[Fila]],0)</f>
        <v>0</v>
      </c>
    </row>
    <row r="561" spans="2:21">
      <c r="B561">
        <v>561</v>
      </c>
      <c r="C561">
        <v>30112</v>
      </c>
      <c r="D561" t="s">
        <v>684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3</v>
      </c>
      <c r="K561" s="52">
        <f>+Localiza_PN1112[[#This Row],[Casos]]-Localiza_PN1112[[#This Row],[Fallecidos]]-Localiza_PN1112[[#This Row],[Recuperados]]</f>
        <v>-3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1885.6065367693275</v>
      </c>
      <c r="O561" s="22">
        <f>+Localiza_PN1112[[#This Row],[Activos]]/(Localiza_PN1112[[#This Row],[Población]]/1000000)</f>
        <v>-1885.6065367693275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>
        <f ca="1">+HLOOKUP($R$1,'Casos DIA Corr'!$CM$1:$CP$755,Localiza_PN1112[[#This Row],[Fila]],0)</f>
        <v>0</v>
      </c>
      <c r="T561" s="43">
        <f ca="1">+HLOOKUP($R$1,'Muertes DIA'!$F$1:$I$770,Localiza_PN1112[[#This Row],[Fila]],0)</f>
        <v>0</v>
      </c>
      <c r="U561" s="43">
        <f ca="1">+HLOOKUP($R$1,'Recuperados DIA'!$E$1:$H$763,Localiza_PN1112[[#This Row],[Fila]],0)</f>
        <v>0</v>
      </c>
    </row>
    <row r="562" spans="2:21">
      <c r="B562">
        <v>562</v>
      </c>
      <c r="C562">
        <v>120208</v>
      </c>
      <c r="D562" t="s">
        <v>685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0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0</v>
      </c>
      <c r="L562" s="22">
        <f>+Localiza_PN1112[[#This Row],[Casos]]/(Localiza_PN1112[[#This Row],[Población]]/1000000)</f>
        <v>0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0</v>
      </c>
      <c r="P562" s="28" t="e">
        <f>+Localiza_PN1112[[#This Row],[Fallecidos]]/Localiza_PN1112[[#This Row],[Casos]]</f>
        <v>#DIV/0!</v>
      </c>
      <c r="Q562" s="28" t="e">
        <f>+Localiza_PN1112[[#This Row],[Recuperados]]/Localiza_PN1112[[#This Row],[Casos]]</f>
        <v>#DIV/0!</v>
      </c>
      <c r="R562" s="28" t="e">
        <f>Localiza_PN1112[[#This Row],[Activos]]/Localiza_PN1112[[#This Row],[Casos]]</f>
        <v>#DIV/0!</v>
      </c>
      <c r="S562" s="47">
        <f ca="1">+HLOOKUP($R$1,'Casos DIA Corr'!$CM$1:$CP$755,Localiza_PN1112[[#This Row],[Fila]],0)</f>
        <v>0</v>
      </c>
      <c r="T562" s="43">
        <f ca="1">+HLOOKUP($R$1,'Muertes DIA'!$F$1:$I$770,Localiza_PN1112[[#This Row],[Fila]],0)</f>
        <v>0</v>
      </c>
      <c r="U562" s="43">
        <f ca="1">+HLOOKUP($R$1,'Recuperados DIA'!$E$1:$H$763,Localiza_PN1112[[#This Row],[Fila]],0)</f>
        <v>0</v>
      </c>
    </row>
    <row r="563" spans="2:21">
      <c r="B563">
        <v>563</v>
      </c>
      <c r="C563">
        <v>30207</v>
      </c>
      <c r="D563" t="s">
        <v>686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>
        <f ca="1">+HLOOKUP($R$1,'Casos DIA Corr'!$CM$1:$CP$755,Localiza_PN1112[[#This Row],[Fila]],0)</f>
        <v>0</v>
      </c>
      <c r="T563" s="43">
        <f ca="1">+HLOOKUP($R$1,'Muertes DIA'!$F$1:$I$770,Localiza_PN1112[[#This Row],[Fila]],0)</f>
        <v>0</v>
      </c>
      <c r="U563" s="43">
        <f ca="1">+HLOOKUP($R$1,'Recuperados DIA'!$E$1:$H$763,Localiza_PN1112[[#This Row],[Fila]],0)</f>
        <v>0</v>
      </c>
    </row>
    <row r="564" spans="2:21">
      <c r="B564">
        <v>564</v>
      </c>
      <c r="C564">
        <v>120801</v>
      </c>
      <c r="D564" t="s">
        <v>687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>
        <f ca="1">+HLOOKUP($R$1,'Casos DIA Corr'!$CM$1:$CP$755,Localiza_PN1112[[#This Row],[Fila]],0)</f>
        <v>0</v>
      </c>
      <c r="T564" s="43">
        <f ca="1">+HLOOKUP($R$1,'Muertes DIA'!$F$1:$I$770,Localiza_PN1112[[#This Row],[Fila]],0)</f>
        <v>0</v>
      </c>
      <c r="U564" s="43">
        <f ca="1">+HLOOKUP($R$1,'Recuperados DIA'!$E$1:$H$763,Localiza_PN1112[[#This Row],[Fila]],0)</f>
        <v>0</v>
      </c>
    </row>
    <row r="565" spans="2:21">
      <c r="B565">
        <v>565</v>
      </c>
      <c r="C565">
        <v>50109</v>
      </c>
      <c r="D565" t="s">
        <v>443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>
        <f ca="1">+HLOOKUP($R$1,'Casos DIA Corr'!$CM$1:$CP$755,Localiza_PN1112[[#This Row],[Fila]],0)</f>
        <v>0</v>
      </c>
      <c r="T565" s="43">
        <f ca="1">+HLOOKUP($R$1,'Muertes DIA'!$F$1:$I$770,Localiza_PN1112[[#This Row],[Fila]],0)</f>
        <v>0</v>
      </c>
      <c r="U565" s="43">
        <f ca="1">+HLOOKUP($R$1,'Recuperados DIA'!$E$1:$H$763,Localiza_PN1112[[#This Row],[Fila]],0)</f>
        <v>0</v>
      </c>
    </row>
    <row r="566" spans="2:21">
      <c r="B566">
        <v>566</v>
      </c>
      <c r="C566">
        <v>40507</v>
      </c>
      <c r="D566" t="s">
        <v>688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>
        <f ca="1">+HLOOKUP($R$1,'Casos DIA Corr'!$CM$1:$CP$755,Localiza_PN1112[[#This Row],[Fila]],0)</f>
        <v>0</v>
      </c>
      <c r="T566" s="43">
        <f ca="1">+HLOOKUP($R$1,'Muertes DIA'!$F$1:$I$770,Localiza_PN1112[[#This Row],[Fila]],0)</f>
        <v>0</v>
      </c>
      <c r="U566" s="43">
        <f ca="1">+HLOOKUP($R$1,'Recuperados DIA'!$E$1:$H$763,Localiza_PN1112[[#This Row],[Fila]],0)</f>
        <v>0</v>
      </c>
    </row>
    <row r="567" spans="2:21">
      <c r="B567">
        <v>567</v>
      </c>
      <c r="C567">
        <v>90105</v>
      </c>
      <c r="D567" t="s">
        <v>689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16</v>
      </c>
      <c r="K567" s="52">
        <f>+Localiza_PN1112[[#This Row],[Casos]]-Localiza_PN1112[[#This Row],[Fallecidos]]-Localiza_PN1112[[#This Row],[Recuperados]]</f>
        <v>-16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5988.0239520958085</v>
      </c>
      <c r="O567" s="22">
        <f>+Localiza_PN1112[[#This Row],[Activos]]/(Localiza_PN1112[[#This Row],[Población]]/1000000)</f>
        <v>-5988.0239520958085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>
        <f ca="1">+HLOOKUP($R$1,'Casos DIA Corr'!$CM$1:$CP$755,Localiza_PN1112[[#This Row],[Fila]],0)</f>
        <v>0</v>
      </c>
      <c r="T567" s="43">
        <f ca="1">+HLOOKUP($R$1,'Muertes DIA'!$F$1:$I$770,Localiza_PN1112[[#This Row],[Fila]],0)</f>
        <v>0</v>
      </c>
      <c r="U567" s="43">
        <f ca="1">+HLOOKUP($R$1,'Recuperados DIA'!$E$1:$H$763,Localiza_PN1112[[#This Row],[Fila]],0)</f>
        <v>0</v>
      </c>
    </row>
    <row r="568" spans="2:21">
      <c r="B568">
        <v>568</v>
      </c>
      <c r="C568">
        <v>90405</v>
      </c>
      <c r="D568" t="s">
        <v>690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>
        <f ca="1">+HLOOKUP($R$1,'Casos DIA Corr'!$CM$1:$CP$755,Localiza_PN1112[[#This Row],[Fila]],0)</f>
        <v>0</v>
      </c>
      <c r="T568" s="43">
        <f ca="1">+HLOOKUP($R$1,'Muertes DIA'!$F$1:$I$770,Localiza_PN1112[[#This Row],[Fila]],0)</f>
        <v>0</v>
      </c>
      <c r="U568" s="43">
        <f ca="1">+HLOOKUP($R$1,'Recuperados DIA'!$E$1:$H$763,Localiza_PN1112[[#This Row],[Fila]],0)</f>
        <v>0</v>
      </c>
    </row>
    <row r="569" spans="2:21">
      <c r="B569">
        <v>569</v>
      </c>
      <c r="C569">
        <v>40608</v>
      </c>
      <c r="D569" t="s">
        <v>354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1</v>
      </c>
      <c r="K569" s="52">
        <f>+Localiza_PN1112[[#This Row],[Casos]]-Localiza_PN1112[[#This Row],[Fallecidos]]-Localiza_PN1112[[#This Row],[Recuperados]]</f>
        <v>-1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>
        <f ca="1">+HLOOKUP($R$1,'Casos DIA Corr'!$CM$1:$CP$755,Localiza_PN1112[[#This Row],[Fila]],0)</f>
        <v>0</v>
      </c>
      <c r="T569" s="43">
        <f ca="1">+HLOOKUP($R$1,'Muertes DIA'!$F$1:$I$770,Localiza_PN1112[[#This Row],[Fila]],0)</f>
        <v>0</v>
      </c>
      <c r="U569" s="43">
        <f ca="1">+HLOOKUP($R$1,'Recuperados DIA'!$E$1:$H$763,Localiza_PN1112[[#This Row],[Fila]],0)</f>
        <v>0</v>
      </c>
    </row>
    <row r="570" spans="2:21">
      <c r="B570">
        <v>570</v>
      </c>
      <c r="C570">
        <v>130901</v>
      </c>
      <c r="D570" t="s">
        <v>691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>
        <f ca="1">+HLOOKUP($R$1,'Casos DIA Corr'!$CM$1:$CP$755,Localiza_PN1112[[#This Row],[Fila]],0)</f>
        <v>0</v>
      </c>
      <c r="T570" s="43">
        <f ca="1">+HLOOKUP($R$1,'Muertes DIA'!$F$1:$I$770,Localiza_PN1112[[#This Row],[Fila]],0)</f>
        <v>0</v>
      </c>
      <c r="U570" s="43">
        <f ca="1">+HLOOKUP($R$1,'Recuperados DIA'!$E$1:$H$763,Localiza_PN1112[[#This Row],[Fila]],0)</f>
        <v>0</v>
      </c>
    </row>
    <row r="571" spans="2:21">
      <c r="B571">
        <v>571</v>
      </c>
      <c r="C571">
        <v>80801</v>
      </c>
      <c r="D571" t="s">
        <v>692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12</v>
      </c>
      <c r="K571" s="52">
        <f>+Localiza_PN1112[[#This Row],[Casos]]-Localiza_PN1112[[#This Row],[Fallecidos]]-Localiza_PN1112[[#This Row],[Recuperados]]</f>
        <v>-12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4756.2425683709871</v>
      </c>
      <c r="O571" s="22">
        <f>+Localiza_PN1112[[#This Row],[Activos]]/(Localiza_PN1112[[#This Row],[Población]]/1000000)</f>
        <v>-4756.2425683709871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>
        <f ca="1">+HLOOKUP($R$1,'Casos DIA Corr'!$CM$1:$CP$755,Localiza_PN1112[[#This Row],[Fila]],0)</f>
        <v>0</v>
      </c>
      <c r="T571" s="43">
        <f ca="1">+HLOOKUP($R$1,'Muertes DIA'!$F$1:$I$770,Localiza_PN1112[[#This Row],[Fila]],0)</f>
        <v>0</v>
      </c>
      <c r="U571" s="43">
        <f ca="1">+HLOOKUP($R$1,'Recuperados DIA'!$E$1:$H$763,Localiza_PN1112[[#This Row],[Fila]],0)</f>
        <v>0</v>
      </c>
    </row>
    <row r="572" spans="2:21">
      <c r="B572">
        <v>572</v>
      </c>
      <c r="C572">
        <v>41104</v>
      </c>
      <c r="D572" t="s">
        <v>448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2</v>
      </c>
      <c r="K572" s="52">
        <f>+Localiza_PN1112[[#This Row],[Casos]]-Localiza_PN1112[[#This Row],[Fallecidos]]-Localiza_PN1112[[#This Row],[Recuperados]]</f>
        <v>-2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674.30883344571816</v>
      </c>
      <c r="O572" s="22">
        <f>+Localiza_PN1112[[#This Row],[Activos]]/(Localiza_PN1112[[#This Row],[Población]]/1000000)</f>
        <v>-674.30883344571816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>
        <f ca="1">+HLOOKUP($R$1,'Casos DIA Corr'!$CM$1:$CP$755,Localiza_PN1112[[#This Row],[Fila]],0)</f>
        <v>0</v>
      </c>
      <c r="T572" s="43">
        <f ca="1">+HLOOKUP($R$1,'Muertes DIA'!$F$1:$I$770,Localiza_PN1112[[#This Row],[Fila]],0)</f>
        <v>0</v>
      </c>
      <c r="U572" s="43">
        <f ca="1">+HLOOKUP($R$1,'Recuperados DIA'!$E$1:$H$763,Localiza_PN1112[[#This Row],[Fila]],0)</f>
        <v>0</v>
      </c>
    </row>
    <row r="573" spans="2:21">
      <c r="B573">
        <v>573</v>
      </c>
      <c r="C573">
        <v>80809</v>
      </c>
      <c r="D573" t="s">
        <v>299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247</v>
      </c>
      <c r="K573" s="52">
        <f>+Localiza_PN1112[[#This Row],[Casos]]-Localiza_PN1112[[#This Row],[Fallecidos]]-Localiza_PN1112[[#This Row],[Recuperados]]</f>
        <v>-252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101229.50819672132</v>
      </c>
      <c r="O573" s="22">
        <f>+Localiza_PN1112[[#This Row],[Activos]]/(Localiza_PN1112[[#This Row],[Población]]/1000000)</f>
        <v>-103278.68852459016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>
        <f ca="1">+HLOOKUP($R$1,'Casos DIA Corr'!$CM$1:$CP$755,Localiza_PN1112[[#This Row],[Fila]],0)</f>
        <v>0</v>
      </c>
      <c r="T573" s="43">
        <f ca="1">+HLOOKUP($R$1,'Muertes DIA'!$F$1:$I$770,Localiza_PN1112[[#This Row],[Fila]],0)</f>
        <v>0</v>
      </c>
      <c r="U573" s="43">
        <f ca="1">+HLOOKUP($R$1,'Recuperados DIA'!$E$1:$H$763,Localiza_PN1112[[#This Row],[Fila]],0)</f>
        <v>1</v>
      </c>
    </row>
    <row r="574" spans="2:21">
      <c r="B574">
        <v>574</v>
      </c>
      <c r="C574">
        <v>90801</v>
      </c>
      <c r="D574" t="s">
        <v>693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4</v>
      </c>
      <c r="K574" s="52">
        <f>+Localiza_PN1112[[#This Row],[Casos]]-Localiza_PN1112[[#This Row],[Fallecidos]]-Localiza_PN1112[[#This Row],[Recuperados]]</f>
        <v>-4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891.46422999777144</v>
      </c>
      <c r="O574" s="22">
        <f>+Localiza_PN1112[[#This Row],[Activos]]/(Localiza_PN1112[[#This Row],[Población]]/1000000)</f>
        <v>-891.46422999777144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>
        <f ca="1">+HLOOKUP($R$1,'Casos DIA Corr'!$CM$1:$CP$755,Localiza_PN1112[[#This Row],[Fila]],0)</f>
        <v>0</v>
      </c>
      <c r="T574" s="43">
        <f ca="1">+HLOOKUP($R$1,'Muertes DIA'!$F$1:$I$770,Localiza_PN1112[[#This Row],[Fila]],0)</f>
        <v>0</v>
      </c>
      <c r="U574" s="43">
        <f ca="1">+HLOOKUP($R$1,'Recuperados DIA'!$E$1:$H$763,Localiza_PN1112[[#This Row],[Fila]],0)</f>
        <v>0</v>
      </c>
    </row>
    <row r="575" spans="2:21">
      <c r="B575">
        <v>575</v>
      </c>
      <c r="C575">
        <v>40515</v>
      </c>
      <c r="D575" t="s">
        <v>694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1</v>
      </c>
      <c r="K575" s="52">
        <f>+Localiza_PN1112[[#This Row],[Casos]]-Localiza_PN1112[[#This Row],[Fallecidos]]-Localiza_PN1112[[#This Row],[Recuperados]]</f>
        <v>-1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>
        <f ca="1">+HLOOKUP($R$1,'Casos DIA Corr'!$CM$1:$CP$755,Localiza_PN1112[[#This Row],[Fila]],0)</f>
        <v>0</v>
      </c>
      <c r="T575" s="43">
        <f ca="1">+HLOOKUP($R$1,'Muertes DIA'!$F$1:$I$770,Localiza_PN1112[[#This Row],[Fila]],0)</f>
        <v>0</v>
      </c>
      <c r="U575" s="43">
        <f ca="1">+HLOOKUP($R$1,'Recuperados DIA'!$E$1:$H$763,Localiza_PN1112[[#This Row],[Fila]],0)</f>
        <v>0</v>
      </c>
    </row>
    <row r="576" spans="2:21">
      <c r="B576">
        <v>576</v>
      </c>
      <c r="C576">
        <v>70219</v>
      </c>
      <c r="D576" t="s">
        <v>695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>
        <f ca="1">+HLOOKUP($R$1,'Casos DIA Corr'!$CM$1:$CP$755,Localiza_PN1112[[#This Row],[Fila]],0)</f>
        <v>0</v>
      </c>
      <c r="T576" s="43">
        <f ca="1">+HLOOKUP($R$1,'Muertes DIA'!$F$1:$I$770,Localiza_PN1112[[#This Row],[Fila]],0)</f>
        <v>0</v>
      </c>
      <c r="U576" s="43">
        <f ca="1">+HLOOKUP($R$1,'Recuperados DIA'!$E$1:$H$763,Localiza_PN1112[[#This Row],[Fila]],0)</f>
        <v>0</v>
      </c>
    </row>
    <row r="577" spans="2:21">
      <c r="B577">
        <v>577</v>
      </c>
      <c r="C577">
        <v>90212</v>
      </c>
      <c r="D577" t="s">
        <v>695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>
        <f ca="1">+HLOOKUP($R$1,'Casos DIA Corr'!$CM$1:$CP$755,Localiza_PN1112[[#This Row],[Fila]],0)</f>
        <v>0</v>
      </c>
      <c r="T577" s="43">
        <f ca="1">+HLOOKUP($R$1,'Muertes DIA'!$F$1:$I$770,Localiza_PN1112[[#This Row],[Fila]],0)</f>
        <v>0</v>
      </c>
      <c r="U577" s="43">
        <f ca="1">+HLOOKUP($R$1,'Recuperados DIA'!$E$1:$H$763,Localiza_PN1112[[#This Row],[Fila]],0)</f>
        <v>0</v>
      </c>
    </row>
    <row r="578" spans="2:21">
      <c r="B578">
        <v>578</v>
      </c>
      <c r="C578">
        <v>90305</v>
      </c>
      <c r="D578" t="s">
        <v>695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>
        <f ca="1">+HLOOKUP($R$1,'Casos DIA Corr'!$CM$1:$CP$755,Localiza_PN1112[[#This Row],[Fila]],0)</f>
        <v>0</v>
      </c>
      <c r="T578" s="43">
        <f ca="1">+HLOOKUP($R$1,'Muertes DIA'!$F$1:$I$770,Localiza_PN1112[[#This Row],[Fila]],0)</f>
        <v>0</v>
      </c>
      <c r="U578" s="43">
        <f ca="1">+HLOOKUP($R$1,'Recuperados DIA'!$E$1:$H$763,Localiza_PN1112[[#This Row],[Fila]],0)</f>
        <v>0</v>
      </c>
    </row>
    <row r="579" spans="2:21">
      <c r="B579">
        <v>579</v>
      </c>
      <c r="C579">
        <v>90806</v>
      </c>
      <c r="D579" t="s">
        <v>695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>
        <f ca="1">+HLOOKUP($R$1,'Casos DIA Corr'!$CM$1:$CP$755,Localiza_PN1112[[#This Row],[Fila]],0)</f>
        <v>0</v>
      </c>
      <c r="T579" s="43">
        <f ca="1">+HLOOKUP($R$1,'Muertes DIA'!$F$1:$I$770,Localiza_PN1112[[#This Row],[Fila]],0)</f>
        <v>0</v>
      </c>
      <c r="U579" s="43">
        <f ca="1">+HLOOKUP($R$1,'Recuperados DIA'!$E$1:$H$763,Localiza_PN1112[[#This Row],[Fila]],0)</f>
        <v>0</v>
      </c>
    </row>
    <row r="580" spans="2:21">
      <c r="B580">
        <v>580</v>
      </c>
      <c r="C580">
        <v>130909</v>
      </c>
      <c r="D580" t="s">
        <v>695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>
        <f ca="1">+HLOOKUP($R$1,'Casos DIA Corr'!$CM$1:$CP$755,Localiza_PN1112[[#This Row],[Fila]],0)</f>
        <v>0</v>
      </c>
      <c r="T580" s="43">
        <f ca="1">+HLOOKUP($R$1,'Muertes DIA'!$F$1:$I$770,Localiza_PN1112[[#This Row],[Fila]],0)</f>
        <v>0</v>
      </c>
      <c r="U580" s="43">
        <f ca="1">+HLOOKUP($R$1,'Recuperados DIA'!$E$1:$H$763,Localiza_PN1112[[#This Row],[Fila]],0)</f>
        <v>0</v>
      </c>
    </row>
    <row r="581" spans="2:21">
      <c r="B581">
        <v>581</v>
      </c>
      <c r="C581">
        <v>30601</v>
      </c>
      <c r="D581" t="s">
        <v>696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3</v>
      </c>
      <c r="K581" s="52">
        <f>+Localiza_PN1112[[#This Row],[Casos]]-Localiza_PN1112[[#This Row],[Fallecidos]]-Localiza_PN1112[[#This Row],[Recuperados]]</f>
        <v>-3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5059.021922428331</v>
      </c>
      <c r="O581" s="22">
        <f>+Localiza_PN1112[[#This Row],[Activos]]/(Localiza_PN1112[[#This Row],[Población]]/1000000)</f>
        <v>-5059.021922428331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>
        <f ca="1">+HLOOKUP($R$1,'Casos DIA Corr'!$CM$1:$CP$755,Localiza_PN1112[[#This Row],[Fila]],0)</f>
        <v>0</v>
      </c>
      <c r="T581" s="43">
        <f ca="1">+HLOOKUP($R$1,'Muertes DIA'!$F$1:$I$770,Localiza_PN1112[[#This Row],[Fila]],0)</f>
        <v>0</v>
      </c>
      <c r="U581" s="43">
        <f ca="1">+HLOOKUP($R$1,'Recuperados DIA'!$E$1:$H$763,Localiza_PN1112[[#This Row],[Fila]],0)</f>
        <v>0</v>
      </c>
    </row>
    <row r="582" spans="2:21">
      <c r="B582">
        <v>582</v>
      </c>
      <c r="C582">
        <v>30113</v>
      </c>
      <c r="D582" t="s">
        <v>697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30</v>
      </c>
      <c r="K582" s="52">
        <f>+Localiza_PN1112[[#This Row],[Casos]]-Localiza_PN1112[[#This Row],[Fallecidos]]-Localiza_PN1112[[#This Row],[Recuperados]]</f>
        <v>-30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44117.647058823524</v>
      </c>
      <c r="O582" s="22">
        <f>+Localiza_PN1112[[#This Row],[Activos]]/(Localiza_PN1112[[#This Row],[Población]]/1000000)</f>
        <v>-44117.647058823524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>
        <f ca="1">+HLOOKUP($R$1,'Casos DIA Corr'!$CM$1:$CP$755,Localiza_PN1112[[#This Row],[Fila]],0)</f>
        <v>0</v>
      </c>
      <c r="T582" s="43">
        <f ca="1">+HLOOKUP($R$1,'Muertes DIA'!$F$1:$I$770,Localiza_PN1112[[#This Row],[Fila]],0)</f>
        <v>0</v>
      </c>
      <c r="U582" s="43">
        <f ca="1">+HLOOKUP($R$1,'Recuperados DIA'!$E$1:$H$763,Localiza_PN1112[[#This Row],[Fila]],0)</f>
        <v>0</v>
      </c>
    </row>
    <row r="583" spans="2:21">
      <c r="B583">
        <v>583</v>
      </c>
      <c r="C583">
        <v>41204</v>
      </c>
      <c r="D583" t="s">
        <v>697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>
        <f ca="1">+HLOOKUP($R$1,'Casos DIA Corr'!$CM$1:$CP$755,Localiza_PN1112[[#This Row],[Fila]],0)</f>
        <v>0</v>
      </c>
      <c r="T583" s="43">
        <f ca="1">+HLOOKUP($R$1,'Muertes DIA'!$F$1:$I$770,Localiza_PN1112[[#This Row],[Fila]],0)</f>
        <v>0</v>
      </c>
      <c r="U583" s="43">
        <f ca="1">+HLOOKUP($R$1,'Recuperados DIA'!$E$1:$H$763,Localiza_PN1112[[#This Row],[Fila]],0)</f>
        <v>0</v>
      </c>
    </row>
    <row r="584" spans="2:21">
      <c r="B584">
        <v>584</v>
      </c>
      <c r="C584">
        <v>90805</v>
      </c>
      <c r="D584" t="s">
        <v>697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>
        <f ca="1">+HLOOKUP($R$1,'Casos DIA Corr'!$CM$1:$CP$755,Localiza_PN1112[[#This Row],[Fila]],0)</f>
        <v>0</v>
      </c>
      <c r="T584" s="43">
        <f ca="1">+HLOOKUP($R$1,'Muertes DIA'!$F$1:$I$770,Localiza_PN1112[[#This Row],[Fila]],0)</f>
        <v>0</v>
      </c>
      <c r="U584" s="43">
        <f ca="1">+HLOOKUP($R$1,'Recuperados DIA'!$E$1:$H$763,Localiza_PN1112[[#This Row],[Fila]],0)</f>
        <v>0</v>
      </c>
    </row>
    <row r="585" spans="2:21">
      <c r="B585">
        <v>585</v>
      </c>
      <c r="C585">
        <v>60105</v>
      </c>
      <c r="D585" t="s">
        <v>698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1</v>
      </c>
      <c r="K585" s="52">
        <f>+Localiza_PN1112[[#This Row],[Casos]]-Localiza_PN1112[[#This Row],[Fallecidos]]-Localiza_PN1112[[#This Row],[Recuperados]]</f>
        <v>-1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>
        <f ca="1">+HLOOKUP($R$1,'Casos DIA Corr'!$CM$1:$CP$755,Localiza_PN1112[[#This Row],[Fila]],0)</f>
        <v>0</v>
      </c>
      <c r="T585" s="43">
        <f ca="1">+HLOOKUP($R$1,'Muertes DIA'!$F$1:$I$770,Localiza_PN1112[[#This Row],[Fila]],0)</f>
        <v>0</v>
      </c>
      <c r="U585" s="43">
        <f ca="1">+HLOOKUP($R$1,'Recuperados DIA'!$E$1:$H$763,Localiza_PN1112[[#This Row],[Fila]],0)</f>
        <v>0</v>
      </c>
    </row>
    <row r="586" spans="2:21">
      <c r="B586">
        <v>586</v>
      </c>
      <c r="C586">
        <v>20208</v>
      </c>
      <c r="D586" t="s">
        <v>699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>
        <f ca="1">+HLOOKUP($R$1,'Casos DIA Corr'!$CM$1:$CP$755,Localiza_PN1112[[#This Row],[Fila]],0)</f>
        <v>0</v>
      </c>
      <c r="T586" s="43">
        <f ca="1">+HLOOKUP($R$1,'Muertes DIA'!$F$1:$I$770,Localiza_PN1112[[#This Row],[Fila]],0)</f>
        <v>0</v>
      </c>
      <c r="U586" s="43">
        <f ca="1">+HLOOKUP($R$1,'Recuperados DIA'!$E$1:$H$763,Localiza_PN1112[[#This Row],[Fila]],0)</f>
        <v>0</v>
      </c>
    </row>
    <row r="587" spans="2:21">
      <c r="B587">
        <v>587</v>
      </c>
      <c r="C587">
        <v>30603</v>
      </c>
      <c r="D587" t="s">
        <v>700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>
        <f ca="1">+HLOOKUP($R$1,'Casos DIA Corr'!$CM$1:$CP$755,Localiza_PN1112[[#This Row],[Fila]],0)</f>
        <v>0</v>
      </c>
      <c r="T587" s="43">
        <f ca="1">+HLOOKUP($R$1,'Muertes DIA'!$F$1:$I$770,Localiza_PN1112[[#This Row],[Fila]],0)</f>
        <v>0</v>
      </c>
      <c r="U587" s="43">
        <f ca="1">+HLOOKUP($R$1,'Recuperados DIA'!$E$1:$H$763,Localiza_PN1112[[#This Row],[Fila]],0)</f>
        <v>0</v>
      </c>
    </row>
    <row r="588" spans="2:21">
      <c r="B588">
        <v>588</v>
      </c>
      <c r="C588">
        <v>41205</v>
      </c>
      <c r="D588" t="s">
        <v>188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>
        <f ca="1">+HLOOKUP($R$1,'Casos DIA Corr'!$CM$1:$CP$755,Localiza_PN1112[[#This Row],[Fila]],0)</f>
        <v>0</v>
      </c>
      <c r="T588" s="43">
        <f ca="1">+HLOOKUP($R$1,'Muertes DIA'!$F$1:$I$770,Localiza_PN1112[[#This Row],[Fila]],0)</f>
        <v>0</v>
      </c>
      <c r="U588" s="43">
        <f ca="1">+HLOOKUP($R$1,'Recuperados DIA'!$E$1:$H$763,Localiza_PN1112[[#This Row],[Fila]],0)</f>
        <v>0</v>
      </c>
    </row>
    <row r="589" spans="2:21">
      <c r="B589">
        <v>589</v>
      </c>
      <c r="C589">
        <v>90306</v>
      </c>
      <c r="D589" t="s">
        <v>701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>
        <f ca="1">+HLOOKUP($R$1,'Casos DIA Corr'!$CM$1:$CP$755,Localiza_PN1112[[#This Row],[Fila]],0)</f>
        <v>0</v>
      </c>
      <c r="T589" s="43">
        <f ca="1">+HLOOKUP($R$1,'Muertes DIA'!$F$1:$I$770,Localiza_PN1112[[#This Row],[Fila]],0)</f>
        <v>0</v>
      </c>
      <c r="U589" s="43">
        <f ca="1">+HLOOKUP($R$1,'Recuperados DIA'!$E$1:$H$763,Localiza_PN1112[[#This Row],[Fila]],0)</f>
        <v>0</v>
      </c>
    </row>
    <row r="590" spans="2:21">
      <c r="B590">
        <v>590</v>
      </c>
      <c r="C590">
        <v>80818</v>
      </c>
      <c r="D590" t="s">
        <v>702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73</v>
      </c>
      <c r="K590" s="52">
        <f>+Localiza_PN1112[[#This Row],[Casos]]-Localiza_PN1112[[#This Row],[Fallecidos]]-Localiza_PN1112[[#This Row],[Recuperados]]</f>
        <v>-73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6174.4058191660324</v>
      </c>
      <c r="O590" s="22">
        <f>+Localiza_PN1112[[#This Row],[Activos]]/(Localiza_PN1112[[#This Row],[Población]]/1000000)</f>
        <v>-6174.4058191660324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>
        <f ca="1">+HLOOKUP($R$1,'Casos DIA Corr'!$CM$1:$CP$755,Localiza_PN1112[[#This Row],[Fila]],0)</f>
        <v>0</v>
      </c>
      <c r="T590" s="43">
        <f ca="1">+HLOOKUP($R$1,'Muertes DIA'!$F$1:$I$770,Localiza_PN1112[[#This Row],[Fila]],0)</f>
        <v>0</v>
      </c>
      <c r="U590" s="43">
        <f ca="1">+HLOOKUP($R$1,'Recuperados DIA'!$E$1:$H$763,Localiza_PN1112[[#This Row],[Fila]],0)</f>
        <v>0</v>
      </c>
    </row>
    <row r="591" spans="2:21">
      <c r="B591">
        <v>591</v>
      </c>
      <c r="C591">
        <v>90510</v>
      </c>
      <c r="D591" t="s">
        <v>703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>
        <f ca="1">+HLOOKUP($R$1,'Casos DIA Corr'!$CM$1:$CP$755,Localiza_PN1112[[#This Row],[Fila]],0)</f>
        <v>0</v>
      </c>
      <c r="T591" s="43">
        <f ca="1">+HLOOKUP($R$1,'Muertes DIA'!$F$1:$I$770,Localiza_PN1112[[#This Row],[Fila]],0)</f>
        <v>0</v>
      </c>
      <c r="U591" s="43">
        <f ca="1">+HLOOKUP($R$1,'Recuperados DIA'!$E$1:$H$763,Localiza_PN1112[[#This Row],[Fila]],0)</f>
        <v>0</v>
      </c>
    </row>
    <row r="592" spans="2:21">
      <c r="B592">
        <v>592</v>
      </c>
      <c r="C592">
        <v>91011</v>
      </c>
      <c r="D592" t="s">
        <v>703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42</v>
      </c>
      <c r="K592" s="52">
        <f>+Localiza_PN1112[[#This Row],[Casos]]-Localiza_PN1112[[#This Row],[Fallecidos]]-Localiza_PN1112[[#This Row],[Recuperados]]</f>
        <v>-43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>
        <f ca="1">+HLOOKUP($R$1,'Casos DIA Corr'!$CM$1:$CP$755,Localiza_PN1112[[#This Row],[Fila]],0)</f>
        <v>0</v>
      </c>
      <c r="T592" s="43">
        <f ca="1">+HLOOKUP($R$1,'Muertes DIA'!$F$1:$I$770,Localiza_PN1112[[#This Row],[Fila]],0)</f>
        <v>0</v>
      </c>
      <c r="U592" s="43">
        <f ca="1">+HLOOKUP($R$1,'Recuperados DIA'!$E$1:$H$763,Localiza_PN1112[[#This Row],[Fila]],0)</f>
        <v>0</v>
      </c>
    </row>
    <row r="593" spans="2:21">
      <c r="B593">
        <v>593</v>
      </c>
      <c r="C593">
        <v>70220</v>
      </c>
      <c r="D593" t="s">
        <v>704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>
        <f ca="1">+HLOOKUP($R$1,'Casos DIA Corr'!$CM$1:$CP$755,Localiza_PN1112[[#This Row],[Fila]],0)</f>
        <v>0</v>
      </c>
      <c r="T593" s="43">
        <f ca="1">+HLOOKUP($R$1,'Muertes DIA'!$F$1:$I$770,Localiza_PN1112[[#This Row],[Fila]],0)</f>
        <v>0</v>
      </c>
      <c r="U593" s="43">
        <f ca="1">+HLOOKUP($R$1,'Recuperados DIA'!$E$1:$H$763,Localiza_PN1112[[#This Row],[Fila]],0)</f>
        <v>0</v>
      </c>
    </row>
    <row r="594" spans="2:21">
      <c r="B594">
        <v>594</v>
      </c>
      <c r="C594">
        <v>80201</v>
      </c>
      <c r="D594" t="s">
        <v>705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>
        <f ca="1">+HLOOKUP($R$1,'Casos DIA Corr'!$CM$1:$CP$755,Localiza_PN1112[[#This Row],[Fila]],0)</f>
        <v>0</v>
      </c>
      <c r="T594" s="43">
        <f ca="1">+HLOOKUP($R$1,'Muertes DIA'!$F$1:$I$770,Localiza_PN1112[[#This Row],[Fila]],0)</f>
        <v>0</v>
      </c>
      <c r="U594" s="43">
        <f ca="1">+HLOOKUP($R$1,'Recuperados DIA'!$E$1:$H$763,Localiza_PN1112[[#This Row],[Fila]],0)</f>
        <v>0</v>
      </c>
    </row>
    <row r="595" spans="2:21">
      <c r="B595">
        <v>595</v>
      </c>
      <c r="C595">
        <v>40609</v>
      </c>
      <c r="D595" t="s">
        <v>706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>
        <f ca="1">+HLOOKUP($R$1,'Casos DIA Corr'!$CM$1:$CP$755,Localiza_PN1112[[#This Row],[Fila]],0)</f>
        <v>0</v>
      </c>
      <c r="T595" s="43">
        <f ca="1">+HLOOKUP($R$1,'Muertes DIA'!$F$1:$I$770,Localiza_PN1112[[#This Row],[Fila]],0)</f>
        <v>0</v>
      </c>
      <c r="U595" s="43">
        <f ca="1">+HLOOKUP($R$1,'Recuperados DIA'!$E$1:$H$763,Localiza_PN1112[[#This Row],[Fila]],0)</f>
        <v>0</v>
      </c>
    </row>
    <row r="596" spans="2:21">
      <c r="B596">
        <v>596</v>
      </c>
      <c r="C596">
        <v>40610</v>
      </c>
      <c r="D596" t="s">
        <v>707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9</v>
      </c>
      <c r="K596" s="52">
        <f>+Localiza_PN1112[[#This Row],[Casos]]-Localiza_PN1112[[#This Row],[Fallecidos]]-Localiza_PN1112[[#This Row],[Recuperados]]</f>
        <v>-9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8964.1434262948223</v>
      </c>
      <c r="O596" s="22">
        <f>+Localiza_PN1112[[#This Row],[Activos]]/(Localiza_PN1112[[#This Row],[Población]]/1000000)</f>
        <v>-8964.1434262948223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>
        <f ca="1">+HLOOKUP($R$1,'Casos DIA Corr'!$CM$1:$CP$755,Localiza_PN1112[[#This Row],[Fila]],0)</f>
        <v>0</v>
      </c>
      <c r="T596" s="43">
        <f ca="1">+HLOOKUP($R$1,'Muertes DIA'!$F$1:$I$770,Localiza_PN1112[[#This Row],[Fila]],0)</f>
        <v>0</v>
      </c>
      <c r="U596" s="43">
        <f ca="1">+HLOOKUP($R$1,'Recuperados DIA'!$E$1:$H$763,Localiza_PN1112[[#This Row],[Fila]],0)</f>
        <v>0</v>
      </c>
    </row>
    <row r="597" spans="2:21">
      <c r="B597">
        <v>597</v>
      </c>
      <c r="C597">
        <v>120904</v>
      </c>
      <c r="D597" t="s">
        <v>708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>
        <f ca="1">+HLOOKUP($R$1,'Casos DIA Corr'!$CM$1:$CP$755,Localiza_PN1112[[#This Row],[Fila]],0)</f>
        <v>0</v>
      </c>
      <c r="T597" s="43">
        <f ca="1">+HLOOKUP($R$1,'Muertes DIA'!$F$1:$I$770,Localiza_PN1112[[#This Row],[Fila]],0)</f>
        <v>0</v>
      </c>
      <c r="U597" s="43">
        <f ca="1">+HLOOKUP($R$1,'Recuperados DIA'!$E$1:$H$763,Localiza_PN1112[[#This Row],[Fila]],0)</f>
        <v>0</v>
      </c>
    </row>
    <row r="598" spans="2:21">
      <c r="B598">
        <v>598</v>
      </c>
      <c r="C598">
        <v>91006</v>
      </c>
      <c r="D598" t="s">
        <v>709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3</v>
      </c>
      <c r="K598" s="52">
        <f>+Localiza_PN1112[[#This Row],[Casos]]-Localiza_PN1112[[#This Row],[Fallecidos]]-Localiza_PN1112[[#This Row],[Recuperados]]</f>
        <v>-3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25862.068965517243</v>
      </c>
      <c r="O598" s="22">
        <f>+Localiza_PN1112[[#This Row],[Activos]]/(Localiza_PN1112[[#This Row],[Población]]/1000000)</f>
        <v>-25862.068965517243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>
        <f ca="1">+HLOOKUP($R$1,'Casos DIA Corr'!$CM$1:$CP$755,Localiza_PN1112[[#This Row],[Fila]],0)</f>
        <v>0</v>
      </c>
      <c r="T598" s="43">
        <f ca="1">+HLOOKUP($R$1,'Muertes DIA'!$F$1:$I$770,Localiza_PN1112[[#This Row],[Fila]],0)</f>
        <v>0</v>
      </c>
      <c r="U598" s="43">
        <f ca="1">+HLOOKUP($R$1,'Recuperados DIA'!$E$1:$H$763,Localiza_PN1112[[#This Row],[Fila]],0)</f>
        <v>0</v>
      </c>
    </row>
    <row r="599" spans="2:21">
      <c r="B599">
        <v>599</v>
      </c>
      <c r="C599">
        <v>70311</v>
      </c>
      <c r="D599" t="s">
        <v>710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>
        <f ca="1">+HLOOKUP($R$1,'Casos DIA Corr'!$CM$1:$CP$755,Localiza_PN1112[[#This Row],[Fila]],0)</f>
        <v>0</v>
      </c>
      <c r="T599" s="43">
        <f ca="1">+HLOOKUP($R$1,'Muertes DIA'!$F$1:$I$770,Localiza_PN1112[[#This Row],[Fila]],0)</f>
        <v>0</v>
      </c>
      <c r="U599" s="43">
        <f ca="1">+HLOOKUP($R$1,'Recuperados DIA'!$E$1:$H$763,Localiza_PN1112[[#This Row],[Fila]],0)</f>
        <v>0</v>
      </c>
    </row>
    <row r="600" spans="2:21">
      <c r="B600">
        <v>600</v>
      </c>
      <c r="C600">
        <v>80803</v>
      </c>
      <c r="D600" t="s">
        <v>710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158</v>
      </c>
      <c r="K600" s="52">
        <f>+Localiza_PN1112[[#This Row],[Casos]]-Localiza_PN1112[[#This Row],[Fallecidos]]-Localiza_PN1112[[#This Row],[Recuperados]]</f>
        <v>-171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90182.648401826475</v>
      </c>
      <c r="O600" s="22">
        <f>+Localiza_PN1112[[#This Row],[Activos]]/(Localiza_PN1112[[#This Row],[Población]]/1000000)</f>
        <v>-97602.739726027386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>
        <f ca="1">+HLOOKUP($R$1,'Casos DIA Corr'!$CM$1:$CP$755,Localiza_PN1112[[#This Row],[Fila]],0)</f>
        <v>0</v>
      </c>
      <c r="T600" s="43">
        <f ca="1">+HLOOKUP($R$1,'Muertes DIA'!$F$1:$I$770,Localiza_PN1112[[#This Row],[Fila]],0)</f>
        <v>1</v>
      </c>
      <c r="U600" s="43">
        <f ca="1">+HLOOKUP($R$1,'Recuperados DIA'!$E$1:$H$763,Localiza_PN1112[[#This Row],[Fila]],0)</f>
        <v>1</v>
      </c>
    </row>
    <row r="601" spans="2:21">
      <c r="B601">
        <v>601</v>
      </c>
      <c r="C601">
        <v>120901</v>
      </c>
      <c r="D601" t="s">
        <v>711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>
        <f ca="1">+HLOOKUP($R$1,'Casos DIA Corr'!$CM$1:$CP$755,Localiza_PN1112[[#This Row],[Fila]],0)</f>
        <v>0</v>
      </c>
      <c r="T601" s="43">
        <f ca="1">+HLOOKUP($R$1,'Muertes DIA'!$F$1:$I$770,Localiza_PN1112[[#This Row],[Fila]],0)</f>
        <v>0</v>
      </c>
      <c r="U601" s="43">
        <f ca="1">+HLOOKUP($R$1,'Recuperados DIA'!$E$1:$H$763,Localiza_PN1112[[#This Row],[Fila]],0)</f>
        <v>0</v>
      </c>
    </row>
    <row r="602" spans="2:21">
      <c r="B602">
        <v>602</v>
      </c>
      <c r="C602">
        <v>41008</v>
      </c>
      <c r="D602" t="s">
        <v>712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>
        <f ca="1">+HLOOKUP($R$1,'Casos DIA Corr'!$CM$1:$CP$755,Localiza_PN1112[[#This Row],[Fila]],0)</f>
        <v>0</v>
      </c>
      <c r="T602" s="43">
        <f ca="1">+HLOOKUP($R$1,'Muertes DIA'!$F$1:$I$770,Localiza_PN1112[[#This Row],[Fila]],0)</f>
        <v>0</v>
      </c>
      <c r="U602" s="43">
        <f ca="1">+HLOOKUP($R$1,'Recuperados DIA'!$E$1:$H$763,Localiza_PN1112[[#This Row],[Fila]],0)</f>
        <v>0</v>
      </c>
    </row>
    <row r="603" spans="2:21">
      <c r="B603">
        <v>603</v>
      </c>
      <c r="C603">
        <v>130104</v>
      </c>
      <c r="D603" t="s">
        <v>712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6</v>
      </c>
      <c r="K603" s="52">
        <f>+Localiza_PN1112[[#This Row],[Casos]]-Localiza_PN1112[[#This Row],[Fallecidos]]-Localiza_PN1112[[#This Row],[Recuperados]]</f>
        <v>-6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3683.2412523020257</v>
      </c>
      <c r="O603" s="22">
        <f>+Localiza_PN1112[[#This Row],[Activos]]/(Localiza_PN1112[[#This Row],[Población]]/1000000)</f>
        <v>-3683.2412523020257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>
        <f ca="1">+HLOOKUP($R$1,'Casos DIA Corr'!$CM$1:$CP$755,Localiza_PN1112[[#This Row],[Fila]],0)</f>
        <v>0</v>
      </c>
      <c r="T603" s="43">
        <f ca="1">+HLOOKUP($R$1,'Muertes DIA'!$F$1:$I$770,Localiza_PN1112[[#This Row],[Fila]],0)</f>
        <v>0</v>
      </c>
      <c r="U603" s="43">
        <f ca="1">+HLOOKUP($R$1,'Recuperados DIA'!$E$1:$H$763,Localiza_PN1112[[#This Row],[Fila]],0)</f>
        <v>0</v>
      </c>
    </row>
    <row r="604" spans="2:21">
      <c r="B604">
        <v>604</v>
      </c>
      <c r="C604">
        <v>41006</v>
      </c>
      <c r="D604" t="s">
        <v>713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>
        <f ca="1">+HLOOKUP($R$1,'Casos DIA Corr'!$CM$1:$CP$755,Localiza_PN1112[[#This Row],[Fila]],0)</f>
        <v>0</v>
      </c>
      <c r="T604" s="43">
        <f ca="1">+HLOOKUP($R$1,'Muertes DIA'!$F$1:$I$770,Localiza_PN1112[[#This Row],[Fila]],0)</f>
        <v>0</v>
      </c>
      <c r="U604" s="43">
        <f ca="1">+HLOOKUP($R$1,'Recuperados DIA'!$E$1:$H$763,Localiza_PN1112[[#This Row],[Fila]],0)</f>
        <v>0</v>
      </c>
    </row>
    <row r="605" spans="2:21">
      <c r="B605">
        <v>605</v>
      </c>
      <c r="C605">
        <v>41105</v>
      </c>
      <c r="D605" t="s">
        <v>713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>
        <f ca="1">+HLOOKUP($R$1,'Casos DIA Corr'!$CM$1:$CP$755,Localiza_PN1112[[#This Row],[Fila]],0)</f>
        <v>0</v>
      </c>
      <c r="T605" s="43">
        <f ca="1">+HLOOKUP($R$1,'Muertes DIA'!$F$1:$I$770,Localiza_PN1112[[#This Row],[Fila]],0)</f>
        <v>0</v>
      </c>
      <c r="U605" s="43">
        <f ca="1">+HLOOKUP($R$1,'Recuperados DIA'!$E$1:$H$763,Localiza_PN1112[[#This Row],[Fila]],0)</f>
        <v>0</v>
      </c>
    </row>
    <row r="606" spans="2:21">
      <c r="B606">
        <v>606</v>
      </c>
      <c r="C606">
        <v>80506</v>
      </c>
      <c r="D606" t="s">
        <v>714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>
        <f ca="1">+HLOOKUP($R$1,'Casos DIA Corr'!$CM$1:$CP$755,Localiza_PN1112[[#This Row],[Fila]],0)</f>
        <v>0</v>
      </c>
      <c r="T606" s="43">
        <f ca="1">+HLOOKUP($R$1,'Muertes DIA'!$F$1:$I$770,Localiza_PN1112[[#This Row],[Fila]],0)</f>
        <v>0</v>
      </c>
      <c r="U606" s="43">
        <f ca="1">+HLOOKUP($R$1,'Recuperados DIA'!$E$1:$H$763,Localiza_PN1112[[#This Row],[Fila]],0)</f>
        <v>0</v>
      </c>
    </row>
    <row r="607" spans="2:21">
      <c r="B607">
        <v>607</v>
      </c>
      <c r="C607">
        <v>50316</v>
      </c>
      <c r="D607" t="s">
        <v>715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14</v>
      </c>
      <c r="K607" s="52">
        <f>+Localiza_PN1112[[#This Row],[Casos]]-Localiza_PN1112[[#This Row],[Fallecidos]]-Localiza_PN1112[[#This Row],[Recuperados]]</f>
        <v>-14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5299.0158970476914</v>
      </c>
      <c r="O607" s="22">
        <f>+Localiza_PN1112[[#This Row],[Activos]]/(Localiza_PN1112[[#This Row],[Población]]/1000000)</f>
        <v>-5299.0158970476914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>
        <f ca="1">+HLOOKUP($R$1,'Casos DIA Corr'!$CM$1:$CP$755,Localiza_PN1112[[#This Row],[Fila]],0)</f>
        <v>0</v>
      </c>
      <c r="T607" s="43">
        <f ca="1">+HLOOKUP($R$1,'Muertes DIA'!$F$1:$I$770,Localiza_PN1112[[#This Row],[Fila]],0)</f>
        <v>0</v>
      </c>
      <c r="U607" s="43">
        <f ca="1">+HLOOKUP($R$1,'Recuperados DIA'!$E$1:$H$763,Localiza_PN1112[[#This Row],[Fila]],0)</f>
        <v>0</v>
      </c>
    </row>
    <row r="608" spans="2:21">
      <c r="B608">
        <v>608</v>
      </c>
      <c r="C608">
        <v>90901</v>
      </c>
      <c r="D608" t="s">
        <v>715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1</v>
      </c>
      <c r="K608" s="52">
        <f>+Localiza_PN1112[[#This Row],[Casos]]-Localiza_PN1112[[#This Row],[Fallecidos]]-Localiza_PN1112[[#This Row],[Recuperados]]</f>
        <v>-1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>
        <f ca="1">+HLOOKUP($R$1,'Casos DIA Corr'!$CM$1:$CP$755,Localiza_PN1112[[#This Row],[Fila]],0)</f>
        <v>0</v>
      </c>
      <c r="T608" s="43">
        <f ca="1">+HLOOKUP($R$1,'Muertes DIA'!$F$1:$I$770,Localiza_PN1112[[#This Row],[Fila]],0)</f>
        <v>0</v>
      </c>
      <c r="U608" s="43">
        <f ca="1">+HLOOKUP($R$1,'Recuperados DIA'!$E$1:$H$763,Localiza_PN1112[[#This Row],[Fila]],0)</f>
        <v>0</v>
      </c>
    </row>
    <row r="609" spans="2:21">
      <c r="B609">
        <v>609</v>
      </c>
      <c r="C609">
        <v>30507</v>
      </c>
      <c r="D609" t="s">
        <v>304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>
        <f ca="1">+HLOOKUP($R$1,'Casos DIA Corr'!$CM$1:$CP$755,Localiza_PN1112[[#This Row],[Fila]],0)</f>
        <v>0</v>
      </c>
      <c r="T609" s="43">
        <f ca="1">+HLOOKUP($R$1,'Muertes DIA'!$F$1:$I$770,Localiza_PN1112[[#This Row],[Fila]],0)</f>
        <v>0</v>
      </c>
      <c r="U609" s="43">
        <f ca="1">+HLOOKUP($R$1,'Recuperados DIA'!$E$1:$H$763,Localiza_PN1112[[#This Row],[Fila]],0)</f>
        <v>0</v>
      </c>
    </row>
    <row r="610" spans="2:21">
      <c r="B610">
        <v>610</v>
      </c>
      <c r="C610">
        <v>40905</v>
      </c>
      <c r="D610" t="s">
        <v>716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>
        <f ca="1">+HLOOKUP($R$1,'Casos DIA Corr'!$CM$1:$CP$755,Localiza_PN1112[[#This Row],[Fila]],0)</f>
        <v>0</v>
      </c>
      <c r="T610" s="43">
        <f ca="1">+HLOOKUP($R$1,'Muertes DIA'!$F$1:$I$770,Localiza_PN1112[[#This Row],[Fila]],0)</f>
        <v>0</v>
      </c>
      <c r="U610" s="43">
        <f ca="1">+HLOOKUP($R$1,'Recuperados DIA'!$E$1:$H$763,Localiza_PN1112[[#This Row],[Fila]],0)</f>
        <v>0</v>
      </c>
    </row>
    <row r="611" spans="2:21">
      <c r="B611">
        <v>611</v>
      </c>
      <c r="C611">
        <v>60701</v>
      </c>
      <c r="D611" t="s">
        <v>717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1</v>
      </c>
      <c r="K611" s="52">
        <f>+Localiza_PN1112[[#This Row],[Casos]]-Localiza_PN1112[[#This Row],[Fallecidos]]-Localiza_PN1112[[#This Row],[Recuperados]]</f>
        <v>-1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636.13231552162847</v>
      </c>
      <c r="O611" s="22">
        <f>+Localiza_PN1112[[#This Row],[Activos]]/(Localiza_PN1112[[#This Row],[Población]]/1000000)</f>
        <v>-636.13231552162847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>
        <f ca="1">+HLOOKUP($R$1,'Casos DIA Corr'!$CM$1:$CP$755,Localiza_PN1112[[#This Row],[Fila]],0)</f>
        <v>0</v>
      </c>
      <c r="T611" s="43">
        <f ca="1">+HLOOKUP($R$1,'Muertes DIA'!$F$1:$I$770,Localiza_PN1112[[#This Row],[Fila]],0)</f>
        <v>0</v>
      </c>
      <c r="U611" s="43">
        <f ca="1">+HLOOKUP($R$1,'Recuperados DIA'!$E$1:$H$763,Localiza_PN1112[[#This Row],[Fila]],0)</f>
        <v>0</v>
      </c>
    </row>
    <row r="612" spans="2:21">
      <c r="B612">
        <v>612</v>
      </c>
      <c r="C612">
        <v>40508</v>
      </c>
      <c r="D612" t="s">
        <v>718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>
        <f ca="1">+HLOOKUP($R$1,'Casos DIA Corr'!$CM$1:$CP$755,Localiza_PN1112[[#This Row],[Fila]],0)</f>
        <v>0</v>
      </c>
      <c r="T612" s="43">
        <f ca="1">+HLOOKUP($R$1,'Muertes DIA'!$F$1:$I$770,Localiza_PN1112[[#This Row],[Fila]],0)</f>
        <v>0</v>
      </c>
      <c r="U612" s="43">
        <f ca="1">+HLOOKUP($R$1,'Recuperados DIA'!$E$1:$H$763,Localiza_PN1112[[#This Row],[Fila]],0)</f>
        <v>0</v>
      </c>
    </row>
    <row r="613" spans="2:21">
      <c r="B613">
        <v>613</v>
      </c>
      <c r="C613">
        <v>20209</v>
      </c>
      <c r="D613" t="s">
        <v>719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>
        <f ca="1">+HLOOKUP($R$1,'Casos DIA Corr'!$CM$1:$CP$755,Localiza_PN1112[[#This Row],[Fila]],0)</f>
        <v>0</v>
      </c>
      <c r="T613" s="43">
        <f ca="1">+HLOOKUP($R$1,'Muertes DIA'!$F$1:$I$770,Localiza_PN1112[[#This Row],[Fila]],0)</f>
        <v>0</v>
      </c>
      <c r="U613" s="43">
        <f ca="1">+HLOOKUP($R$1,'Recuperados DIA'!$E$1:$H$763,Localiza_PN1112[[#This Row],[Fila]],0)</f>
        <v>0</v>
      </c>
    </row>
    <row r="614" spans="2:21">
      <c r="B614">
        <v>614</v>
      </c>
      <c r="C614">
        <v>130718</v>
      </c>
      <c r="D614" t="s">
        <v>719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4</v>
      </c>
      <c r="K614" s="52">
        <f>+Localiza_PN1112[[#This Row],[Casos]]-Localiza_PN1112[[#This Row],[Fallecidos]]-Localiza_PN1112[[#This Row],[Recuperados]]</f>
        <v>-4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14084.507042253521</v>
      </c>
      <c r="O614" s="22">
        <f>+Localiza_PN1112[[#This Row],[Activos]]/(Localiza_PN1112[[#This Row],[Población]]/1000000)</f>
        <v>-14084.507042253521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>
        <f ca="1">+HLOOKUP($R$1,'Casos DIA Corr'!$CM$1:$CP$755,Localiza_PN1112[[#This Row],[Fila]],0)</f>
        <v>0</v>
      </c>
      <c r="T614" s="43">
        <f ca="1">+HLOOKUP($R$1,'Muertes DIA'!$F$1:$I$770,Localiza_PN1112[[#This Row],[Fila]],0)</f>
        <v>0</v>
      </c>
      <c r="U614" s="43">
        <f ca="1">+HLOOKUP($R$1,'Recuperados DIA'!$E$1:$H$763,Localiza_PN1112[[#This Row],[Fila]],0)</f>
        <v>0</v>
      </c>
    </row>
    <row r="615" spans="2:21">
      <c r="B615">
        <v>615</v>
      </c>
      <c r="C615">
        <v>30114</v>
      </c>
      <c r="D615" t="s">
        <v>720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>
        <f ca="1">+HLOOKUP($R$1,'Casos DIA Corr'!$CM$1:$CP$755,Localiza_PN1112[[#This Row],[Fila]],0)</f>
        <v>0</v>
      </c>
      <c r="T615" s="43">
        <f ca="1">+HLOOKUP($R$1,'Muertes DIA'!$F$1:$I$770,Localiza_PN1112[[#This Row],[Fila]],0)</f>
        <v>0</v>
      </c>
      <c r="U615" s="43">
        <f ca="1">+HLOOKUP($R$1,'Recuperados DIA'!$E$1:$H$763,Localiza_PN1112[[#This Row],[Fila]],0)</f>
        <v>0</v>
      </c>
    </row>
    <row r="616" spans="2:21">
      <c r="B616">
        <v>616</v>
      </c>
      <c r="C616">
        <v>40509</v>
      </c>
      <c r="D616" t="s">
        <v>720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>
        <f ca="1">+HLOOKUP($R$1,'Casos DIA Corr'!$CM$1:$CP$755,Localiza_PN1112[[#This Row],[Fila]],0)</f>
        <v>0</v>
      </c>
      <c r="T616" s="43">
        <f ca="1">+HLOOKUP($R$1,'Muertes DIA'!$F$1:$I$770,Localiza_PN1112[[#This Row],[Fila]],0)</f>
        <v>0</v>
      </c>
      <c r="U616" s="43">
        <f ca="1">+HLOOKUP($R$1,'Recuperados DIA'!$E$1:$H$763,Localiza_PN1112[[#This Row],[Fila]],0)</f>
        <v>0</v>
      </c>
    </row>
    <row r="617" spans="2:21">
      <c r="B617">
        <v>617</v>
      </c>
      <c r="C617">
        <v>130313</v>
      </c>
      <c r="D617" t="s">
        <v>720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>
        <f ca="1">+HLOOKUP($R$1,'Casos DIA Corr'!$CM$1:$CP$755,Localiza_PN1112[[#This Row],[Fila]],0)</f>
        <v>0</v>
      </c>
      <c r="T617" s="43">
        <f ca="1">+HLOOKUP($R$1,'Muertes DIA'!$F$1:$I$770,Localiza_PN1112[[#This Row],[Fila]],0)</f>
        <v>0</v>
      </c>
      <c r="U617" s="43">
        <f ca="1">+HLOOKUP($R$1,'Recuperados DIA'!$E$1:$H$763,Localiza_PN1112[[#This Row],[Fila]],0)</f>
        <v>0</v>
      </c>
    </row>
    <row r="618" spans="2:21">
      <c r="B618">
        <v>618</v>
      </c>
      <c r="C618">
        <v>91001</v>
      </c>
      <c r="D618" t="s">
        <v>721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105</v>
      </c>
      <c r="K618" s="52">
        <f>+Localiza_PN1112[[#This Row],[Casos]]-Localiza_PN1112[[#This Row],[Fallecidos]]-Localiza_PN1112[[#This Row],[Recuperados]]</f>
        <v>-108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40983.606557377047</v>
      </c>
      <c r="O618" s="22">
        <f>+Localiza_PN1112[[#This Row],[Activos]]/(Localiza_PN1112[[#This Row],[Población]]/1000000)</f>
        <v>-42154.566744730677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>
        <f ca="1">+HLOOKUP($R$1,'Casos DIA Corr'!$CM$1:$CP$755,Localiza_PN1112[[#This Row],[Fila]],0)</f>
        <v>0</v>
      </c>
      <c r="T618" s="43">
        <f ca="1">+HLOOKUP($R$1,'Muertes DIA'!$F$1:$I$770,Localiza_PN1112[[#This Row],[Fila]],0)</f>
        <v>0</v>
      </c>
      <c r="U618" s="43">
        <f ca="1">+HLOOKUP($R$1,'Recuperados DIA'!$E$1:$H$763,Localiza_PN1112[[#This Row],[Fila]],0)</f>
        <v>0</v>
      </c>
    </row>
    <row r="619" spans="2:21">
      <c r="B619">
        <v>619</v>
      </c>
      <c r="C619">
        <v>91015</v>
      </c>
      <c r="D619" t="s">
        <v>722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>
        <f ca="1">+HLOOKUP($R$1,'Casos DIA Corr'!$CM$1:$CP$755,Localiza_PN1112[[#This Row],[Fila]],0)</f>
        <v>0</v>
      </c>
      <c r="T619" s="43">
        <f ca="1">+HLOOKUP($R$1,'Muertes DIA'!$F$1:$I$770,Localiza_PN1112[[#This Row],[Fila]],0)</f>
        <v>0</v>
      </c>
      <c r="U619" s="43">
        <f ca="1">+HLOOKUP($R$1,'Recuperados DIA'!$E$1:$H$763,Localiza_PN1112[[#This Row],[Fila]],0)</f>
        <v>0</v>
      </c>
    </row>
    <row r="620" spans="2:21">
      <c r="B620">
        <v>620</v>
      </c>
      <c r="C620">
        <v>91016</v>
      </c>
      <c r="D620" t="s">
        <v>723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>
        <f ca="1">+HLOOKUP($R$1,'Casos DIA Corr'!$CM$1:$CP$755,Localiza_PN1112[[#This Row],[Fila]],0)</f>
        <v>0</v>
      </c>
      <c r="T620" s="43">
        <f ca="1">+HLOOKUP($R$1,'Muertes DIA'!$F$1:$I$770,Localiza_PN1112[[#This Row],[Fila]],0)</f>
        <v>0</v>
      </c>
      <c r="U620" s="43">
        <f ca="1">+HLOOKUP($R$1,'Recuperados DIA'!$E$1:$H$763,Localiza_PN1112[[#This Row],[Fila]],0)</f>
        <v>0</v>
      </c>
    </row>
    <row r="621" spans="2:21">
      <c r="B621">
        <v>621</v>
      </c>
      <c r="C621">
        <v>40510</v>
      </c>
      <c r="D621" t="s">
        <v>724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1</v>
      </c>
      <c r="K621" s="52">
        <f>+Localiza_PN1112[[#This Row],[Casos]]-Localiza_PN1112[[#This Row],[Fallecidos]]-Localiza_PN1112[[#This Row],[Recuperados]]</f>
        <v>-1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662.25165562913901</v>
      </c>
      <c r="O621" s="22">
        <f>+Localiza_PN1112[[#This Row],[Activos]]/(Localiza_PN1112[[#This Row],[Población]]/1000000)</f>
        <v>-662.25165562913901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>
        <f ca="1">+HLOOKUP($R$1,'Casos DIA Corr'!$CM$1:$CP$755,Localiza_PN1112[[#This Row],[Fila]],0)</f>
        <v>0</v>
      </c>
      <c r="T621" s="43">
        <f ca="1">+HLOOKUP($R$1,'Muertes DIA'!$F$1:$I$770,Localiza_PN1112[[#This Row],[Fila]],0)</f>
        <v>0</v>
      </c>
      <c r="U621" s="43">
        <f ca="1">+HLOOKUP($R$1,'Recuperados DIA'!$E$1:$H$763,Localiza_PN1112[[#This Row],[Fila]],0)</f>
        <v>0</v>
      </c>
    </row>
    <row r="622" spans="2:21">
      <c r="B622">
        <v>622</v>
      </c>
      <c r="C622">
        <v>70221</v>
      </c>
      <c r="D622" t="s">
        <v>724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>
        <f ca="1">+HLOOKUP($R$1,'Casos DIA Corr'!$CM$1:$CP$755,Localiza_PN1112[[#This Row],[Fila]],0)</f>
        <v>0</v>
      </c>
      <c r="T622" s="43">
        <f ca="1">+HLOOKUP($R$1,'Muertes DIA'!$F$1:$I$770,Localiza_PN1112[[#This Row],[Fila]],0)</f>
        <v>0</v>
      </c>
      <c r="U622" s="43">
        <f ca="1">+HLOOKUP($R$1,'Recuperados DIA'!$E$1:$H$763,Localiza_PN1112[[#This Row],[Fila]],0)</f>
        <v>0</v>
      </c>
    </row>
    <row r="623" spans="2:21">
      <c r="B623">
        <v>623</v>
      </c>
      <c r="C623">
        <v>40107</v>
      </c>
      <c r="D623" t="s">
        <v>725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1</v>
      </c>
      <c r="K623" s="52">
        <f>+Localiza_PN1112[[#This Row],[Casos]]-Localiza_PN1112[[#This Row],[Fallecidos]]-Localiza_PN1112[[#This Row],[Recuperados]]</f>
        <v>-1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32.190568163528084</v>
      </c>
      <c r="O623" s="22">
        <f>+Localiza_PN1112[[#This Row],[Activos]]/(Localiza_PN1112[[#This Row],[Población]]/1000000)</f>
        <v>-32.190568163528084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>
        <f ca="1">+HLOOKUP($R$1,'Casos DIA Corr'!$CM$1:$CP$755,Localiza_PN1112[[#This Row],[Fila]],0)</f>
        <v>0</v>
      </c>
      <c r="T623" s="43">
        <f ca="1">+HLOOKUP($R$1,'Muertes DIA'!$F$1:$I$770,Localiza_PN1112[[#This Row],[Fila]],0)</f>
        <v>0</v>
      </c>
      <c r="U623" s="43">
        <f ca="1">+HLOOKUP($R$1,'Recuperados DIA'!$E$1:$H$763,Localiza_PN1112[[#This Row],[Fila]],0)</f>
        <v>0</v>
      </c>
    </row>
    <row r="624" spans="2:21">
      <c r="B624">
        <v>624</v>
      </c>
      <c r="C624">
        <v>70222</v>
      </c>
      <c r="D624" t="s">
        <v>726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>
        <f ca="1">+HLOOKUP($R$1,'Casos DIA Corr'!$CM$1:$CP$755,Localiza_PN1112[[#This Row],[Fila]],0)</f>
        <v>0</v>
      </c>
      <c r="T624" s="43">
        <f ca="1">+HLOOKUP($R$1,'Muertes DIA'!$F$1:$I$770,Localiza_PN1112[[#This Row],[Fila]],0)</f>
        <v>0</v>
      </c>
      <c r="U624" s="43">
        <f ca="1">+HLOOKUP($R$1,'Recuperados DIA'!$E$1:$H$763,Localiza_PN1112[[#This Row],[Fila]],0)</f>
        <v>0</v>
      </c>
    </row>
    <row r="625" spans="2:21">
      <c r="B625">
        <v>625</v>
      </c>
      <c r="C625">
        <v>50110</v>
      </c>
      <c r="D625" t="s">
        <v>727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>
        <f ca="1">+HLOOKUP($R$1,'Casos DIA Corr'!$CM$1:$CP$755,Localiza_PN1112[[#This Row],[Fila]],0)</f>
        <v>0</v>
      </c>
      <c r="T625" s="43">
        <f ca="1">+HLOOKUP($R$1,'Muertes DIA'!$F$1:$I$770,Localiza_PN1112[[#This Row],[Fila]],0)</f>
        <v>0</v>
      </c>
      <c r="U625" s="43">
        <f ca="1">+HLOOKUP($R$1,'Recuperados DIA'!$E$1:$H$763,Localiza_PN1112[[#This Row],[Fila]],0)</f>
        <v>0</v>
      </c>
    </row>
    <row r="626" spans="2:21">
      <c r="B626">
        <v>626</v>
      </c>
      <c r="C626">
        <v>120311</v>
      </c>
      <c r="D626" t="s">
        <v>728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>
        <f ca="1">+HLOOKUP($R$1,'Casos DIA Corr'!$CM$1:$CP$755,Localiza_PN1112[[#This Row],[Fila]],0)</f>
        <v>0</v>
      </c>
      <c r="T626" s="43">
        <f ca="1">+HLOOKUP($R$1,'Muertes DIA'!$F$1:$I$770,Localiza_PN1112[[#This Row],[Fila]],0)</f>
        <v>0</v>
      </c>
      <c r="U626" s="43">
        <f ca="1">+HLOOKUP($R$1,'Recuperados DIA'!$E$1:$H$763,Localiza_PN1112[[#This Row],[Fila]],0)</f>
        <v>0</v>
      </c>
    </row>
    <row r="627" spans="2:21">
      <c r="B627">
        <v>627</v>
      </c>
      <c r="C627">
        <v>40514</v>
      </c>
      <c r="D627" t="s">
        <v>729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>
        <f ca="1">+HLOOKUP($R$1,'Casos DIA Corr'!$CM$1:$CP$755,Localiza_PN1112[[#This Row],[Fila]],0)</f>
        <v>0</v>
      </c>
      <c r="T627" s="43">
        <f ca="1">+HLOOKUP($R$1,'Muertes DIA'!$F$1:$I$770,Localiza_PN1112[[#This Row],[Fila]],0)</f>
        <v>0</v>
      </c>
      <c r="U627" s="43">
        <f ca="1">+HLOOKUP($R$1,'Recuperados DIA'!$E$1:$H$763,Localiza_PN1112[[#This Row],[Fila]],0)</f>
        <v>0</v>
      </c>
    </row>
    <row r="628" spans="2:21">
      <c r="B628">
        <v>628</v>
      </c>
      <c r="C628">
        <v>120101</v>
      </c>
      <c r="D628" t="s">
        <v>730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1</v>
      </c>
      <c r="K628" s="52">
        <f>+Localiza_PN1112[[#This Row],[Casos]]-Localiza_PN1112[[#This Row],[Fallecidos]]-Localiza_PN1112[[#This Row],[Recuperados]]</f>
        <v>-1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794.28117553613981</v>
      </c>
      <c r="O628" s="22">
        <f>+Localiza_PN1112[[#This Row],[Activos]]/(Localiza_PN1112[[#This Row],[Población]]/1000000)</f>
        <v>-794.28117553613981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>
        <f ca="1">+HLOOKUP($R$1,'Casos DIA Corr'!$CM$1:$CP$755,Localiza_PN1112[[#This Row],[Fila]],0)</f>
        <v>0</v>
      </c>
      <c r="T628" s="43">
        <f ca="1">+HLOOKUP($R$1,'Muertes DIA'!$F$1:$I$770,Localiza_PN1112[[#This Row],[Fila]],0)</f>
        <v>0</v>
      </c>
      <c r="U628" s="43">
        <f ca="1">+HLOOKUP($R$1,'Recuperados DIA'!$E$1:$H$763,Localiza_PN1112[[#This Row],[Fila]],0)</f>
        <v>0</v>
      </c>
    </row>
    <row r="629" spans="2:21">
      <c r="B629">
        <v>629</v>
      </c>
      <c r="C629">
        <v>91101</v>
      </c>
      <c r="D629" t="s">
        <v>731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25</v>
      </c>
      <c r="K629" s="52">
        <f>+Localiza_PN1112[[#This Row],[Casos]]-Localiza_PN1112[[#This Row],[Fallecidos]]-Localiza_PN1112[[#This Row],[Recuperados]]</f>
        <v>-26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23430.178069353326</v>
      </c>
      <c r="O629" s="22">
        <f>+Localiza_PN1112[[#This Row],[Activos]]/(Localiza_PN1112[[#This Row],[Población]]/1000000)</f>
        <v>-24367.385192127458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>
        <f ca="1">+HLOOKUP($R$1,'Casos DIA Corr'!$CM$1:$CP$755,Localiza_PN1112[[#This Row],[Fila]],0)</f>
        <v>0</v>
      </c>
      <c r="T629" s="43">
        <f ca="1">+HLOOKUP($R$1,'Muertes DIA'!$F$1:$I$770,Localiza_PN1112[[#This Row],[Fila]],0)</f>
        <v>0</v>
      </c>
      <c r="U629" s="43">
        <f ca="1">+HLOOKUP($R$1,'Recuperados DIA'!$E$1:$H$763,Localiza_PN1112[[#This Row],[Fila]],0)</f>
        <v>1</v>
      </c>
    </row>
    <row r="630" spans="2:21">
      <c r="B630">
        <v>630</v>
      </c>
      <c r="C630">
        <v>130411</v>
      </c>
      <c r="D630" t="s">
        <v>732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>
        <f ca="1">+HLOOKUP($R$1,'Casos DIA Corr'!$CM$1:$CP$755,Localiza_PN1112[[#This Row],[Fila]],0)</f>
        <v>0</v>
      </c>
      <c r="T630" s="43">
        <f ca="1">+HLOOKUP($R$1,'Muertes DIA'!$F$1:$I$770,Localiza_PN1112[[#This Row],[Fila]],0)</f>
        <v>0</v>
      </c>
      <c r="U630" s="43">
        <f ca="1">+HLOOKUP($R$1,'Recuperados DIA'!$E$1:$H$763,Localiza_PN1112[[#This Row],[Fila]],0)</f>
        <v>0</v>
      </c>
    </row>
    <row r="631" spans="2:21">
      <c r="B631">
        <v>631</v>
      </c>
      <c r="C631">
        <v>40511</v>
      </c>
      <c r="D631" t="s">
        <v>733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>
        <f ca="1">+HLOOKUP($R$1,'Casos DIA Corr'!$CM$1:$CP$755,Localiza_PN1112[[#This Row],[Fila]],0)</f>
        <v>0</v>
      </c>
      <c r="T631" s="43">
        <f ca="1">+HLOOKUP($R$1,'Muertes DIA'!$F$1:$I$770,Localiza_PN1112[[#This Row],[Fila]],0)</f>
        <v>0</v>
      </c>
      <c r="U631" s="43">
        <f ca="1">+HLOOKUP($R$1,'Recuperados DIA'!$E$1:$H$763,Localiza_PN1112[[#This Row],[Fila]],0)</f>
        <v>0</v>
      </c>
    </row>
    <row r="632" spans="2:21">
      <c r="B632">
        <v>632</v>
      </c>
      <c r="C632">
        <v>120405</v>
      </c>
      <c r="D632" t="s">
        <v>734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>
        <f ca="1">+HLOOKUP($R$1,'Casos DIA Corr'!$CM$1:$CP$755,Localiza_PN1112[[#This Row],[Fila]],0)</f>
        <v>0</v>
      </c>
      <c r="T632" s="43">
        <f ca="1">+HLOOKUP($R$1,'Muertes DIA'!$F$1:$I$770,Localiza_PN1112[[#This Row],[Fila]],0)</f>
        <v>0</v>
      </c>
      <c r="U632" s="43">
        <f ca="1">+HLOOKUP($R$1,'Recuperados DIA'!$E$1:$H$763,Localiza_PN1112[[#This Row],[Fila]],0)</f>
        <v>0</v>
      </c>
    </row>
    <row r="633" spans="2:21">
      <c r="B633">
        <v>633</v>
      </c>
      <c r="C633">
        <v>81101</v>
      </c>
      <c r="D633" t="s">
        <v>735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>
        <f ca="1">+HLOOKUP($R$1,'Casos DIA Corr'!$CM$1:$CP$755,Localiza_PN1112[[#This Row],[Fila]],0)</f>
        <v>0</v>
      </c>
      <c r="T633" s="43">
        <f ca="1">+HLOOKUP($R$1,'Muertes DIA'!$F$1:$I$770,Localiza_PN1112[[#This Row],[Fila]],0)</f>
        <v>0</v>
      </c>
      <c r="U633" s="43">
        <f ca="1">+HLOOKUP($R$1,'Recuperados DIA'!$E$1:$H$763,Localiza_PN1112[[#This Row],[Fila]],0)</f>
        <v>0</v>
      </c>
    </row>
    <row r="634" spans="2:21">
      <c r="B634">
        <v>634</v>
      </c>
      <c r="C634">
        <v>50111</v>
      </c>
      <c r="D634" t="s">
        <v>736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>
        <f ca="1">+HLOOKUP($R$1,'Casos DIA Corr'!$CM$1:$CP$755,Localiza_PN1112[[#This Row],[Fila]],0)</f>
        <v>0</v>
      </c>
      <c r="T634" s="43">
        <f ca="1">+HLOOKUP($R$1,'Muertes DIA'!$F$1:$I$770,Localiza_PN1112[[#This Row],[Fila]],0)</f>
        <v>0</v>
      </c>
      <c r="U634" s="43">
        <f ca="1">+HLOOKUP($R$1,'Recuperados DIA'!$E$1:$H$763,Localiza_PN1112[[#This Row],[Fila]],0)</f>
        <v>0</v>
      </c>
    </row>
    <row r="635" spans="2:21">
      <c r="B635">
        <v>635</v>
      </c>
      <c r="C635">
        <v>91205</v>
      </c>
      <c r="D635" t="s">
        <v>737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1</v>
      </c>
      <c r="K635" s="52">
        <f>+Localiza_PN1112[[#This Row],[Casos]]-Localiza_PN1112[[#This Row],[Fallecidos]]-Localiza_PN1112[[#This Row],[Recuperados]]</f>
        <v>-1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>
        <f ca="1">+HLOOKUP($R$1,'Casos DIA Corr'!$CM$1:$CP$755,Localiza_PN1112[[#This Row],[Fila]],0)</f>
        <v>0</v>
      </c>
      <c r="T635" s="43">
        <f ca="1">+HLOOKUP($R$1,'Muertes DIA'!$F$1:$I$770,Localiza_PN1112[[#This Row],[Fila]],0)</f>
        <v>0</v>
      </c>
      <c r="U635" s="43">
        <f ca="1">+HLOOKUP($R$1,'Recuperados DIA'!$E$1:$H$763,Localiza_PN1112[[#This Row],[Fila]],0)</f>
        <v>1</v>
      </c>
    </row>
    <row r="636" spans="2:21">
      <c r="B636">
        <v>636</v>
      </c>
      <c r="C636">
        <v>10105</v>
      </c>
      <c r="D636" t="s">
        <v>738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>
        <f ca="1">+HLOOKUP($R$1,'Casos DIA Corr'!$CM$1:$CP$755,Localiza_PN1112[[#This Row],[Fila]],0)</f>
        <v>0</v>
      </c>
      <c r="T636" s="43">
        <f ca="1">+HLOOKUP($R$1,'Muertes DIA'!$F$1:$I$770,Localiza_PN1112[[#This Row],[Fila]],0)</f>
        <v>0</v>
      </c>
      <c r="U636" s="43">
        <f ca="1">+HLOOKUP($R$1,'Recuperados DIA'!$E$1:$H$763,Localiza_PN1112[[#This Row],[Fila]],0)</f>
        <v>0</v>
      </c>
    </row>
    <row r="637" spans="2:21">
      <c r="B637">
        <v>637</v>
      </c>
      <c r="C637">
        <v>40308</v>
      </c>
      <c r="D637" t="s">
        <v>739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1</v>
      </c>
      <c r="K637" s="52">
        <f>+Localiza_PN1112[[#This Row],[Casos]]-Localiza_PN1112[[#This Row],[Fallecidos]]-Localiza_PN1112[[#This Row],[Recuperados]]</f>
        <v>-1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357.39814152966403</v>
      </c>
      <c r="O637" s="22">
        <f>+Localiza_PN1112[[#This Row],[Activos]]/(Localiza_PN1112[[#This Row],[Población]]/1000000)</f>
        <v>-357.39814152966403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>
        <f ca="1">+HLOOKUP($R$1,'Casos DIA Corr'!$CM$1:$CP$755,Localiza_PN1112[[#This Row],[Fila]],0)</f>
        <v>0</v>
      </c>
      <c r="T637" s="43">
        <f ca="1">+HLOOKUP($R$1,'Muertes DIA'!$F$1:$I$770,Localiza_PN1112[[#This Row],[Fila]],0)</f>
        <v>0</v>
      </c>
      <c r="U637" s="43">
        <f ca="1">+HLOOKUP($R$1,'Recuperados DIA'!$E$1:$H$763,Localiza_PN1112[[#This Row],[Fila]],0)</f>
        <v>0</v>
      </c>
    </row>
    <row r="638" spans="2:21">
      <c r="B638">
        <v>638</v>
      </c>
      <c r="C638">
        <v>40707</v>
      </c>
      <c r="D638" t="s">
        <v>740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>
        <f ca="1">+HLOOKUP($R$1,'Casos DIA Corr'!$CM$1:$CP$755,Localiza_PN1112[[#This Row],[Fila]],0)</f>
        <v>0</v>
      </c>
      <c r="T638" s="43">
        <f ca="1">+HLOOKUP($R$1,'Muertes DIA'!$F$1:$I$770,Localiza_PN1112[[#This Row],[Fila]],0)</f>
        <v>0</v>
      </c>
      <c r="U638" s="43">
        <f ca="1">+HLOOKUP($R$1,'Recuperados DIA'!$E$1:$H$763,Localiza_PN1112[[#This Row],[Fila]],0)</f>
        <v>0</v>
      </c>
    </row>
    <row r="639" spans="2:21">
      <c r="B639">
        <v>639</v>
      </c>
      <c r="C639">
        <v>20609</v>
      </c>
      <c r="D639" t="s">
        <v>741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>
        <f ca="1">+HLOOKUP($R$1,'Casos DIA Corr'!$CM$1:$CP$755,Localiza_PN1112[[#This Row],[Fila]],0)</f>
        <v>0</v>
      </c>
      <c r="T639" s="43">
        <f ca="1">+HLOOKUP($R$1,'Muertes DIA'!$F$1:$I$770,Localiza_PN1112[[#This Row],[Fila]],0)</f>
        <v>0</v>
      </c>
      <c r="U639" s="43">
        <f ca="1">+HLOOKUP($R$1,'Recuperados DIA'!$E$1:$H$763,Localiza_PN1112[[#This Row],[Fila]],0)</f>
        <v>0</v>
      </c>
    </row>
    <row r="640" spans="2:21">
      <c r="B640">
        <v>640</v>
      </c>
      <c r="C640">
        <v>120706</v>
      </c>
      <c r="D640" t="s">
        <v>742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>
        <f ca="1">+HLOOKUP($R$1,'Casos DIA Corr'!$CM$1:$CP$755,Localiza_PN1112[[#This Row],[Fila]],0)</f>
        <v>0</v>
      </c>
      <c r="T640" s="43">
        <f ca="1">+HLOOKUP($R$1,'Muertes DIA'!$F$1:$I$770,Localiza_PN1112[[#This Row],[Fila]],0)</f>
        <v>0</v>
      </c>
      <c r="U640" s="43">
        <f ca="1">+HLOOKUP($R$1,'Recuperados DIA'!$E$1:$H$763,Localiza_PN1112[[#This Row],[Fila]],0)</f>
        <v>0</v>
      </c>
    </row>
    <row r="641" spans="2:21">
      <c r="B641">
        <v>641</v>
      </c>
      <c r="C641">
        <v>80819</v>
      </c>
      <c r="D641" t="s">
        <v>743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536</v>
      </c>
      <c r="K641" s="52">
        <f>+Localiza_PN1112[[#This Row],[Casos]]-Localiza_PN1112[[#This Row],[Fallecidos]]-Localiza_PN1112[[#This Row],[Recuperados]]</f>
        <v>-559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201428.03457346861</v>
      </c>
      <c r="O641" s="22">
        <f>+Localiza_PN1112[[#This Row],[Activos]]/(Localiza_PN1112[[#This Row],[Población]]/1000000)</f>
        <v>-210071.40172867343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>
        <f ca="1">+HLOOKUP($R$1,'Casos DIA Corr'!$CM$1:$CP$755,Localiza_PN1112[[#This Row],[Fila]],0)</f>
        <v>0</v>
      </c>
      <c r="T641" s="43">
        <f ca="1">+HLOOKUP($R$1,'Muertes DIA'!$F$1:$I$770,Localiza_PN1112[[#This Row],[Fila]],0)</f>
        <v>1</v>
      </c>
      <c r="U641" s="43">
        <f ca="1">+HLOOKUP($R$1,'Recuperados DIA'!$E$1:$H$763,Localiza_PN1112[[#This Row],[Fila]],0)</f>
        <v>9</v>
      </c>
    </row>
    <row r="642" spans="2:21">
      <c r="B642">
        <v>642</v>
      </c>
      <c r="C642">
        <v>41301</v>
      </c>
      <c r="D642" t="s">
        <v>744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>
        <f ca="1">+HLOOKUP($R$1,'Casos DIA Corr'!$CM$1:$CP$755,Localiza_PN1112[[#This Row],[Fila]],0)</f>
        <v>0</v>
      </c>
      <c r="T642" s="43">
        <f ca="1">+HLOOKUP($R$1,'Muertes DIA'!$F$1:$I$770,Localiza_PN1112[[#This Row],[Fila]],0)</f>
        <v>0</v>
      </c>
      <c r="U642" s="43">
        <f ca="1">+HLOOKUP($R$1,'Recuperados DIA'!$E$1:$H$763,Localiza_PN1112[[#This Row],[Fila]],0)</f>
        <v>0</v>
      </c>
    </row>
    <row r="643" spans="2:21">
      <c r="B643">
        <v>643</v>
      </c>
      <c r="C643">
        <v>120611</v>
      </c>
      <c r="D643" t="s">
        <v>745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>
        <f ca="1">+HLOOKUP($R$1,'Casos DIA Corr'!$CM$1:$CP$755,Localiza_PN1112[[#This Row],[Fila]],0)</f>
        <v>0</v>
      </c>
      <c r="T643" s="43">
        <f ca="1">+HLOOKUP($R$1,'Muertes DIA'!$F$1:$I$770,Localiza_PN1112[[#This Row],[Fila]],0)</f>
        <v>0</v>
      </c>
      <c r="U643" s="43">
        <f ca="1">+HLOOKUP($R$1,'Recuperados DIA'!$E$1:$H$763,Localiza_PN1112[[#This Row],[Fila]],0)</f>
        <v>0</v>
      </c>
    </row>
    <row r="644" spans="2:21">
      <c r="B644">
        <v>644</v>
      </c>
      <c r="C644">
        <v>70701</v>
      </c>
      <c r="D644" t="s">
        <v>746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>
        <f ca="1">+HLOOKUP($R$1,'Casos DIA Corr'!$CM$1:$CP$755,Localiza_PN1112[[#This Row],[Fila]],0)</f>
        <v>0</v>
      </c>
      <c r="T644" s="43">
        <f ca="1">+HLOOKUP($R$1,'Muertes DIA'!$F$1:$I$770,Localiza_PN1112[[#This Row],[Fila]],0)</f>
        <v>0</v>
      </c>
      <c r="U644" s="43">
        <f ca="1">+HLOOKUP($R$1,'Recuperados DIA'!$E$1:$H$763,Localiza_PN1112[[#This Row],[Fila]],0)</f>
        <v>0</v>
      </c>
    </row>
    <row r="645" spans="2:21">
      <c r="B645">
        <v>645</v>
      </c>
      <c r="C645">
        <v>80508</v>
      </c>
      <c r="D645" t="s">
        <v>747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16</v>
      </c>
      <c r="K645" s="52">
        <f>+Localiza_PN1112[[#This Row],[Casos]]-Localiza_PN1112[[#This Row],[Fallecidos]]-Localiza_PN1112[[#This Row],[Recuperados]]</f>
        <v>-17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3164.5569620253168</v>
      </c>
      <c r="O645" s="22">
        <f>+Localiza_PN1112[[#This Row],[Activos]]/(Localiza_PN1112[[#This Row],[Población]]/1000000)</f>
        <v>-3362.341772151899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>
        <f ca="1">+HLOOKUP($R$1,'Casos DIA Corr'!$CM$1:$CP$755,Localiza_PN1112[[#This Row],[Fila]],0)</f>
        <v>0</v>
      </c>
      <c r="T645" s="43">
        <f ca="1">+HLOOKUP($R$1,'Muertes DIA'!$F$1:$I$770,Localiza_PN1112[[#This Row],[Fila]],0)</f>
        <v>0</v>
      </c>
      <c r="U645" s="43">
        <f ca="1">+HLOOKUP($R$1,'Recuperados DIA'!$E$1:$H$763,Localiza_PN1112[[#This Row],[Fila]],0)</f>
        <v>0</v>
      </c>
    </row>
    <row r="646" spans="2:21">
      <c r="B646">
        <v>646</v>
      </c>
      <c r="C646">
        <v>20406</v>
      </c>
      <c r="D646" t="s">
        <v>748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>
        <f ca="1">+HLOOKUP($R$1,'Casos DIA Corr'!$CM$1:$CP$755,Localiza_PN1112[[#This Row],[Fila]],0)</f>
        <v>0</v>
      </c>
      <c r="T646" s="43">
        <f ca="1">+HLOOKUP($R$1,'Muertes DIA'!$F$1:$I$770,Localiza_PN1112[[#This Row],[Fila]],0)</f>
        <v>0</v>
      </c>
      <c r="U646" s="43">
        <f ca="1">+HLOOKUP($R$1,'Recuperados DIA'!$E$1:$H$763,Localiza_PN1112[[#This Row],[Fila]],0)</f>
        <v>0</v>
      </c>
    </row>
    <row r="647" spans="2:21">
      <c r="B647">
        <v>647</v>
      </c>
      <c r="C647">
        <v>70312</v>
      </c>
      <c r="D647" t="s">
        <v>749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>
        <f ca="1">+HLOOKUP($R$1,'Casos DIA Corr'!$CM$1:$CP$755,Localiza_PN1112[[#This Row],[Fila]],0)</f>
        <v>0</v>
      </c>
      <c r="T647" s="43">
        <f ca="1">+HLOOKUP($R$1,'Muertes DIA'!$F$1:$I$770,Localiza_PN1112[[#This Row],[Fila]],0)</f>
        <v>0</v>
      </c>
      <c r="U647" s="43">
        <f ca="1">+HLOOKUP($R$1,'Recuperados DIA'!$E$1:$H$763,Localiza_PN1112[[#This Row],[Fila]],0)</f>
        <v>0</v>
      </c>
    </row>
    <row r="648" spans="2:21">
      <c r="B648">
        <v>648</v>
      </c>
      <c r="C648">
        <v>120805</v>
      </c>
      <c r="D648" t="s">
        <v>750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13</v>
      </c>
      <c r="K648" s="52">
        <f>+Localiza_PN1112[[#This Row],[Casos]]-Localiza_PN1112[[#This Row],[Fallecidos]]-Localiza_PN1112[[#This Row],[Recuperados]]</f>
        <v>-14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>
        <f ca="1">+HLOOKUP($R$1,'Casos DIA Corr'!$CM$1:$CP$755,Localiza_PN1112[[#This Row],[Fila]],0)</f>
        <v>0</v>
      </c>
      <c r="T648" s="43">
        <f ca="1">+HLOOKUP($R$1,'Muertes DIA'!$F$1:$I$770,Localiza_PN1112[[#This Row],[Fila]],0)</f>
        <v>0</v>
      </c>
      <c r="U648" s="43">
        <f ca="1">+HLOOKUP($R$1,'Recuperados DIA'!$E$1:$H$763,Localiza_PN1112[[#This Row],[Fila]],0)</f>
        <v>0</v>
      </c>
    </row>
    <row r="649" spans="2:21">
      <c r="B649">
        <v>649</v>
      </c>
      <c r="C649">
        <v>100104</v>
      </c>
      <c r="D649" t="s">
        <v>751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1</v>
      </c>
      <c r="K649" s="52">
        <f>+Localiza_PN1112[[#This Row],[Casos]]-Localiza_PN1112[[#This Row],[Fallecidos]]-Localiza_PN1112[[#This Row],[Recuperados]]</f>
        <v>-1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443.06601683650865</v>
      </c>
      <c r="O649" s="22">
        <f>+Localiza_PN1112[[#This Row],[Activos]]/(Localiza_PN1112[[#This Row],[Población]]/1000000)</f>
        <v>-443.06601683650865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>
        <f ca="1">+HLOOKUP($R$1,'Casos DIA Corr'!$CM$1:$CP$755,Localiza_PN1112[[#This Row],[Fila]],0)</f>
        <v>0</v>
      </c>
      <c r="T649" s="43">
        <f ca="1">+HLOOKUP($R$1,'Muertes DIA'!$F$1:$I$770,Localiza_PN1112[[#This Row],[Fila]],0)</f>
        <v>0</v>
      </c>
      <c r="U649" s="43">
        <f ca="1">+HLOOKUP($R$1,'Recuperados DIA'!$E$1:$H$763,Localiza_PN1112[[#This Row],[Fila]],0)</f>
        <v>0</v>
      </c>
    </row>
    <row r="650" spans="2:21">
      <c r="B650">
        <v>650</v>
      </c>
      <c r="C650">
        <v>50112</v>
      </c>
      <c r="D650" t="s">
        <v>752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>
        <f ca="1">+HLOOKUP($R$1,'Casos DIA Corr'!$CM$1:$CP$755,Localiza_PN1112[[#This Row],[Fila]],0)</f>
        <v>0</v>
      </c>
      <c r="T650" s="43">
        <f ca="1">+HLOOKUP($R$1,'Muertes DIA'!$F$1:$I$770,Localiza_PN1112[[#This Row],[Fila]],0)</f>
        <v>0</v>
      </c>
      <c r="U650" s="43">
        <f ca="1">+HLOOKUP($R$1,'Recuperados DIA'!$E$1:$H$763,Localiza_PN1112[[#This Row],[Fila]],0)</f>
        <v>0</v>
      </c>
    </row>
    <row r="651" spans="2:21">
      <c r="B651">
        <v>651</v>
      </c>
      <c r="C651">
        <v>20610</v>
      </c>
      <c r="D651" t="s">
        <v>753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>
        <f ca="1">+HLOOKUP($R$1,'Casos DIA Corr'!$CM$1:$CP$755,Localiza_PN1112[[#This Row],[Fila]],0)</f>
        <v>0</v>
      </c>
      <c r="T651" s="43">
        <f ca="1">+HLOOKUP($R$1,'Muertes DIA'!$F$1:$I$770,Localiza_PN1112[[#This Row],[Fila]],0)</f>
        <v>0</v>
      </c>
      <c r="U651" s="43">
        <f ca="1">+HLOOKUP($R$1,'Recuperados DIA'!$E$1:$H$763,Localiza_PN1112[[#This Row],[Fila]],0)</f>
        <v>0</v>
      </c>
    </row>
    <row r="652" spans="2:21">
      <c r="B652">
        <v>652</v>
      </c>
      <c r="C652">
        <v>120312</v>
      </c>
      <c r="D652" t="s">
        <v>754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>
        <f ca="1">+HLOOKUP($R$1,'Casos DIA Corr'!$CM$1:$CP$755,Localiza_PN1112[[#This Row],[Fila]],0)</f>
        <v>0</v>
      </c>
      <c r="T652" s="43">
        <f ca="1">+HLOOKUP($R$1,'Muertes DIA'!$F$1:$I$770,Localiza_PN1112[[#This Row],[Fila]],0)</f>
        <v>0</v>
      </c>
      <c r="U652" s="43">
        <f ca="1">+HLOOKUP($R$1,'Recuperados DIA'!$E$1:$H$763,Localiza_PN1112[[#This Row],[Fila]],0)</f>
        <v>0</v>
      </c>
    </row>
    <row r="653" spans="2:21">
      <c r="B653">
        <v>653</v>
      </c>
      <c r="C653">
        <v>90608</v>
      </c>
      <c r="D653" t="s">
        <v>755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>
        <f ca="1">+HLOOKUP($R$1,'Casos DIA Corr'!$CM$1:$CP$755,Localiza_PN1112[[#This Row],[Fila]],0)</f>
        <v>0</v>
      </c>
      <c r="T653" s="43">
        <f ca="1">+HLOOKUP($R$1,'Muertes DIA'!$F$1:$I$770,Localiza_PN1112[[#This Row],[Fila]],0)</f>
        <v>0</v>
      </c>
      <c r="U653" s="43">
        <f ca="1">+HLOOKUP($R$1,'Recuperados DIA'!$E$1:$H$763,Localiza_PN1112[[#This Row],[Fila]],0)</f>
        <v>0</v>
      </c>
    </row>
    <row r="654" spans="2:21">
      <c r="B654">
        <v>654</v>
      </c>
      <c r="C654">
        <v>80605</v>
      </c>
      <c r="D654" t="s">
        <v>756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>
        <f ca="1">+HLOOKUP($R$1,'Casos DIA Corr'!$CM$1:$CP$755,Localiza_PN1112[[#This Row],[Fila]],0)</f>
        <v>0</v>
      </c>
      <c r="T654" s="43">
        <f ca="1">+HLOOKUP($R$1,'Muertes DIA'!$F$1:$I$770,Localiza_PN1112[[#This Row],[Fila]],0)</f>
        <v>0</v>
      </c>
      <c r="U654" s="43">
        <f ca="1">+HLOOKUP($R$1,'Recuperados DIA'!$E$1:$H$763,Localiza_PN1112[[#This Row],[Fila]],0)</f>
        <v>0</v>
      </c>
    </row>
    <row r="655" spans="2:21">
      <c r="B655">
        <v>655</v>
      </c>
      <c r="C655">
        <v>91012</v>
      </c>
      <c r="D655" t="s">
        <v>757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>
        <f ca="1">+HLOOKUP($R$1,'Casos DIA Corr'!$CM$1:$CP$755,Localiza_PN1112[[#This Row],[Fila]],0)</f>
        <v>0</v>
      </c>
      <c r="T655" s="43">
        <f ca="1">+HLOOKUP($R$1,'Muertes DIA'!$F$1:$I$770,Localiza_PN1112[[#This Row],[Fila]],0)</f>
        <v>0</v>
      </c>
      <c r="U655" s="43">
        <f ca="1">+HLOOKUP($R$1,'Recuperados DIA'!$E$1:$H$763,Localiza_PN1112[[#This Row],[Fila]],0)</f>
        <v>0</v>
      </c>
    </row>
    <row r="656" spans="2:21">
      <c r="B656">
        <v>656</v>
      </c>
      <c r="C656">
        <v>90704</v>
      </c>
      <c r="D656" t="s">
        <v>758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>
        <f ca="1">+HLOOKUP($R$1,'Casos DIA Corr'!$CM$1:$CP$755,Localiza_PN1112[[#This Row],[Fila]],0)</f>
        <v>0</v>
      </c>
      <c r="T656" s="43">
        <f ca="1">+HLOOKUP($R$1,'Muertes DIA'!$F$1:$I$770,Localiza_PN1112[[#This Row],[Fila]],0)</f>
        <v>0</v>
      </c>
      <c r="U656" s="43">
        <f ca="1">+HLOOKUP($R$1,'Recuperados DIA'!$E$1:$H$763,Localiza_PN1112[[#This Row],[Fila]],0)</f>
        <v>0</v>
      </c>
    </row>
    <row r="657" spans="2:21">
      <c r="B657">
        <v>657</v>
      </c>
      <c r="C657">
        <v>120905</v>
      </c>
      <c r="D657" t="s">
        <v>759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>
        <f ca="1">+HLOOKUP($R$1,'Casos DIA Corr'!$CM$1:$CP$755,Localiza_PN1112[[#This Row],[Fila]],0)</f>
        <v>0</v>
      </c>
      <c r="T657" s="43">
        <f ca="1">+HLOOKUP($R$1,'Muertes DIA'!$F$1:$I$770,Localiza_PN1112[[#This Row],[Fila]],0)</f>
        <v>0</v>
      </c>
      <c r="U657" s="43">
        <f ca="1">+HLOOKUP($R$1,'Recuperados DIA'!$E$1:$H$763,Localiza_PN1112[[#This Row],[Fila]],0)</f>
        <v>0</v>
      </c>
    </row>
    <row r="658" spans="2:21">
      <c r="B658">
        <v>658</v>
      </c>
      <c r="C658">
        <v>10405</v>
      </c>
      <c r="D658" t="s">
        <v>760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>
        <f ca="1">+HLOOKUP($R$1,'Casos DIA Corr'!$CM$1:$CP$755,Localiza_PN1112[[#This Row],[Fila]],0)</f>
        <v>0</v>
      </c>
      <c r="T658" s="43">
        <f ca="1">+HLOOKUP($R$1,'Muertes DIA'!$F$1:$I$770,Localiza_PN1112[[#This Row],[Fila]],0)</f>
        <v>0</v>
      </c>
      <c r="U658" s="43">
        <f ca="1">+HLOOKUP($R$1,'Recuperados DIA'!$E$1:$H$763,Localiza_PN1112[[#This Row],[Fila]],0)</f>
        <v>0</v>
      </c>
    </row>
    <row r="659" spans="2:21">
      <c r="B659">
        <v>659</v>
      </c>
      <c r="C659">
        <v>10406</v>
      </c>
      <c r="D659" t="s">
        <v>761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>
        <f ca="1">+HLOOKUP($R$1,'Casos DIA Corr'!$CM$1:$CP$755,Localiza_PN1112[[#This Row],[Fila]],0)</f>
        <v>0</v>
      </c>
      <c r="T659" s="43">
        <f ca="1">+HLOOKUP($R$1,'Muertes DIA'!$F$1:$I$770,Localiza_PN1112[[#This Row],[Fila]],0)</f>
        <v>0</v>
      </c>
      <c r="U659" s="43">
        <f ca="1">+HLOOKUP($R$1,'Recuperados DIA'!$E$1:$H$763,Localiza_PN1112[[#This Row],[Fila]],0)</f>
        <v>0</v>
      </c>
    </row>
    <row r="660" spans="2:21">
      <c r="B660">
        <v>660</v>
      </c>
      <c r="C660">
        <v>70223</v>
      </c>
      <c r="D660" t="s">
        <v>762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>
        <f ca="1">+HLOOKUP($R$1,'Casos DIA Corr'!$CM$1:$CP$755,Localiza_PN1112[[#This Row],[Fila]],0)</f>
        <v>0</v>
      </c>
      <c r="T660" s="43">
        <f ca="1">+HLOOKUP($R$1,'Muertes DIA'!$F$1:$I$770,Localiza_PN1112[[#This Row],[Fila]],0)</f>
        <v>0</v>
      </c>
      <c r="U660" s="43">
        <f ca="1">+HLOOKUP($R$1,'Recuperados DIA'!$E$1:$H$763,Localiza_PN1112[[#This Row],[Fila]],0)</f>
        <v>0</v>
      </c>
    </row>
    <row r="661" spans="2:21">
      <c r="B661">
        <v>661</v>
      </c>
      <c r="C661">
        <v>70224</v>
      </c>
      <c r="D661" t="s">
        <v>763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>
        <f ca="1">+HLOOKUP($R$1,'Casos DIA Corr'!$CM$1:$CP$755,Localiza_PN1112[[#This Row],[Fila]],0)</f>
        <v>0</v>
      </c>
      <c r="T661" s="43">
        <f ca="1">+HLOOKUP($R$1,'Muertes DIA'!$F$1:$I$770,Localiza_PN1112[[#This Row],[Fila]],0)</f>
        <v>0</v>
      </c>
      <c r="U661" s="43">
        <f ca="1">+HLOOKUP($R$1,'Recuperados DIA'!$E$1:$H$763,Localiza_PN1112[[#This Row],[Fila]],0)</f>
        <v>0</v>
      </c>
    </row>
    <row r="662" spans="2:21">
      <c r="B662">
        <v>662</v>
      </c>
      <c r="C662">
        <v>41309</v>
      </c>
      <c r="D662" t="s">
        <v>764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>
        <f ca="1">+HLOOKUP($R$1,'Casos DIA Corr'!$CM$1:$CP$755,Localiza_PN1112[[#This Row],[Fila]],0)</f>
        <v>0</v>
      </c>
      <c r="T662" s="43">
        <f ca="1">+HLOOKUP($R$1,'Muertes DIA'!$F$1:$I$770,Localiza_PN1112[[#This Row],[Fila]],0)</f>
        <v>0</v>
      </c>
      <c r="U662" s="43">
        <f ca="1">+HLOOKUP($R$1,'Recuperados DIA'!$E$1:$H$763,Localiza_PN1112[[#This Row],[Fila]],0)</f>
        <v>0</v>
      </c>
    </row>
    <row r="663" spans="2:21">
      <c r="B663">
        <v>663</v>
      </c>
      <c r="C663">
        <v>130105</v>
      </c>
      <c r="D663" t="s">
        <v>765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236</v>
      </c>
      <c r="K663" s="52">
        <f>+Localiza_PN1112[[#This Row],[Casos]]-Localiza_PN1112[[#This Row],[Fallecidos]]-Localiza_PN1112[[#This Row],[Recuperados]]</f>
        <v>-254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>
        <f ca="1">+HLOOKUP($R$1,'Casos DIA Corr'!$CM$1:$CP$755,Localiza_PN1112[[#This Row],[Fila]],0)</f>
        <v>0</v>
      </c>
      <c r="T663" s="43">
        <f ca="1">+HLOOKUP($R$1,'Muertes DIA'!$F$1:$I$770,Localiza_PN1112[[#This Row],[Fila]],0)</f>
        <v>0</v>
      </c>
      <c r="U663" s="43">
        <f ca="1">+HLOOKUP($R$1,'Recuperados DIA'!$E$1:$H$763,Localiza_PN1112[[#This Row],[Fila]],0)</f>
        <v>1</v>
      </c>
    </row>
    <row r="664" spans="2:21">
      <c r="B664">
        <v>664</v>
      </c>
      <c r="C664">
        <v>81005</v>
      </c>
      <c r="D664" t="s">
        <v>766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57</v>
      </c>
      <c r="K664" s="52">
        <f>+Localiza_PN1112[[#This Row],[Casos]]-Localiza_PN1112[[#This Row],[Fallecidos]]-Localiza_PN1112[[#This Row],[Recuperados]]</f>
        <v>-59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>
        <f ca="1">+HLOOKUP($R$1,'Casos DIA Corr'!$CM$1:$CP$755,Localiza_PN1112[[#This Row],[Fila]],0)</f>
        <v>0</v>
      </c>
      <c r="T664" s="43">
        <f ca="1">+HLOOKUP($R$1,'Muertes DIA'!$F$1:$I$770,Localiza_PN1112[[#This Row],[Fila]],0)</f>
        <v>0</v>
      </c>
      <c r="U664" s="43">
        <f ca="1">+HLOOKUP($R$1,'Recuperados DIA'!$E$1:$H$763,Localiza_PN1112[[#This Row],[Fila]],0)</f>
        <v>4</v>
      </c>
    </row>
    <row r="665" spans="2:21">
      <c r="B665">
        <v>665</v>
      </c>
      <c r="C665">
        <v>30508</v>
      </c>
      <c r="D665" t="s">
        <v>767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>
        <f ca="1">+HLOOKUP($R$1,'Casos DIA Corr'!$CM$1:$CP$755,Localiza_PN1112[[#This Row],[Fila]],0)</f>
        <v>0</v>
      </c>
      <c r="T665" s="43">
        <f ca="1">+HLOOKUP($R$1,'Muertes DIA'!$F$1:$I$770,Localiza_PN1112[[#This Row],[Fila]],0)</f>
        <v>0</v>
      </c>
      <c r="U665" s="43">
        <f ca="1">+HLOOKUP($R$1,'Recuperados DIA'!$E$1:$H$763,Localiza_PN1112[[#This Row],[Fila]],0)</f>
        <v>0</v>
      </c>
    </row>
    <row r="666" spans="2:21">
      <c r="B666">
        <v>666</v>
      </c>
      <c r="C666">
        <v>90511</v>
      </c>
      <c r="D666" t="s">
        <v>768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>
        <f ca="1">+HLOOKUP($R$1,'Casos DIA Corr'!$CM$1:$CP$755,Localiza_PN1112[[#This Row],[Fila]],0)</f>
        <v>0</v>
      </c>
      <c r="T666" s="43">
        <f ca="1">+HLOOKUP($R$1,'Muertes DIA'!$F$1:$I$770,Localiza_PN1112[[#This Row],[Fila]],0)</f>
        <v>0</v>
      </c>
      <c r="U666" s="43">
        <f ca="1">+HLOOKUP($R$1,'Recuperados DIA'!$E$1:$H$763,Localiza_PN1112[[#This Row],[Fila]],0)</f>
        <v>0</v>
      </c>
    </row>
    <row r="667" spans="2:21">
      <c r="B667">
        <v>667</v>
      </c>
      <c r="C667">
        <v>130311</v>
      </c>
      <c r="D667" t="s">
        <v>769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>
        <f ca="1">+HLOOKUP($R$1,'Casos DIA Corr'!$CM$1:$CP$755,Localiza_PN1112[[#This Row],[Fila]],0)</f>
        <v>0</v>
      </c>
      <c r="T667" s="43">
        <f ca="1">+HLOOKUP($R$1,'Muertes DIA'!$F$1:$I$770,Localiza_PN1112[[#This Row],[Fila]],0)</f>
        <v>0</v>
      </c>
      <c r="U667" s="43">
        <f ca="1">+HLOOKUP($R$1,'Recuperados DIA'!$E$1:$H$763,Localiza_PN1112[[#This Row],[Fila]],0)</f>
        <v>0</v>
      </c>
    </row>
    <row r="668" spans="2:21">
      <c r="B668">
        <v>668</v>
      </c>
      <c r="C668">
        <v>70314</v>
      </c>
      <c r="D668" t="s">
        <v>770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>
        <f ca="1">+HLOOKUP($R$1,'Casos DIA Corr'!$CM$1:$CP$755,Localiza_PN1112[[#This Row],[Fila]],0)</f>
        <v>0</v>
      </c>
      <c r="T668" s="43">
        <f ca="1">+HLOOKUP($R$1,'Muertes DIA'!$F$1:$I$770,Localiza_PN1112[[#This Row],[Fila]],0)</f>
        <v>0</v>
      </c>
      <c r="U668" s="43">
        <f ca="1">+HLOOKUP($R$1,'Recuperados DIA'!$E$1:$H$763,Localiza_PN1112[[#This Row],[Fila]],0)</f>
        <v>0</v>
      </c>
    </row>
    <row r="669" spans="2:21">
      <c r="B669">
        <v>669</v>
      </c>
      <c r="C669">
        <v>130312</v>
      </c>
      <c r="D669" t="s">
        <v>771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9</v>
      </c>
      <c r="K669" s="52">
        <f>+Localiza_PN1112[[#This Row],[Casos]]-Localiza_PN1112[[#This Row],[Fallecidos]]-Localiza_PN1112[[#This Row],[Recuperados]]</f>
        <v>-9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567.00056700056689</v>
      </c>
      <c r="O669" s="22">
        <f>+Localiza_PN1112[[#This Row],[Activos]]/(Localiza_PN1112[[#This Row],[Población]]/1000000)</f>
        <v>-567.00056700056689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>
        <f ca="1">+HLOOKUP($R$1,'Casos DIA Corr'!$CM$1:$CP$755,Localiza_PN1112[[#This Row],[Fila]],0)</f>
        <v>0</v>
      </c>
      <c r="T669" s="43">
        <f ca="1">+HLOOKUP($R$1,'Muertes DIA'!$F$1:$I$770,Localiza_PN1112[[#This Row],[Fila]],0)</f>
        <v>0</v>
      </c>
      <c r="U669" s="43">
        <f ca="1">+HLOOKUP($R$1,'Recuperados DIA'!$E$1:$H$763,Localiza_PN1112[[#This Row],[Fila]],0)</f>
        <v>0</v>
      </c>
    </row>
    <row r="670" spans="2:21">
      <c r="B670">
        <v>670</v>
      </c>
      <c r="C670">
        <v>20407</v>
      </c>
      <c r="D670" t="s">
        <v>772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3</v>
      </c>
      <c r="K670" s="52">
        <f>+Localiza_PN1112[[#This Row],[Casos]]-Localiza_PN1112[[#This Row],[Fallecidos]]-Localiza_PN1112[[#This Row],[Recuperados]]</f>
        <v>-3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6160.1642710472279</v>
      </c>
      <c r="O670" s="22">
        <f>+Localiza_PN1112[[#This Row],[Activos]]/(Localiza_PN1112[[#This Row],[Población]]/1000000)</f>
        <v>-6160.1642710472279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>
        <f ca="1">+HLOOKUP($R$1,'Casos DIA Corr'!$CM$1:$CP$755,Localiza_PN1112[[#This Row],[Fila]],0)</f>
        <v>0</v>
      </c>
      <c r="T670" s="43">
        <f ca="1">+HLOOKUP($R$1,'Muertes DIA'!$F$1:$I$770,Localiza_PN1112[[#This Row],[Fila]],0)</f>
        <v>0</v>
      </c>
      <c r="U670" s="43">
        <f ca="1">+HLOOKUP($R$1,'Recuperados DIA'!$E$1:$H$763,Localiza_PN1112[[#This Row],[Fila]],0)</f>
        <v>0</v>
      </c>
    </row>
    <row r="671" spans="2:21">
      <c r="B671">
        <v>671</v>
      </c>
      <c r="C671">
        <v>20107</v>
      </c>
      <c r="D671" t="s">
        <v>773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>
        <f ca="1">+HLOOKUP($R$1,'Casos DIA Corr'!$CM$1:$CP$755,Localiza_PN1112[[#This Row],[Fila]],0)</f>
        <v>0</v>
      </c>
      <c r="T671" s="43">
        <f ca="1">+HLOOKUP($R$1,'Muertes DIA'!$F$1:$I$770,Localiza_PN1112[[#This Row],[Fila]],0)</f>
        <v>0</v>
      </c>
      <c r="U671" s="43">
        <f ca="1">+HLOOKUP($R$1,'Recuperados DIA'!$E$1:$H$763,Localiza_PN1112[[#This Row],[Fila]],0)</f>
        <v>0</v>
      </c>
    </row>
    <row r="672" spans="2:21">
      <c r="B672">
        <v>672</v>
      </c>
      <c r="C672">
        <v>130106</v>
      </c>
      <c r="D672" t="s">
        <v>774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279</v>
      </c>
      <c r="K672" s="52">
        <f>+Localiza_PN1112[[#This Row],[Casos]]-Localiza_PN1112[[#This Row],[Fallecidos]]-Localiza_PN1112[[#This Row],[Recuperados]]</f>
        <v>-290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>
        <f ca="1">+HLOOKUP($R$1,'Casos DIA Corr'!$CM$1:$CP$755,Localiza_PN1112[[#This Row],[Fila]],0)</f>
        <v>0</v>
      </c>
      <c r="T672" s="43">
        <f ca="1">+HLOOKUP($R$1,'Muertes DIA'!$F$1:$I$770,Localiza_PN1112[[#This Row],[Fila]],0)</f>
        <v>1</v>
      </c>
      <c r="U672" s="43">
        <f ca="1">+HLOOKUP($R$1,'Recuperados DIA'!$E$1:$H$763,Localiza_PN1112[[#This Row],[Fila]],0)</f>
        <v>7</v>
      </c>
    </row>
    <row r="673" spans="2:21">
      <c r="B673">
        <v>673</v>
      </c>
      <c r="C673">
        <v>41401</v>
      </c>
      <c r="D673" t="s">
        <v>775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1</v>
      </c>
      <c r="K673" s="52">
        <f>+Localiza_PN1112[[#This Row],[Casos]]-Localiza_PN1112[[#This Row],[Fallecidos]]-Localiza_PN1112[[#This Row],[Recuperados]]</f>
        <v>-2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930.23255813953483</v>
      </c>
      <c r="O673" s="22">
        <f>+Localiza_PN1112[[#This Row],[Activos]]/(Localiza_PN1112[[#This Row],[Población]]/1000000)</f>
        <v>-1860.4651162790697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>
        <f ca="1">+HLOOKUP($R$1,'Casos DIA Corr'!$CM$1:$CP$755,Localiza_PN1112[[#This Row],[Fila]],0)</f>
        <v>0</v>
      </c>
      <c r="T673" s="43">
        <f ca="1">+HLOOKUP($R$1,'Muertes DIA'!$F$1:$I$770,Localiza_PN1112[[#This Row],[Fila]],0)</f>
        <v>0</v>
      </c>
      <c r="U673" s="43">
        <f ca="1">+HLOOKUP($R$1,'Recuperados DIA'!$E$1:$H$763,Localiza_PN1112[[#This Row],[Fila]],0)</f>
        <v>0</v>
      </c>
    </row>
    <row r="674" spans="2:21">
      <c r="B674">
        <v>674</v>
      </c>
      <c r="C674">
        <v>50206</v>
      </c>
      <c r="D674" t="s">
        <v>776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>
        <f ca="1">+HLOOKUP($R$1,'Casos DIA Corr'!$CM$1:$CP$755,Localiza_PN1112[[#This Row],[Fila]],0)</f>
        <v>0</v>
      </c>
      <c r="T674" s="43">
        <f ca="1">+HLOOKUP($R$1,'Muertes DIA'!$F$1:$I$770,Localiza_PN1112[[#This Row],[Fila]],0)</f>
        <v>0</v>
      </c>
      <c r="U674" s="43">
        <f ca="1">+HLOOKUP($R$1,'Recuperados DIA'!$E$1:$H$763,Localiza_PN1112[[#This Row],[Fila]],0)</f>
        <v>0</v>
      </c>
    </row>
    <row r="675" spans="2:21">
      <c r="B675">
        <v>675</v>
      </c>
      <c r="C675">
        <v>50207</v>
      </c>
      <c r="D675" t="s">
        <v>777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49</v>
      </c>
      <c r="K675" s="52">
        <f>+Localiza_PN1112[[#This Row],[Casos]]-Localiza_PN1112[[#This Row],[Fallecidos]]-Localiza_PN1112[[#This Row],[Recuperados]]</f>
        <v>-49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>
        <f ca="1">+HLOOKUP($R$1,'Casos DIA Corr'!$CM$1:$CP$755,Localiza_PN1112[[#This Row],[Fila]],0)</f>
        <v>0</v>
      </c>
      <c r="T675" s="43">
        <f ca="1">+HLOOKUP($R$1,'Muertes DIA'!$F$1:$I$770,Localiza_PN1112[[#This Row],[Fila]],0)</f>
        <v>0</v>
      </c>
      <c r="U675" s="43">
        <f ca="1">+HLOOKUP($R$1,'Recuperados DIA'!$E$1:$H$763,Localiza_PN1112[[#This Row],[Fila]],0)</f>
        <v>0</v>
      </c>
    </row>
    <row r="676" spans="2:21">
      <c r="B676">
        <v>676</v>
      </c>
      <c r="C676">
        <v>50317</v>
      </c>
      <c r="D676" t="s">
        <v>778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>
        <f ca="1">+HLOOKUP($R$1,'Casos DIA Corr'!$CM$1:$CP$755,Localiza_PN1112[[#This Row],[Fila]],0)</f>
        <v>0</v>
      </c>
      <c r="T676" s="43">
        <f ca="1">+HLOOKUP($R$1,'Muertes DIA'!$F$1:$I$770,Localiza_PN1112[[#This Row],[Fila]],0)</f>
        <v>0</v>
      </c>
      <c r="U676" s="43">
        <f ca="1">+HLOOKUP($R$1,'Recuperados DIA'!$E$1:$H$763,Localiza_PN1112[[#This Row],[Fila]],0)</f>
        <v>0</v>
      </c>
    </row>
    <row r="677" spans="2:21">
      <c r="B677">
        <v>677</v>
      </c>
      <c r="C677">
        <v>90512</v>
      </c>
      <c r="D677" t="s">
        <v>779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>
        <f ca="1">+HLOOKUP($R$1,'Casos DIA Corr'!$CM$1:$CP$755,Localiza_PN1112[[#This Row],[Fila]],0)</f>
        <v>0</v>
      </c>
      <c r="T677" s="43">
        <f ca="1">+HLOOKUP($R$1,'Muertes DIA'!$F$1:$I$770,Localiza_PN1112[[#This Row],[Fila]],0)</f>
        <v>0</v>
      </c>
      <c r="U677" s="43">
        <f ca="1">+HLOOKUP($R$1,'Recuperados DIA'!$E$1:$H$763,Localiza_PN1112[[#This Row],[Fila]],0)</f>
        <v>0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809</v>
      </c>
      <c r="B3" s="30" t="s">
        <v>1</v>
      </c>
      <c r="C3" s="30" t="s">
        <v>810</v>
      </c>
      <c r="D3" s="30" t="s">
        <v>811</v>
      </c>
      <c r="E3" s="30" t="s">
        <v>812</v>
      </c>
      <c r="F3" s="36" t="s">
        <v>796</v>
      </c>
      <c r="G3" s="37" t="s">
        <v>790</v>
      </c>
      <c r="H3" s="38" t="s">
        <v>783</v>
      </c>
      <c r="I3" s="39" t="s">
        <v>797</v>
      </c>
      <c r="J3" s="36" t="s">
        <v>798</v>
      </c>
      <c r="K3" s="37" t="s">
        <v>799</v>
      </c>
      <c r="L3" s="38" t="s">
        <v>800</v>
      </c>
      <c r="M3" s="39" t="s">
        <v>801</v>
      </c>
      <c r="N3" s="37" t="s">
        <v>802</v>
      </c>
      <c r="O3" s="38" t="s">
        <v>803</v>
      </c>
      <c r="P3" s="39" t="s">
        <v>804</v>
      </c>
    </row>
    <row r="4" spans="1:16">
      <c r="A4">
        <v>1</v>
      </c>
      <c r="B4" t="s">
        <v>116</v>
      </c>
      <c r="C4">
        <v>9.2170095443725586</v>
      </c>
      <c r="D4">
        <v>-82.584602355957031</v>
      </c>
      <c r="E4" s="27">
        <v>125461</v>
      </c>
      <c r="F4" s="22">
        <f>+'Casos ACUM Prov'!C4</f>
        <v>274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190</v>
      </c>
      <c r="J4" s="22">
        <f>+Localiza_PN11[[#This Row],[Casos]]/(Localiza_PN11[[#This Row],[Poblacion Provincia]]/1000000)</f>
        <v>2183.9456085954998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1514.4148380771715</v>
      </c>
      <c r="N4" s="28">
        <f>+IFERROR(Localiza_PN11[[#This Row],[Fallecidos]]/Localiza_PN11[[#This Row],[Casos]],0)</f>
        <v>3.6496350364963502E-3</v>
      </c>
      <c r="O4" s="28">
        <f>+IFERROR(Localiza_PN11[[#This Row],[Recuperados]]/Localiza_PN11[[#This Row],[Casos]],0)</f>
        <v>0.3029197080291971</v>
      </c>
      <c r="P4" s="28">
        <f>+IFERROR(Localiza_PN11[[#This Row],[Activos]]/Localiza_PN11[[#This Row],[Casos]],0)</f>
        <v>0.69343065693430661</v>
      </c>
    </row>
    <row r="5" spans="1:16">
      <c r="A5">
        <v>2</v>
      </c>
      <c r="B5" t="s">
        <v>107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96</v>
      </c>
      <c r="C6">
        <v>9.18634033203125</v>
      </c>
      <c r="D6">
        <v>-80.013198852539063</v>
      </c>
      <c r="E6" s="27">
        <v>241928</v>
      </c>
      <c r="F6" s="22">
        <f>+'Casos ACUM Prov'!C6</f>
        <v>535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170</v>
      </c>
      <c r="J6" s="22">
        <f>+Localiza_PN11[[#This Row],[Casos]]/(Localiza_PN11[[#This Row],[Poblacion Provincia]]/1000000)</f>
        <v>2211.4017393604709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702.68840316127114</v>
      </c>
      <c r="N6" s="28">
        <f>+IFERROR(Localiza_PN11[[#This Row],[Fallecidos]]/Localiza_PN11[[#This Row],[Casos]],0)</f>
        <v>2.8037383177570093E-2</v>
      </c>
      <c r="O6" s="28">
        <f>+IFERROR(Localiza_PN11[[#This Row],[Recuperados]]/Localiza_PN11[[#This Row],[Casos]],0)</f>
        <v>0.65420560747663548</v>
      </c>
      <c r="P6" s="28">
        <f>+IFERROR(Localiza_PN11[[#This Row],[Activos]]/Localiza_PN11[[#This Row],[Casos]],0)</f>
        <v>0.31775700934579437</v>
      </c>
    </row>
    <row r="7" spans="1:16">
      <c r="A7">
        <v>4</v>
      </c>
      <c r="B7" t="s">
        <v>112</v>
      </c>
      <c r="C7">
        <v>8.4871597290039063</v>
      </c>
      <c r="D7">
        <v>-82.403701782226563</v>
      </c>
      <c r="E7" s="27">
        <v>416873</v>
      </c>
      <c r="F7" s="22">
        <f>+'Casos ACUM Prov'!C7</f>
        <v>430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165</v>
      </c>
      <c r="J7" s="22">
        <f>+Localiza_PN11[[#This Row],[Casos]]/(Localiza_PN11[[#This Row],[Poblacion Provincia]]/1000000)</f>
        <v>1031.4892065449189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395.80399786025959</v>
      </c>
      <c r="N7" s="28">
        <f>+IFERROR(Localiza_PN11[[#This Row],[Fallecidos]]/Localiza_PN11[[#This Row],[Casos]],0)</f>
        <v>2.0930232558139535E-2</v>
      </c>
      <c r="O7" s="28">
        <f>+IFERROR(Localiza_PN11[[#This Row],[Recuperados]]/Localiza_PN11[[#This Row],[Casos]],0)</f>
        <v>0.59534883720930232</v>
      </c>
      <c r="P7" s="28">
        <f>+IFERROR(Localiza_PN11[[#This Row],[Activos]]/Localiza_PN11[[#This Row],[Casos]],0)</f>
        <v>0.38372093023255816</v>
      </c>
    </row>
    <row r="8" spans="1:16">
      <c r="A8">
        <v>5</v>
      </c>
      <c r="B8" t="s">
        <v>104</v>
      </c>
      <c r="C8">
        <v>8.1684103012084961</v>
      </c>
      <c r="D8">
        <v>-77.922096252441406</v>
      </c>
      <c r="E8" s="27">
        <v>48378</v>
      </c>
      <c r="F8" s="22">
        <f>+'Casos ACUM Prov'!C8</f>
        <v>247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82</v>
      </c>
      <c r="J8" s="22">
        <f>+Localiza_PN11[[#This Row],[Casos]]/(Localiza_PN11[[#This Row],[Poblacion Provincia]]/1000000)</f>
        <v>5105.6265244532642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1694.9853239075615</v>
      </c>
      <c r="N8" s="28">
        <f>+IFERROR(Localiza_PN11[[#This Row],[Fallecidos]]/Localiza_PN11[[#This Row],[Casos]],0)</f>
        <v>1.2145748987854251E-2</v>
      </c>
      <c r="O8" s="28">
        <f>+IFERROR(Localiza_PN11[[#This Row],[Recuperados]]/Localiza_PN11[[#This Row],[Casos]],0)</f>
        <v>0.65587044534412953</v>
      </c>
      <c r="P8" s="28">
        <f>+IFERROR(Localiza_PN11[[#This Row],[Activos]]/Localiza_PN11[[#This Row],[Casos]],0)</f>
        <v>0.33198380566801622</v>
      </c>
    </row>
    <row r="9" spans="1:16">
      <c r="A9">
        <v>6</v>
      </c>
      <c r="B9" t="s">
        <v>211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99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94</v>
      </c>
      <c r="C11">
        <v>9.0696096420288086</v>
      </c>
      <c r="D11">
        <v>-78.849601745605469</v>
      </c>
      <c r="E11" s="27">
        <v>1249032</v>
      </c>
      <c r="F11" s="22">
        <f>+'Casos ACUM Prov'!C11</f>
        <v>9802</v>
      </c>
      <c r="G11" s="22">
        <f>+SUMIFS(Muertes_PN_ACUM[Fallecidos],Muertes_PN_ACUM[Provincia],Localiza_PN11[[#This Row],[Provincia]])</f>
        <v>222</v>
      </c>
      <c r="H11" s="22">
        <f>+SUMIFS(Recupera_PN_ACUM[Recuperados],Recupera_PN_ACUM[Provincia],Localiza_PN11[[#This Row],[Provincia]])</f>
        <v>5485</v>
      </c>
      <c r="I11" s="22">
        <f>+Localiza_PN11[[#This Row],[Casos]]-Localiza_PN11[[#This Row],[Fallecidos]]-Localiza_PN11[[#This Row],[Recuperados]]</f>
        <v>4095</v>
      </c>
      <c r="J11" s="22">
        <f>+Localiza_PN11[[#This Row],[Casos]]/(Localiza_PN11[[#This Row],[Poblacion Provincia]]/1000000)</f>
        <v>7847.6772412556293</v>
      </c>
      <c r="K11" s="22">
        <f>+Localiza_PN11[[#This Row],[Fallecidos]]/(Localiza_PN11[[#This Row],[Poblacion Provincia]]/1000000)</f>
        <v>177.73764002843802</v>
      </c>
      <c r="L11" s="22">
        <f>+Localiza_PN11[[#This Row],[Recuperados]]/(Localiza_PN11[[#This Row],[Poblacion Provincia]]/1000000)</f>
        <v>4391.4007007026248</v>
      </c>
      <c r="M11" s="22">
        <f>+Localiza_PN11[[#This Row],[Activos]]/(Localiza_PN11[[#This Row],[Poblacion Provincia]]/1000000)</f>
        <v>3278.5389005245665</v>
      </c>
      <c r="N11" s="28">
        <f>+IFERROR(Localiza_PN11[[#This Row],[Fallecidos]]/Localiza_PN11[[#This Row],[Casos]],0)</f>
        <v>2.2648439094062438E-2</v>
      </c>
      <c r="O11" s="28">
        <f>+IFERROR(Localiza_PN11[[#This Row],[Recuperados]]/Localiza_PN11[[#This Row],[Casos]],0)</f>
        <v>0.55957967761681293</v>
      </c>
      <c r="P11" s="28">
        <f>+IFERROR(Localiza_PN11[[#This Row],[Activos]]/Localiza_PN11[[#This Row],[Casos]],0)</f>
        <v>0.41777188328912468</v>
      </c>
    </row>
    <row r="12" spans="1:16">
      <c r="A12">
        <v>9</v>
      </c>
      <c r="B12" t="s">
        <v>136</v>
      </c>
      <c r="C12">
        <v>8.0782098770141602</v>
      </c>
      <c r="D12">
        <v>-81.134902954101563</v>
      </c>
      <c r="E12" s="27">
        <v>226991</v>
      </c>
      <c r="F12" s="22">
        <f>+'Casos ACUM Prov'!C12</f>
        <v>781</v>
      </c>
      <c r="G12" s="22">
        <f>+SUMIFS(Muertes_PN_ACUM[Fallecidos],Muertes_PN_ACUM[Provincia],Localiza_PN11[[#This Row],[Provincia]])</f>
        <v>19</v>
      </c>
      <c r="H12" s="22">
        <f>+SUMIFS(Recupera_PN_ACUM[Recuperados],Recupera_PN_ACUM[Provincia],Localiza_PN11[[#This Row],[Provincia]])</f>
        <v>532</v>
      </c>
      <c r="I12" s="22">
        <f>+Localiza_PN11[[#This Row],[Casos]]-Localiza_PN11[[#This Row],[Fallecidos]]-Localiza_PN11[[#This Row],[Recuperados]]</f>
        <v>230</v>
      </c>
      <c r="J12" s="22">
        <f>+Localiza_PN11[[#This Row],[Casos]]/(Localiza_PN11[[#This Row],[Poblacion Provincia]]/1000000)</f>
        <v>3440.6650483939893</v>
      </c>
      <c r="K12" s="22">
        <f>+Localiza_PN11[[#This Row],[Fallecidos]]/(Localiza_PN11[[#This Row],[Poblacion Provincia]]/1000000)</f>
        <v>83.703759179879384</v>
      </c>
      <c r="L12" s="22">
        <f>+Localiza_PN11[[#This Row],[Recuperados]]/(Localiza_PN11[[#This Row],[Poblacion Provincia]]/1000000)</f>
        <v>2343.7052570366227</v>
      </c>
      <c r="M12" s="22">
        <f>+Localiza_PN11[[#This Row],[Activos]]/(Localiza_PN11[[#This Row],[Poblacion Provincia]]/1000000)</f>
        <v>1013.2560321774872</v>
      </c>
      <c r="N12" s="28">
        <f>+IFERROR(Localiza_PN11[[#This Row],[Fallecidos]]/Localiza_PN11[[#This Row],[Casos]],0)</f>
        <v>2.4327784891165175E-2</v>
      </c>
      <c r="O12" s="28">
        <f>+IFERROR(Localiza_PN11[[#This Row],[Recuperados]]/Localiza_PN11[[#This Row],[Casos]],0)</f>
        <v>0.68117797695262483</v>
      </c>
      <c r="P12" s="28">
        <f>+IFERROR(Localiza_PN11[[#This Row],[Activos]]/Localiza_PN11[[#This Row],[Casos]],0)</f>
        <v>0.29449423815621001</v>
      </c>
    </row>
    <row r="13" spans="1:16">
      <c r="A13">
        <v>10</v>
      </c>
      <c r="B13" t="s">
        <v>110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288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101</v>
      </c>
      <c r="C15">
        <v>8.6566200256347656</v>
      </c>
      <c r="D15">
        <v>-81.76629638671875</v>
      </c>
      <c r="E15" s="27">
        <v>156747</v>
      </c>
      <c r="F15" s="22">
        <f>+'Casos ACUM Prov'!C15</f>
        <v>109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77</v>
      </c>
      <c r="J15" s="22">
        <f>+Localiza_PN11[[#This Row],[Casos]]/(Localiza_PN11[[#This Row],[Poblacion Provincia]]/1000000)</f>
        <v>695.38810950129823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491.23747184954101</v>
      </c>
      <c r="N15" s="28">
        <f>+IFERROR(Localiza_PN11[[#This Row],[Fallecidos]]/Localiza_PN11[[#This Row],[Casos]],0)</f>
        <v>1.834862385321101E-2</v>
      </c>
      <c r="O15" s="28">
        <f>+IFERROR(Localiza_PN11[[#This Row],[Recuperados]]/Localiza_PN11[[#This Row],[Casos]],0)</f>
        <v>0.27522935779816515</v>
      </c>
      <c r="P15" s="28">
        <f>+IFERROR(Localiza_PN11[[#This Row],[Activos]]/Localiza_PN11[[#This Row],[Casos]],0)</f>
        <v>0.70642201834862384</v>
      </c>
    </row>
    <row r="16" spans="1:16">
      <c r="A16">
        <v>13</v>
      </c>
      <c r="B16" t="s">
        <v>128</v>
      </c>
      <c r="C16">
        <v>8.8275299072265625</v>
      </c>
      <c r="D16">
        <v>-79.904403686523438</v>
      </c>
      <c r="E16" s="27">
        <v>464038</v>
      </c>
      <c r="F16" s="22">
        <f>+'Casos ACUM Prov'!C16</f>
        <v>2888</v>
      </c>
      <c r="G16" s="22">
        <f>+SUMIFS(Muertes_PN_ACUM[Fallecidos],Muertes_PN_ACUM[Provincia],Localiza_PN11[[#This Row],[Provincia]])</f>
        <v>83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739</v>
      </c>
      <c r="J16" s="22">
        <f>+Localiza_PN11[[#This Row],[Casos]]/(Localiza_PN11[[#This Row],[Poblacion Provincia]]/1000000)</f>
        <v>6223.6282373426311</v>
      </c>
      <c r="K16" s="22">
        <f>+Localiza_PN11[[#This Row],[Fallecidos]]/(Localiza_PN11[[#This Row],[Poblacion Provincia]]/1000000)</f>
        <v>178.86466194578892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1592.5419900956388</v>
      </c>
      <c r="N16" s="28">
        <f>+IFERROR(Localiza_PN11[[#This Row],[Fallecidos]]/Localiza_PN11[[#This Row],[Casos]],0)</f>
        <v>2.8739612188365651E-2</v>
      </c>
      <c r="O16" s="28">
        <f>+IFERROR(Localiza_PN11[[#This Row],[Recuperados]]/Localiza_PN11[[#This Row],[Casos]],0)</f>
        <v>0.71537396121883656</v>
      </c>
      <c r="P16" s="28">
        <f>+IFERROR(Localiza_PN11[[#This Row],[Activos]]/Localiza_PN11[[#This Row],[Casos]],0)</f>
        <v>0.25588642659279781</v>
      </c>
    </row>
    <row r="17" spans="1:16" ht="15">
      <c r="A17" s="32">
        <v>99</v>
      </c>
      <c r="B17" s="32" t="s">
        <v>813</v>
      </c>
      <c r="C17" s="32"/>
      <c r="D17" s="32"/>
      <c r="E17" s="33">
        <f>SUBTOTAL(109,E4:E16)</f>
        <v>3405813</v>
      </c>
      <c r="F17" s="34">
        <f>SUBTOTAL(109,F4:F16)</f>
        <v>15485</v>
      </c>
      <c r="G17" s="34">
        <f>SUBTOTAL(109,G4:G16)</f>
        <v>375</v>
      </c>
      <c r="H17" s="34">
        <f>SUBTOTAL(109,H4:H16)</f>
        <v>9285</v>
      </c>
      <c r="I17" s="34">
        <f>SUBTOTAL(109,I4:I16)</f>
        <v>5825</v>
      </c>
      <c r="J17" s="34">
        <f>+Localiza_PN11[[#This Row],[Casos]]/(Localiza_PN11[[#This Row],[Poblacion Provincia]]/1000000)</f>
        <v>4546.6383503733177</v>
      </c>
      <c r="K17" s="34">
        <f>+Localiza_PN11[[#This Row],[Fallecidos]]/(Localiza_PN11[[#This Row],[Poblacion Provincia]]/1000000)</f>
        <v>110.10586899515621</v>
      </c>
      <c r="L17" s="34">
        <f>+Localiza_PN11[[#This Row],[Recuperados]]/(Localiza_PN11[[#This Row],[Poblacion Provincia]]/1000000)</f>
        <v>2726.2213163200681</v>
      </c>
      <c r="M17" s="34">
        <f>+Localiza_PN11[[#This Row],[Activos]]/(Localiza_PN11[[#This Row],[Poblacion Provincia]]/1000000)</f>
        <v>1710.3111650580931</v>
      </c>
      <c r="N17" s="35">
        <f>+IFERROR(Localiza_PN11[[#This Row],[Fallecidos]]/Localiza_PN11[[#This Row],[Casos]],0)</f>
        <v>2.4216984178237002E-2</v>
      </c>
      <c r="O17" s="35">
        <f>+IFERROR(Localiza_PN11[[#This Row],[Recuperados]]/Localiza_PN11[[#This Row],[Casos]],0)</f>
        <v>0.59961252825314826</v>
      </c>
      <c r="P17" s="35">
        <f>+IFERROR(Localiza_PN11[[#This Row],[Activos]]/Localiza_PN11[[#This Row],[Casos]],0)</f>
        <v>0.37617048756861476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1" activePane="bottomLeft" state="frozen"/>
      <selection pane="bottomLeft" activeCell="A10" sqref="A10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814</v>
      </c>
      <c r="B10" t="s">
        <v>815</v>
      </c>
      <c r="C10" t="s">
        <v>809</v>
      </c>
      <c r="D10" t="s">
        <v>1</v>
      </c>
      <c r="E10" t="s">
        <v>810</v>
      </c>
      <c r="F10" t="s">
        <v>811</v>
      </c>
      <c r="G10" t="s">
        <v>812</v>
      </c>
      <c r="H10" t="s">
        <v>816</v>
      </c>
      <c r="I10" t="s">
        <v>2</v>
      </c>
      <c r="J10" t="s">
        <v>817</v>
      </c>
      <c r="K10" t="s">
        <v>818</v>
      </c>
      <c r="L10" t="s">
        <v>819</v>
      </c>
      <c r="M10" t="s">
        <v>792</v>
      </c>
      <c r="N10" t="s">
        <v>3</v>
      </c>
      <c r="O10" t="s">
        <v>793</v>
      </c>
      <c r="P10" t="s">
        <v>794</v>
      </c>
      <c r="Q10" t="s">
        <v>795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116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116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195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ref="B12:B75" si="0">+N12</f>
        <v>Bastimentos</v>
      </c>
      <c r="C12">
        <v>1</v>
      </c>
      <c r="D12" t="s">
        <v>116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116</v>
      </c>
      <c r="J12">
        <v>9.2183799743652344</v>
      </c>
      <c r="K12">
        <v>-82.242996215820313</v>
      </c>
      <c r="L12">
        <v>16135</v>
      </c>
      <c r="M12">
        <v>10102</v>
      </c>
      <c r="N12" t="s">
        <v>173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116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116</v>
      </c>
      <c r="J13">
        <v>9.2183799743652344</v>
      </c>
      <c r="K13">
        <v>-82.242996215820313</v>
      </c>
      <c r="L13">
        <v>16135</v>
      </c>
      <c r="M13">
        <v>10103</v>
      </c>
      <c r="N13" t="s">
        <v>249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116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116</v>
      </c>
      <c r="J14">
        <v>9.2183799743652344</v>
      </c>
      <c r="K14">
        <v>-82.242996215820313</v>
      </c>
      <c r="L14">
        <v>16135</v>
      </c>
      <c r="M14">
        <v>10104</v>
      </c>
      <c r="N14" t="s">
        <v>644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116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116</v>
      </c>
      <c r="J15">
        <v>9.2183799743652344</v>
      </c>
      <c r="K15">
        <v>-82.242996215820313</v>
      </c>
      <c r="L15">
        <v>16135</v>
      </c>
      <c r="M15">
        <v>10105</v>
      </c>
      <c r="N15" t="s">
        <v>738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116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270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116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413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116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393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116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351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116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158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116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292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116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117</v>
      </c>
      <c r="J22">
        <v>9.3393001556396484</v>
      </c>
      <c r="K22">
        <v>-82.460800170898438</v>
      </c>
      <c r="L22">
        <v>98310</v>
      </c>
      <c r="M22">
        <v>10209</v>
      </c>
      <c r="N22" t="s">
        <v>466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116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499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116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165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116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391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116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403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116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402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116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404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116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156</v>
      </c>
      <c r="J29">
        <v>8.9838895797729492</v>
      </c>
      <c r="K29">
        <v>-82.202201843261719</v>
      </c>
      <c r="L29">
        <v>11016</v>
      </c>
      <c r="M29">
        <v>10301</v>
      </c>
      <c r="N29" t="s">
        <v>277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116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156</v>
      </c>
      <c r="J30">
        <v>8.9838895797729492</v>
      </c>
      <c r="K30">
        <v>-82.202201843261719</v>
      </c>
      <c r="L30">
        <v>11016</v>
      </c>
      <c r="M30">
        <v>10302</v>
      </c>
      <c r="N30" t="s">
        <v>560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116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156</v>
      </c>
      <c r="J31">
        <v>8.9838895797729492</v>
      </c>
      <c r="K31">
        <v>-82.202201843261719</v>
      </c>
      <c r="L31">
        <v>11016</v>
      </c>
      <c r="M31">
        <v>10303</v>
      </c>
      <c r="N31" t="s">
        <v>645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116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156</v>
      </c>
      <c r="J32">
        <v>8.9838895797729492</v>
      </c>
      <c r="K32">
        <v>-82.202201843261719</v>
      </c>
      <c r="L32">
        <v>11016</v>
      </c>
      <c r="M32">
        <v>10304</v>
      </c>
      <c r="N32" t="s">
        <v>646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116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156</v>
      </c>
      <c r="J33">
        <v>8.9838895797729492</v>
      </c>
      <c r="K33">
        <v>-82.202201843261719</v>
      </c>
      <c r="L33">
        <v>11016</v>
      </c>
      <c r="M33">
        <v>10305</v>
      </c>
      <c r="N33" t="s">
        <v>655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116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156</v>
      </c>
      <c r="J34">
        <v>8.9838895797729492</v>
      </c>
      <c r="K34">
        <v>-82.202201843261719</v>
      </c>
      <c r="L34">
        <v>11016</v>
      </c>
      <c r="M34">
        <v>10306</v>
      </c>
      <c r="N34" t="s">
        <v>157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116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117</v>
      </c>
      <c r="J35">
        <v>9.0665998458862305</v>
      </c>
      <c r="K35">
        <v>-82.55999755859375</v>
      </c>
      <c r="L35">
        <v>0</v>
      </c>
      <c r="M35">
        <v>10401</v>
      </c>
      <c r="N35" t="s">
        <v>118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116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117</v>
      </c>
      <c r="J36">
        <v>9.0665998458862305</v>
      </c>
      <c r="K36">
        <v>-82.55999755859375</v>
      </c>
      <c r="L36">
        <v>0</v>
      </c>
      <c r="M36">
        <v>10402</v>
      </c>
      <c r="N36" t="s">
        <v>169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116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117</v>
      </c>
      <c r="J37">
        <v>9.0665998458862305</v>
      </c>
      <c r="K37">
        <v>-82.55999755859375</v>
      </c>
      <c r="L37">
        <v>0</v>
      </c>
      <c r="M37">
        <v>10403</v>
      </c>
      <c r="N37" t="s">
        <v>166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116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117</v>
      </c>
      <c r="J38">
        <v>9.0665998458862305</v>
      </c>
      <c r="K38">
        <v>-82.55999755859375</v>
      </c>
      <c r="L38">
        <v>0</v>
      </c>
      <c r="M38">
        <v>10404</v>
      </c>
      <c r="N38" t="s">
        <v>569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116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117</v>
      </c>
      <c r="J39">
        <v>9.0665998458862305</v>
      </c>
      <c r="K39">
        <v>-82.55999755859375</v>
      </c>
      <c r="L39">
        <v>0</v>
      </c>
      <c r="M39">
        <v>10405</v>
      </c>
      <c r="N39" t="s">
        <v>760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116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117</v>
      </c>
      <c r="J40">
        <v>9.0665998458862305</v>
      </c>
      <c r="K40">
        <v>-82.55999755859375</v>
      </c>
      <c r="L40">
        <v>0</v>
      </c>
      <c r="M40">
        <v>10406</v>
      </c>
      <c r="N40" t="s">
        <v>761</v>
      </c>
      <c r="O40">
        <v>9.0141496658325195</v>
      </c>
      <c r="P40">
        <v>-82.442802429199219</v>
      </c>
      <c r="Q40">
        <v>0</v>
      </c>
    </row>
    <row r="41" spans="1:17">
      <c r="A41">
        <v>30</v>
      </c>
      <c r="B41" t="str">
        <f t="shared" si="0"/>
        <v>Aguadulce (Cabecera)</v>
      </c>
      <c r="C41">
        <v>2</v>
      </c>
      <c r="D41" t="s">
        <v>107</v>
      </c>
      <c r="E41" s="61">
        <v>8.5502901077270508</v>
      </c>
      <c r="F41" s="61">
        <v>-80.429603576660156</v>
      </c>
      <c r="G41" s="61">
        <v>233708</v>
      </c>
      <c r="H41" s="69">
        <v>201</v>
      </c>
      <c r="I41" t="s">
        <v>108</v>
      </c>
      <c r="J41">
        <v>8.208470344543457</v>
      </c>
      <c r="K41">
        <v>-80.604202270507813</v>
      </c>
      <c r="L41">
        <v>43360</v>
      </c>
      <c r="M41">
        <v>20101</v>
      </c>
      <c r="N41" t="s">
        <v>109</v>
      </c>
      <c r="O41">
        <v>8.228480339050293</v>
      </c>
      <c r="P41">
        <v>-80.555999755859375</v>
      </c>
      <c r="Q41">
        <v>8703</v>
      </c>
    </row>
    <row r="42" spans="1:17">
      <c r="A42">
        <v>31</v>
      </c>
      <c r="B42" t="str">
        <f t="shared" si="0"/>
        <v>El Cristo</v>
      </c>
      <c r="C42">
        <v>2</v>
      </c>
      <c r="D42" t="s">
        <v>107</v>
      </c>
      <c r="E42" s="61">
        <v>8.5502901077270508</v>
      </c>
      <c r="F42" s="61">
        <v>-80.429603576660156</v>
      </c>
      <c r="G42" s="61">
        <v>233708</v>
      </c>
      <c r="H42" s="69">
        <v>201</v>
      </c>
      <c r="I42" t="s">
        <v>108</v>
      </c>
      <c r="J42">
        <v>8.208470344543457</v>
      </c>
      <c r="K42">
        <v>-80.604202270507813</v>
      </c>
      <c r="L42">
        <v>43360</v>
      </c>
      <c r="M42">
        <v>20102</v>
      </c>
      <c r="N42" t="s">
        <v>348</v>
      </c>
      <c r="O42">
        <v>8.2564401626586914</v>
      </c>
      <c r="P42">
        <v>-80.627799987792969</v>
      </c>
      <c r="Q42">
        <v>4017</v>
      </c>
    </row>
    <row r="43" spans="1:17">
      <c r="A43">
        <v>32</v>
      </c>
      <c r="B43" t="str">
        <f t="shared" si="0"/>
        <v>El Roble</v>
      </c>
      <c r="C43">
        <v>2</v>
      </c>
      <c r="D43" t="s">
        <v>107</v>
      </c>
      <c r="E43" s="61">
        <v>8.5502901077270508</v>
      </c>
      <c r="F43" s="61">
        <v>-80.429603576660156</v>
      </c>
      <c r="G43" s="61">
        <v>233708</v>
      </c>
      <c r="H43" s="69">
        <v>201</v>
      </c>
      <c r="I43" t="s">
        <v>108</v>
      </c>
      <c r="J43">
        <v>8.208470344543457</v>
      </c>
      <c r="K43">
        <v>-80.604202270507813</v>
      </c>
      <c r="L43">
        <v>43360</v>
      </c>
      <c r="M43">
        <v>20103</v>
      </c>
      <c r="N43" t="s">
        <v>390</v>
      </c>
      <c r="O43">
        <v>8.1534299850463867</v>
      </c>
      <c r="P43">
        <v>-80.5697021484375</v>
      </c>
      <c r="Q43">
        <v>8369</v>
      </c>
    </row>
    <row r="44" spans="1:17">
      <c r="A44">
        <v>33</v>
      </c>
      <c r="B44" t="str">
        <f t="shared" si="0"/>
        <v>Pocrí</v>
      </c>
      <c r="C44">
        <v>2</v>
      </c>
      <c r="D44" t="s">
        <v>107</v>
      </c>
      <c r="E44" s="61">
        <v>8.5502901077270508</v>
      </c>
      <c r="F44" s="61">
        <v>-80.429603576660156</v>
      </c>
      <c r="G44" s="61">
        <v>233708</v>
      </c>
      <c r="H44" s="69">
        <v>201</v>
      </c>
      <c r="I44" t="s">
        <v>108</v>
      </c>
      <c r="J44">
        <v>8.208470344543457</v>
      </c>
      <c r="K44">
        <v>-80.604202270507813</v>
      </c>
      <c r="L44">
        <v>43360</v>
      </c>
      <c r="M44">
        <v>20104</v>
      </c>
      <c r="N44" t="s">
        <v>333</v>
      </c>
      <c r="O44">
        <v>8.261500358581543</v>
      </c>
      <c r="P44">
        <v>-80.54119873046875</v>
      </c>
      <c r="Q44">
        <v>12881</v>
      </c>
    </row>
    <row r="45" spans="1:17">
      <c r="A45">
        <v>34</v>
      </c>
      <c r="B45" t="str">
        <f t="shared" si="0"/>
        <v>Barrios Unidos</v>
      </c>
      <c r="C45">
        <v>2</v>
      </c>
      <c r="D45" t="s">
        <v>107</v>
      </c>
      <c r="E45" s="61">
        <v>8.5502901077270508</v>
      </c>
      <c r="F45" s="61">
        <v>-80.429603576660156</v>
      </c>
      <c r="G45" s="61">
        <v>233708</v>
      </c>
      <c r="H45" s="69">
        <v>201</v>
      </c>
      <c r="I45" t="s">
        <v>108</v>
      </c>
      <c r="J45">
        <v>8.208470344543457</v>
      </c>
      <c r="K45">
        <v>-80.604202270507813</v>
      </c>
      <c r="L45">
        <v>43360</v>
      </c>
      <c r="M45">
        <v>20105</v>
      </c>
      <c r="N45" t="s">
        <v>172</v>
      </c>
      <c r="O45">
        <v>8.2070999145507813</v>
      </c>
      <c r="P45">
        <v>-80.521697998046875</v>
      </c>
      <c r="Q45">
        <v>9390</v>
      </c>
    </row>
    <row r="46" spans="1:17">
      <c r="A46">
        <v>35</v>
      </c>
      <c r="B46" t="str">
        <f t="shared" si="0"/>
        <v>Pueblos Unidos</v>
      </c>
      <c r="C46">
        <v>2</v>
      </c>
      <c r="D46" t="s">
        <v>107</v>
      </c>
      <c r="E46" s="61">
        <v>8.5502901077270508</v>
      </c>
      <c r="F46" s="61">
        <v>-80.429603576660156</v>
      </c>
      <c r="G46" s="61">
        <v>233708</v>
      </c>
      <c r="H46" s="69">
        <v>201</v>
      </c>
      <c r="I46" t="s">
        <v>108</v>
      </c>
      <c r="J46">
        <v>8.208470344543457</v>
      </c>
      <c r="K46">
        <v>-80.604202270507813</v>
      </c>
      <c r="L46">
        <v>43360</v>
      </c>
      <c r="M46">
        <v>20106</v>
      </c>
      <c r="N46" t="s">
        <v>635</v>
      </c>
      <c r="O46">
        <v>8.1928396224975586</v>
      </c>
      <c r="P46">
        <v>-80.687599182128906</v>
      </c>
      <c r="Q46">
        <v>0</v>
      </c>
    </row>
    <row r="47" spans="1:17">
      <c r="A47">
        <v>36</v>
      </c>
      <c r="B47" t="str">
        <f t="shared" si="0"/>
        <v>Virgen del Carmen</v>
      </c>
      <c r="C47">
        <v>2</v>
      </c>
      <c r="D47" t="s">
        <v>107</v>
      </c>
      <c r="E47" s="61">
        <v>8.5502901077270508</v>
      </c>
      <c r="F47" s="61">
        <v>-80.429603576660156</v>
      </c>
      <c r="G47" s="61">
        <v>233708</v>
      </c>
      <c r="H47" s="69">
        <v>201</v>
      </c>
      <c r="I47" t="s">
        <v>108</v>
      </c>
      <c r="J47">
        <v>8.208470344543457</v>
      </c>
      <c r="K47">
        <v>-80.604202270507813</v>
      </c>
      <c r="L47">
        <v>43360</v>
      </c>
      <c r="M47">
        <v>20107</v>
      </c>
      <c r="N47" t="s">
        <v>773</v>
      </c>
      <c r="O47">
        <v>8.2567501068115234</v>
      </c>
      <c r="P47">
        <v>-80.578102111816406</v>
      </c>
      <c r="Q47">
        <v>0</v>
      </c>
    </row>
    <row r="48" spans="1:17">
      <c r="A48">
        <v>37</v>
      </c>
      <c r="B48" t="str">
        <f t="shared" si="0"/>
        <v>El Hato de San Juan de Dios</v>
      </c>
      <c r="C48">
        <v>2</v>
      </c>
      <c r="D48" t="s">
        <v>107</v>
      </c>
      <c r="E48" s="61">
        <v>8.5502901077270508</v>
      </c>
      <c r="F48" s="61">
        <v>-80.429603576660156</v>
      </c>
      <c r="G48" s="61">
        <v>233708</v>
      </c>
      <c r="H48" s="69">
        <v>201</v>
      </c>
      <c r="I48" t="s">
        <v>108</v>
      </c>
      <c r="J48">
        <v>8.208470344543457</v>
      </c>
      <c r="K48">
        <v>-80.604202270507813</v>
      </c>
      <c r="L48">
        <v>43360</v>
      </c>
      <c r="M48">
        <v>20108</v>
      </c>
      <c r="N48" t="s">
        <v>361</v>
      </c>
      <c r="O48">
        <v>8.2757101058959961</v>
      </c>
      <c r="P48">
        <v>-80.678497314453125</v>
      </c>
      <c r="Q48">
        <v>0</v>
      </c>
    </row>
    <row r="49" spans="1:17">
      <c r="A49">
        <v>38</v>
      </c>
      <c r="B49" t="str">
        <f t="shared" si="0"/>
        <v>Antón (Cabecera)</v>
      </c>
      <c r="C49">
        <v>2</v>
      </c>
      <c r="D49" t="s">
        <v>107</v>
      </c>
      <c r="E49" s="61">
        <v>8.5502901077270508</v>
      </c>
      <c r="F49" s="61">
        <v>-80.429603576660156</v>
      </c>
      <c r="G49" s="61">
        <v>233708</v>
      </c>
      <c r="H49" s="69">
        <v>202</v>
      </c>
      <c r="I49" t="s">
        <v>134</v>
      </c>
      <c r="J49">
        <v>8.4476499557495117</v>
      </c>
      <c r="K49">
        <v>-80.203399658203125</v>
      </c>
      <c r="L49">
        <v>54632</v>
      </c>
      <c r="M49">
        <v>20201</v>
      </c>
      <c r="N49" t="s">
        <v>135</v>
      </c>
      <c r="O49">
        <v>8.3821001052856445</v>
      </c>
      <c r="P49">
        <v>-80.278099060058594</v>
      </c>
      <c r="Q49">
        <v>9790</v>
      </c>
    </row>
    <row r="50" spans="1:17">
      <c r="A50">
        <v>39</v>
      </c>
      <c r="B50" t="str">
        <f t="shared" si="0"/>
        <v>Cabuya</v>
      </c>
      <c r="C50">
        <v>2</v>
      </c>
      <c r="D50" t="s">
        <v>107</v>
      </c>
      <c r="E50" s="61">
        <v>8.5502901077270508</v>
      </c>
      <c r="F50" s="61">
        <v>-80.429603576660156</v>
      </c>
      <c r="G50" s="61">
        <v>233708</v>
      </c>
      <c r="H50" s="69">
        <v>202</v>
      </c>
      <c r="I50" t="s">
        <v>134</v>
      </c>
      <c r="J50">
        <v>8.4476499557495117</v>
      </c>
      <c r="K50">
        <v>-80.203399658203125</v>
      </c>
      <c r="L50">
        <v>54632</v>
      </c>
      <c r="M50">
        <v>20202</v>
      </c>
      <c r="N50" t="s">
        <v>210</v>
      </c>
      <c r="O50">
        <v>8.5438604354858398</v>
      </c>
      <c r="P50">
        <v>-80.137298583984375</v>
      </c>
      <c r="Q50">
        <v>2119</v>
      </c>
    </row>
    <row r="51" spans="1:17">
      <c r="A51">
        <v>40</v>
      </c>
      <c r="B51" t="str">
        <f t="shared" si="0"/>
        <v>El Chirú</v>
      </c>
      <c r="C51">
        <v>2</v>
      </c>
      <c r="D51" t="s">
        <v>107</v>
      </c>
      <c r="E51" s="61">
        <v>8.5502901077270508</v>
      </c>
      <c r="F51" s="61">
        <v>-80.429603576660156</v>
      </c>
      <c r="G51" s="61">
        <v>233708</v>
      </c>
      <c r="H51" s="69">
        <v>202</v>
      </c>
      <c r="I51" t="s">
        <v>134</v>
      </c>
      <c r="J51">
        <v>8.4476499557495117</v>
      </c>
      <c r="K51">
        <v>-80.203399658203125</v>
      </c>
      <c r="L51">
        <v>54632</v>
      </c>
      <c r="M51">
        <v>20203</v>
      </c>
      <c r="N51" t="s">
        <v>339</v>
      </c>
      <c r="O51">
        <v>8.3665800094604492</v>
      </c>
      <c r="P51">
        <v>-80.219001770019531</v>
      </c>
      <c r="Q51">
        <v>3623</v>
      </c>
    </row>
    <row r="52" spans="1:17">
      <c r="A52">
        <v>41</v>
      </c>
      <c r="B52" t="str">
        <f t="shared" si="0"/>
        <v>El Retiro</v>
      </c>
      <c r="C52">
        <v>2</v>
      </c>
      <c r="D52" t="s">
        <v>107</v>
      </c>
      <c r="E52" s="61">
        <v>8.5502901077270508</v>
      </c>
      <c r="F52" s="61">
        <v>-80.429603576660156</v>
      </c>
      <c r="G52" s="61">
        <v>233708</v>
      </c>
      <c r="H52" s="69">
        <v>202</v>
      </c>
      <c r="I52" t="s">
        <v>134</v>
      </c>
      <c r="J52">
        <v>8.4476499557495117</v>
      </c>
      <c r="K52">
        <v>-80.203399658203125</v>
      </c>
      <c r="L52">
        <v>54632</v>
      </c>
      <c r="M52">
        <v>20204</v>
      </c>
      <c r="N52" t="s">
        <v>388</v>
      </c>
      <c r="O52">
        <v>8.4470300674438477</v>
      </c>
      <c r="P52">
        <v>-80.175697326660156</v>
      </c>
      <c r="Q52">
        <v>2303</v>
      </c>
    </row>
    <row r="53" spans="1:17">
      <c r="A53">
        <v>42</v>
      </c>
      <c r="B53" t="str">
        <f t="shared" si="0"/>
        <v>El Valle</v>
      </c>
      <c r="C53">
        <v>2</v>
      </c>
      <c r="D53" t="s">
        <v>107</v>
      </c>
      <c r="E53" s="61">
        <v>8.5502901077270508</v>
      </c>
      <c r="F53" s="61">
        <v>-80.429603576660156</v>
      </c>
      <c r="G53" s="61">
        <v>233708</v>
      </c>
      <c r="H53" s="69">
        <v>202</v>
      </c>
      <c r="I53" t="s">
        <v>134</v>
      </c>
      <c r="J53">
        <v>8.4476499557495117</v>
      </c>
      <c r="K53">
        <v>-80.203399658203125</v>
      </c>
      <c r="L53">
        <v>54632</v>
      </c>
      <c r="M53">
        <v>20205</v>
      </c>
      <c r="N53" t="s">
        <v>396</v>
      </c>
      <c r="O53">
        <v>8.6173000335693359</v>
      </c>
      <c r="P53">
        <v>-80.129302978515625</v>
      </c>
      <c r="Q53">
        <v>7602</v>
      </c>
    </row>
    <row r="54" spans="1:17">
      <c r="A54">
        <v>43</v>
      </c>
      <c r="B54" t="str">
        <f t="shared" si="0"/>
        <v>Juan Díaz</v>
      </c>
      <c r="C54">
        <v>2</v>
      </c>
      <c r="D54" t="s">
        <v>107</v>
      </c>
      <c r="E54" s="61">
        <v>8.5502901077270508</v>
      </c>
      <c r="F54" s="61">
        <v>-80.429603576660156</v>
      </c>
      <c r="G54" s="61">
        <v>233708</v>
      </c>
      <c r="H54" s="69">
        <v>202</v>
      </c>
      <c r="I54" t="s">
        <v>134</v>
      </c>
      <c r="J54">
        <v>8.4476499557495117</v>
      </c>
      <c r="K54">
        <v>-80.203399658203125</v>
      </c>
      <c r="L54">
        <v>54632</v>
      </c>
      <c r="M54">
        <v>20206</v>
      </c>
      <c r="N54" t="s">
        <v>447</v>
      </c>
      <c r="O54">
        <v>8.4045696258544922</v>
      </c>
      <c r="P54">
        <v>-80.312599182128906</v>
      </c>
      <c r="Q54">
        <v>2634</v>
      </c>
    </row>
    <row r="55" spans="1:17">
      <c r="A55">
        <v>44</v>
      </c>
      <c r="B55" t="str">
        <f t="shared" si="0"/>
        <v>Río Hato</v>
      </c>
      <c r="C55">
        <v>2</v>
      </c>
      <c r="D55" t="s">
        <v>107</v>
      </c>
      <c r="E55" s="61">
        <v>8.5502901077270508</v>
      </c>
      <c r="F55" s="61">
        <v>-80.429603576660156</v>
      </c>
      <c r="G55" s="61">
        <v>233708</v>
      </c>
      <c r="H55" s="69">
        <v>202</v>
      </c>
      <c r="I55" t="s">
        <v>134</v>
      </c>
      <c r="J55">
        <v>8.4476499557495117</v>
      </c>
      <c r="K55">
        <v>-80.203399658203125</v>
      </c>
      <c r="L55">
        <v>54632</v>
      </c>
      <c r="M55">
        <v>20207</v>
      </c>
      <c r="N55" t="s">
        <v>666</v>
      </c>
      <c r="O55">
        <v>8.4235696792602539</v>
      </c>
      <c r="P55">
        <v>-80.117500305175781</v>
      </c>
      <c r="Q55">
        <v>15701</v>
      </c>
    </row>
    <row r="56" spans="1:17">
      <c r="A56">
        <v>45</v>
      </c>
      <c r="B56" t="str">
        <f t="shared" si="0"/>
        <v>San Juan de Dios</v>
      </c>
      <c r="C56">
        <v>2</v>
      </c>
      <c r="D56" t="s">
        <v>107</v>
      </c>
      <c r="E56" s="61">
        <v>8.5502901077270508</v>
      </c>
      <c r="F56" s="61">
        <v>-80.429603576660156</v>
      </c>
      <c r="G56" s="61">
        <v>233708</v>
      </c>
      <c r="H56" s="69">
        <v>202</v>
      </c>
      <c r="I56" t="s">
        <v>134</v>
      </c>
      <c r="J56">
        <v>8.4476499557495117</v>
      </c>
      <c r="K56">
        <v>-80.203399658203125</v>
      </c>
      <c r="L56">
        <v>54632</v>
      </c>
      <c r="M56">
        <v>20208</v>
      </c>
      <c r="N56" t="s">
        <v>699</v>
      </c>
      <c r="O56">
        <v>8.5443096160888672</v>
      </c>
      <c r="P56">
        <v>-80.23480224609375</v>
      </c>
      <c r="Q56">
        <v>4797</v>
      </c>
    </row>
    <row r="57" spans="1:17">
      <c r="A57">
        <v>46</v>
      </c>
      <c r="B57" t="str">
        <f t="shared" si="0"/>
        <v>Santa Rita</v>
      </c>
      <c r="C57">
        <v>2</v>
      </c>
      <c r="D57" t="s">
        <v>107</v>
      </c>
      <c r="E57" s="61">
        <v>8.5502901077270508</v>
      </c>
      <c r="F57" s="61">
        <v>-80.429603576660156</v>
      </c>
      <c r="G57" s="61">
        <v>233708</v>
      </c>
      <c r="H57" s="69">
        <v>202</v>
      </c>
      <c r="I57" t="s">
        <v>134</v>
      </c>
      <c r="J57">
        <v>8.4476499557495117</v>
      </c>
      <c r="K57">
        <v>-80.203399658203125</v>
      </c>
      <c r="L57">
        <v>54632</v>
      </c>
      <c r="M57">
        <v>20209</v>
      </c>
      <c r="N57" t="s">
        <v>719</v>
      </c>
      <c r="O57">
        <v>8.4932699203491211</v>
      </c>
      <c r="P57">
        <v>-80.193603515625</v>
      </c>
      <c r="Q57">
        <v>2562</v>
      </c>
    </row>
    <row r="58" spans="1:17">
      <c r="A58">
        <v>47</v>
      </c>
      <c r="B58" t="str">
        <f t="shared" si="0"/>
        <v>Caballero</v>
      </c>
      <c r="C58">
        <v>2</v>
      </c>
      <c r="D58" t="s">
        <v>107</v>
      </c>
      <c r="E58" s="61">
        <v>8.5502901077270508</v>
      </c>
      <c r="F58" s="61">
        <v>-80.429603576660156</v>
      </c>
      <c r="G58" s="61">
        <v>233708</v>
      </c>
      <c r="H58" s="69">
        <v>202</v>
      </c>
      <c r="I58" t="s">
        <v>134</v>
      </c>
      <c r="J58">
        <v>8.4476499557495117</v>
      </c>
      <c r="K58">
        <v>-80.203399658203125</v>
      </c>
      <c r="L58">
        <v>54632</v>
      </c>
      <c r="M58">
        <v>20210</v>
      </c>
      <c r="N58" t="s">
        <v>209</v>
      </c>
      <c r="O58">
        <v>8.5330896377563477</v>
      </c>
      <c r="P58">
        <v>-80.203598022460938</v>
      </c>
      <c r="Q58">
        <v>3501</v>
      </c>
    </row>
    <row r="59" spans="1:17">
      <c r="A59">
        <v>48</v>
      </c>
      <c r="B59" t="str">
        <f t="shared" si="0"/>
        <v>La Pintada (Cabecera)</v>
      </c>
      <c r="C59">
        <v>2</v>
      </c>
      <c r="D59" t="s">
        <v>107</v>
      </c>
      <c r="E59" s="61">
        <v>8.5502901077270508</v>
      </c>
      <c r="F59" s="61">
        <v>-80.429603576660156</v>
      </c>
      <c r="G59" s="61">
        <v>233708</v>
      </c>
      <c r="H59" s="69">
        <v>203</v>
      </c>
      <c r="I59" t="s">
        <v>358</v>
      </c>
      <c r="J59">
        <v>8.700169563293457</v>
      </c>
      <c r="K59">
        <v>-80.53399658203125</v>
      </c>
      <c r="L59">
        <v>25639</v>
      </c>
      <c r="M59">
        <v>20301</v>
      </c>
      <c r="N59" t="s">
        <v>478</v>
      </c>
      <c r="O59">
        <v>8.5803499221801758</v>
      </c>
      <c r="P59">
        <v>-80.455299377441406</v>
      </c>
      <c r="Q59">
        <v>3882</v>
      </c>
    </row>
    <row r="60" spans="1:17">
      <c r="A60">
        <v>49</v>
      </c>
      <c r="B60" t="str">
        <f t="shared" si="0"/>
        <v>El Harino</v>
      </c>
      <c r="C60">
        <v>2</v>
      </c>
      <c r="D60" t="s">
        <v>107</v>
      </c>
      <c r="E60" s="61">
        <v>8.5502901077270508</v>
      </c>
      <c r="F60" s="61">
        <v>-80.429603576660156</v>
      </c>
      <c r="G60" s="61">
        <v>233708</v>
      </c>
      <c r="H60" s="69">
        <v>203</v>
      </c>
      <c r="I60" t="s">
        <v>358</v>
      </c>
      <c r="J60">
        <v>8.700169563293457</v>
      </c>
      <c r="K60">
        <v>-80.53399658203125</v>
      </c>
      <c r="L60">
        <v>25639</v>
      </c>
      <c r="M60">
        <v>20302</v>
      </c>
      <c r="N60" t="s">
        <v>359</v>
      </c>
      <c r="O60">
        <v>8.6912498474121094</v>
      </c>
      <c r="P60">
        <v>-80.620796203613281</v>
      </c>
      <c r="Q60">
        <v>5455</v>
      </c>
    </row>
    <row r="61" spans="1:17">
      <c r="A61">
        <v>50</v>
      </c>
      <c r="B61" t="str">
        <f t="shared" si="0"/>
        <v>El Potrero</v>
      </c>
      <c r="C61">
        <v>2</v>
      </c>
      <c r="D61" t="s">
        <v>107</v>
      </c>
      <c r="E61" s="61">
        <v>8.5502901077270508</v>
      </c>
      <c r="F61" s="61">
        <v>-80.429603576660156</v>
      </c>
      <c r="G61" s="61">
        <v>233708</v>
      </c>
      <c r="H61" s="69">
        <v>203</v>
      </c>
      <c r="I61" t="s">
        <v>358</v>
      </c>
      <c r="J61">
        <v>8.700169563293457</v>
      </c>
      <c r="K61">
        <v>-80.53399658203125</v>
      </c>
      <c r="L61">
        <v>25639</v>
      </c>
      <c r="M61">
        <v>20303</v>
      </c>
      <c r="N61" t="s">
        <v>384</v>
      </c>
      <c r="O61">
        <v>8.5453596115112305</v>
      </c>
      <c r="P61">
        <v>-80.514701843261719</v>
      </c>
      <c r="Q61">
        <v>3165</v>
      </c>
    </row>
    <row r="62" spans="1:17">
      <c r="A62">
        <v>51</v>
      </c>
      <c r="B62" t="str">
        <f t="shared" si="0"/>
        <v>Llano Grande</v>
      </c>
      <c r="C62">
        <v>2</v>
      </c>
      <c r="D62" t="s">
        <v>107</v>
      </c>
      <c r="E62" s="61">
        <v>8.5502901077270508</v>
      </c>
      <c r="F62" s="61">
        <v>-80.429603576660156</v>
      </c>
      <c r="G62" s="61">
        <v>233708</v>
      </c>
      <c r="H62" s="69">
        <v>203</v>
      </c>
      <c r="I62" t="s">
        <v>358</v>
      </c>
      <c r="J62">
        <v>8.700169563293457</v>
      </c>
      <c r="K62">
        <v>-80.53399658203125</v>
      </c>
      <c r="L62">
        <v>25639</v>
      </c>
      <c r="M62">
        <v>20304</v>
      </c>
      <c r="N62" t="s">
        <v>525</v>
      </c>
      <c r="O62">
        <v>8.6641502380371094</v>
      </c>
      <c r="P62">
        <v>-80.439697265625</v>
      </c>
      <c r="Q62">
        <v>6901</v>
      </c>
    </row>
    <row r="63" spans="1:17">
      <c r="A63">
        <v>52</v>
      </c>
      <c r="B63" t="str">
        <f t="shared" si="0"/>
        <v>Piedras Gordas</v>
      </c>
      <c r="C63">
        <v>2</v>
      </c>
      <c r="D63" t="s">
        <v>107</v>
      </c>
      <c r="E63" s="61">
        <v>8.5502901077270508</v>
      </c>
      <c r="F63" s="61">
        <v>-80.429603576660156</v>
      </c>
      <c r="G63" s="61">
        <v>233708</v>
      </c>
      <c r="H63" s="69">
        <v>203</v>
      </c>
      <c r="I63" t="s">
        <v>358</v>
      </c>
      <c r="J63">
        <v>8.700169563293457</v>
      </c>
      <c r="K63">
        <v>-80.53399658203125</v>
      </c>
      <c r="L63">
        <v>25639</v>
      </c>
      <c r="M63">
        <v>20305</v>
      </c>
      <c r="N63" t="s">
        <v>617</v>
      </c>
      <c r="O63">
        <v>8.6909599304199219</v>
      </c>
      <c r="P63">
        <v>-80.532402038574219</v>
      </c>
      <c r="Q63">
        <v>4164</v>
      </c>
    </row>
    <row r="64" spans="1:17">
      <c r="A64">
        <v>53</v>
      </c>
      <c r="B64" t="str">
        <f t="shared" si="0"/>
        <v>Las Lomas</v>
      </c>
      <c r="C64">
        <v>2</v>
      </c>
      <c r="D64" t="s">
        <v>107</v>
      </c>
      <c r="E64" s="61">
        <v>8.5502901077270508</v>
      </c>
      <c r="F64" s="61">
        <v>-80.429603576660156</v>
      </c>
      <c r="G64" s="61">
        <v>233708</v>
      </c>
      <c r="H64" s="69">
        <v>203</v>
      </c>
      <c r="I64" t="s">
        <v>358</v>
      </c>
      <c r="J64">
        <v>8.700169563293457</v>
      </c>
      <c r="K64">
        <v>-80.53399658203125</v>
      </c>
      <c r="L64">
        <v>25639</v>
      </c>
      <c r="M64">
        <v>20306</v>
      </c>
      <c r="N64" t="s">
        <v>505</v>
      </c>
      <c r="O64">
        <v>8.613800048828125</v>
      </c>
      <c r="P64">
        <v>-80.651397705078125</v>
      </c>
      <c r="Q64">
        <v>2072</v>
      </c>
    </row>
    <row r="65" spans="1:17">
      <c r="A65">
        <v>54</v>
      </c>
      <c r="B65" t="str">
        <f t="shared" si="0"/>
        <v>Llano Norte</v>
      </c>
      <c r="C65">
        <v>2</v>
      </c>
      <c r="D65" t="s">
        <v>107</v>
      </c>
      <c r="E65" s="61">
        <v>8.5502901077270508</v>
      </c>
      <c r="F65" s="61">
        <v>-80.429603576660156</v>
      </c>
      <c r="G65" s="61">
        <v>233708</v>
      </c>
      <c r="H65" s="69">
        <v>203</v>
      </c>
      <c r="I65" t="s">
        <v>358</v>
      </c>
      <c r="J65">
        <v>8.700169563293457</v>
      </c>
      <c r="K65">
        <v>-80.53399658203125</v>
      </c>
      <c r="L65">
        <v>25639</v>
      </c>
      <c r="M65">
        <v>20307</v>
      </c>
      <c r="N65" t="s">
        <v>527</v>
      </c>
      <c r="O65">
        <v>8.8168201446533203</v>
      </c>
      <c r="P65">
        <v>-80.483802795410156</v>
      </c>
      <c r="Q65">
        <v>0</v>
      </c>
    </row>
    <row r="66" spans="1:17">
      <c r="A66">
        <v>55</v>
      </c>
      <c r="B66" t="str">
        <f t="shared" si="0"/>
        <v>Natá (Cabecera)</v>
      </c>
      <c r="C66">
        <v>2</v>
      </c>
      <c r="D66" t="s">
        <v>107</v>
      </c>
      <c r="E66" s="61">
        <v>8.5502901077270508</v>
      </c>
      <c r="F66" s="61">
        <v>-80.429603576660156</v>
      </c>
      <c r="G66" s="61">
        <v>233708</v>
      </c>
      <c r="H66" s="69">
        <v>204</v>
      </c>
      <c r="I66" t="s">
        <v>239</v>
      </c>
      <c r="J66">
        <v>8.3922796249389648</v>
      </c>
      <c r="K66">
        <v>-80.584602355957031</v>
      </c>
      <c r="L66">
        <v>18465</v>
      </c>
      <c r="M66">
        <v>20401</v>
      </c>
      <c r="N66" t="s">
        <v>571</v>
      </c>
      <c r="O66">
        <v>8.3145303726196289</v>
      </c>
      <c r="P66">
        <v>-80.4801025390625</v>
      </c>
      <c r="Q66">
        <v>6003</v>
      </c>
    </row>
    <row r="67" spans="1:17">
      <c r="A67">
        <v>56</v>
      </c>
      <c r="B67" t="str">
        <f t="shared" si="0"/>
        <v>Capellanía</v>
      </c>
      <c r="C67">
        <v>2</v>
      </c>
      <c r="D67" t="s">
        <v>107</v>
      </c>
      <c r="E67" s="61">
        <v>8.5502901077270508</v>
      </c>
      <c r="F67" s="61">
        <v>-80.429603576660156</v>
      </c>
      <c r="G67" s="61">
        <v>233708</v>
      </c>
      <c r="H67" s="69">
        <v>204</v>
      </c>
      <c r="I67" t="s">
        <v>239</v>
      </c>
      <c r="J67">
        <v>8.3922796249389648</v>
      </c>
      <c r="K67">
        <v>-80.584602355957031</v>
      </c>
      <c r="L67">
        <v>18465</v>
      </c>
      <c r="M67">
        <v>20402</v>
      </c>
      <c r="N67" t="s">
        <v>240</v>
      </c>
      <c r="O67">
        <v>8.295989990234375</v>
      </c>
      <c r="P67">
        <v>-80.549896240234375</v>
      </c>
      <c r="Q67">
        <v>4512</v>
      </c>
    </row>
    <row r="68" spans="1:17">
      <c r="A68">
        <v>57</v>
      </c>
      <c r="B68" t="str">
        <f t="shared" si="0"/>
        <v>El Caño</v>
      </c>
      <c r="C68">
        <v>2</v>
      </c>
      <c r="D68" t="s">
        <v>107</v>
      </c>
      <c r="E68" s="61">
        <v>8.5502901077270508</v>
      </c>
      <c r="F68" s="61">
        <v>-80.429603576660156</v>
      </c>
      <c r="G68" s="61">
        <v>233708</v>
      </c>
      <c r="H68" s="69">
        <v>204</v>
      </c>
      <c r="I68" t="s">
        <v>239</v>
      </c>
      <c r="J68">
        <v>8.3922796249389648</v>
      </c>
      <c r="K68">
        <v>-80.584602355957031</v>
      </c>
      <c r="L68">
        <v>18465</v>
      </c>
      <c r="M68">
        <v>20403</v>
      </c>
      <c r="N68" t="s">
        <v>335</v>
      </c>
      <c r="O68">
        <v>8.4404096603393555</v>
      </c>
      <c r="P68">
        <v>-80.541000366210938</v>
      </c>
      <c r="Q68">
        <v>3351</v>
      </c>
    </row>
    <row r="69" spans="1:17">
      <c r="A69">
        <v>58</v>
      </c>
      <c r="B69" t="str">
        <f t="shared" si="0"/>
        <v>Guzmán</v>
      </c>
      <c r="C69">
        <v>2</v>
      </c>
      <c r="D69" t="s">
        <v>107</v>
      </c>
      <c r="E69" s="61">
        <v>8.5502901077270508</v>
      </c>
      <c r="F69" s="61">
        <v>-80.429603576660156</v>
      </c>
      <c r="G69" s="61">
        <v>233708</v>
      </c>
      <c r="H69" s="69">
        <v>204</v>
      </c>
      <c r="I69" t="s">
        <v>239</v>
      </c>
      <c r="J69">
        <v>8.3922796249389648</v>
      </c>
      <c r="K69">
        <v>-80.584602355957031</v>
      </c>
      <c r="L69">
        <v>18465</v>
      </c>
      <c r="M69">
        <v>20404</v>
      </c>
      <c r="N69" t="s">
        <v>424</v>
      </c>
      <c r="O69">
        <v>8.541839599609375</v>
      </c>
      <c r="P69">
        <v>-80.588401794433594</v>
      </c>
      <c r="Q69">
        <v>943</v>
      </c>
    </row>
    <row r="70" spans="1:17">
      <c r="A70">
        <v>59</v>
      </c>
      <c r="B70" t="str">
        <f t="shared" si="0"/>
        <v>Las Huacas</v>
      </c>
      <c r="C70">
        <v>2</v>
      </c>
      <c r="D70" t="s">
        <v>107</v>
      </c>
      <c r="E70" s="61">
        <v>8.5502901077270508</v>
      </c>
      <c r="F70" s="61">
        <v>-80.429603576660156</v>
      </c>
      <c r="G70" s="61">
        <v>233708</v>
      </c>
      <c r="H70" s="69">
        <v>204</v>
      </c>
      <c r="I70" t="s">
        <v>239</v>
      </c>
      <c r="J70">
        <v>8.3922796249389648</v>
      </c>
      <c r="K70">
        <v>-80.584602355957031</v>
      </c>
      <c r="L70">
        <v>18465</v>
      </c>
      <c r="M70">
        <v>20405</v>
      </c>
      <c r="N70" t="s">
        <v>502</v>
      </c>
      <c r="O70">
        <v>8.4918498992919922</v>
      </c>
      <c r="P70">
        <v>-80.763397216796875</v>
      </c>
      <c r="Q70">
        <v>1585</v>
      </c>
    </row>
    <row r="71" spans="1:17">
      <c r="A71">
        <v>60</v>
      </c>
      <c r="B71" t="str">
        <f t="shared" si="0"/>
        <v>Toza</v>
      </c>
      <c r="C71">
        <v>2</v>
      </c>
      <c r="D71" t="s">
        <v>107</v>
      </c>
      <c r="E71" s="61">
        <v>8.5502901077270508</v>
      </c>
      <c r="F71" s="61">
        <v>-80.429603576660156</v>
      </c>
      <c r="G71" s="61">
        <v>233708</v>
      </c>
      <c r="H71" s="69">
        <v>204</v>
      </c>
      <c r="I71" t="s">
        <v>239</v>
      </c>
      <c r="J71">
        <v>8.3922796249389648</v>
      </c>
      <c r="K71">
        <v>-80.584602355957031</v>
      </c>
      <c r="L71">
        <v>18465</v>
      </c>
      <c r="M71">
        <v>20406</v>
      </c>
      <c r="N71" t="s">
        <v>748</v>
      </c>
      <c r="O71">
        <v>8.365300178527832</v>
      </c>
      <c r="P71">
        <v>-80.631599426269531</v>
      </c>
      <c r="Q71">
        <v>2071</v>
      </c>
    </row>
    <row r="72" spans="1:17">
      <c r="A72">
        <v>61</v>
      </c>
      <c r="B72" t="str">
        <f t="shared" si="0"/>
        <v>Villarreal</v>
      </c>
      <c r="C72">
        <v>2</v>
      </c>
      <c r="D72" t="s">
        <v>107</v>
      </c>
      <c r="E72" s="61">
        <v>8.5502901077270508</v>
      </c>
      <c r="F72" s="61">
        <v>-80.429603576660156</v>
      </c>
      <c r="G72" s="61">
        <v>233708</v>
      </c>
      <c r="H72" s="69">
        <v>204</v>
      </c>
      <c r="I72" t="s">
        <v>239</v>
      </c>
      <c r="J72">
        <v>8.3922796249389648</v>
      </c>
      <c r="K72">
        <v>-80.584602355957031</v>
      </c>
      <c r="L72">
        <v>18465</v>
      </c>
      <c r="M72">
        <v>20407</v>
      </c>
      <c r="N72" t="s">
        <v>772</v>
      </c>
      <c r="O72">
        <v>8.3235397338867188</v>
      </c>
      <c r="P72">
        <v>-80.636299133300781</v>
      </c>
      <c r="Q72">
        <v>0</v>
      </c>
    </row>
    <row r="73" spans="1:17">
      <c r="A73">
        <v>62</v>
      </c>
      <c r="B73" t="str">
        <f t="shared" si="0"/>
        <v>Olá (Cabecera)</v>
      </c>
      <c r="C73">
        <v>2</v>
      </c>
      <c r="D73" t="s">
        <v>107</v>
      </c>
      <c r="E73" s="61">
        <v>8.5502901077270508</v>
      </c>
      <c r="F73" s="61">
        <v>-80.429603576660156</v>
      </c>
      <c r="G73" s="61">
        <v>233708</v>
      </c>
      <c r="H73" s="69">
        <v>205</v>
      </c>
      <c r="I73" t="s">
        <v>345</v>
      </c>
      <c r="J73">
        <v>8.4896202087402344</v>
      </c>
      <c r="K73">
        <v>-80.671401977539063</v>
      </c>
      <c r="L73">
        <v>5875</v>
      </c>
      <c r="M73">
        <v>20501</v>
      </c>
      <c r="N73" t="s">
        <v>587</v>
      </c>
      <c r="O73">
        <v>8.4641895294189453</v>
      </c>
      <c r="P73">
        <v>-80.660598754882813</v>
      </c>
      <c r="Q73">
        <v>1419</v>
      </c>
    </row>
    <row r="74" spans="1:17">
      <c r="A74">
        <v>63</v>
      </c>
      <c r="B74" t="str">
        <f t="shared" si="0"/>
        <v>El Copé</v>
      </c>
      <c r="C74">
        <v>2</v>
      </c>
      <c r="D74" t="s">
        <v>107</v>
      </c>
      <c r="E74" s="61">
        <v>8.5502901077270508</v>
      </c>
      <c r="F74" s="61">
        <v>-80.429603576660156</v>
      </c>
      <c r="G74" s="61">
        <v>233708</v>
      </c>
      <c r="H74" s="69">
        <v>205</v>
      </c>
      <c r="I74" t="s">
        <v>345</v>
      </c>
      <c r="J74">
        <v>8.4896202087402344</v>
      </c>
      <c r="K74">
        <v>-80.671401977539063</v>
      </c>
      <c r="L74">
        <v>5875</v>
      </c>
      <c r="M74">
        <v>20502</v>
      </c>
      <c r="N74" t="s">
        <v>346</v>
      </c>
      <c r="O74">
        <v>8.4704198837280273</v>
      </c>
      <c r="P74">
        <v>-80.708099365234375</v>
      </c>
      <c r="Q74">
        <v>1425</v>
      </c>
    </row>
    <row r="75" spans="1:17">
      <c r="A75">
        <v>64</v>
      </c>
      <c r="B75" t="str">
        <f t="shared" si="0"/>
        <v>El Palmar</v>
      </c>
      <c r="C75">
        <v>2</v>
      </c>
      <c r="D75" t="s">
        <v>107</v>
      </c>
      <c r="E75" s="61">
        <v>8.5502901077270508</v>
      </c>
      <c r="F75" s="61">
        <v>-80.429603576660156</v>
      </c>
      <c r="G75" s="61">
        <v>233708</v>
      </c>
      <c r="H75" s="69">
        <v>205</v>
      </c>
      <c r="I75" t="s">
        <v>345</v>
      </c>
      <c r="J75">
        <v>8.4896202087402344</v>
      </c>
      <c r="K75">
        <v>-80.671401977539063</v>
      </c>
      <c r="L75">
        <v>5875</v>
      </c>
      <c r="M75">
        <v>20503</v>
      </c>
      <c r="N75" t="s">
        <v>374</v>
      </c>
      <c r="O75">
        <v>8.5693798065185547</v>
      </c>
      <c r="P75">
        <v>-80.712501525878906</v>
      </c>
      <c r="Q75">
        <v>1256</v>
      </c>
    </row>
    <row r="76" spans="1:17">
      <c r="A76">
        <v>65</v>
      </c>
      <c r="B76" t="str">
        <f t="shared" ref="B76:B139" si="1">+N76</f>
        <v>El Picacho</v>
      </c>
      <c r="C76">
        <v>2</v>
      </c>
      <c r="D76" t="s">
        <v>107</v>
      </c>
      <c r="E76" s="61">
        <v>8.5502901077270508</v>
      </c>
      <c r="F76" s="61">
        <v>-80.429603576660156</v>
      </c>
      <c r="G76" s="61">
        <v>233708</v>
      </c>
      <c r="H76" s="69">
        <v>205</v>
      </c>
      <c r="I76" t="s">
        <v>345</v>
      </c>
      <c r="J76">
        <v>8.4896202087402344</v>
      </c>
      <c r="K76">
        <v>-80.671401977539063</v>
      </c>
      <c r="L76">
        <v>5875</v>
      </c>
      <c r="M76">
        <v>20504</v>
      </c>
      <c r="N76" t="s">
        <v>379</v>
      </c>
      <c r="O76">
        <v>8.3898496627807617</v>
      </c>
      <c r="P76">
        <v>-80.640403747558594</v>
      </c>
      <c r="Q76">
        <v>331</v>
      </c>
    </row>
    <row r="77" spans="1:17">
      <c r="A77">
        <v>66</v>
      </c>
      <c r="B77" t="str">
        <f t="shared" si="1"/>
        <v>La Pava</v>
      </c>
      <c r="C77">
        <v>2</v>
      </c>
      <c r="D77" t="s">
        <v>107</v>
      </c>
      <c r="E77" s="61">
        <v>8.5502901077270508</v>
      </c>
      <c r="F77" s="61">
        <v>-80.429603576660156</v>
      </c>
      <c r="G77" s="61">
        <v>233708</v>
      </c>
      <c r="H77" s="69">
        <v>205</v>
      </c>
      <c r="I77" t="s">
        <v>345</v>
      </c>
      <c r="J77">
        <v>8.4896202087402344</v>
      </c>
      <c r="K77">
        <v>-80.671401977539063</v>
      </c>
      <c r="L77">
        <v>5875</v>
      </c>
      <c r="M77">
        <v>20505</v>
      </c>
      <c r="N77" t="s">
        <v>476</v>
      </c>
      <c r="O77">
        <v>8.4689702987670898</v>
      </c>
      <c r="P77">
        <v>-80.60980224609375</v>
      </c>
      <c r="Q77">
        <v>1444</v>
      </c>
    </row>
    <row r="78" spans="1:17">
      <c r="A78">
        <v>67</v>
      </c>
      <c r="B78" t="str">
        <f t="shared" si="1"/>
        <v>Penonomé (Cabecera)</v>
      </c>
      <c r="C78">
        <v>2</v>
      </c>
      <c r="D78" t="s">
        <v>107</v>
      </c>
      <c r="E78" s="61">
        <v>8.5502901077270508</v>
      </c>
      <c r="F78" s="61">
        <v>-80.429603576660156</v>
      </c>
      <c r="G78" s="61">
        <v>233708</v>
      </c>
      <c r="H78" s="69">
        <v>206</v>
      </c>
      <c r="I78" t="s">
        <v>233</v>
      </c>
      <c r="J78">
        <v>8.66864013671875</v>
      </c>
      <c r="K78">
        <v>-80.307899475097656</v>
      </c>
      <c r="L78">
        <v>85737</v>
      </c>
      <c r="M78">
        <v>20601</v>
      </c>
      <c r="N78" t="s">
        <v>611</v>
      </c>
      <c r="O78">
        <v>8.5279197692871094</v>
      </c>
      <c r="P78">
        <v>-80.358497619628906</v>
      </c>
      <c r="Q78">
        <v>21748</v>
      </c>
    </row>
    <row r="79" spans="1:17">
      <c r="A79">
        <v>68</v>
      </c>
      <c r="B79" t="str">
        <f t="shared" si="1"/>
        <v>Cañaveral</v>
      </c>
      <c r="C79">
        <v>2</v>
      </c>
      <c r="D79" t="s">
        <v>107</v>
      </c>
      <c r="E79" s="61">
        <v>8.5502901077270508</v>
      </c>
      <c r="F79" s="61">
        <v>-80.429603576660156</v>
      </c>
      <c r="G79" s="61">
        <v>233708</v>
      </c>
      <c r="H79" s="69">
        <v>206</v>
      </c>
      <c r="I79" t="s">
        <v>233</v>
      </c>
      <c r="J79">
        <v>8.66864013671875</v>
      </c>
      <c r="K79">
        <v>-80.307899475097656</v>
      </c>
      <c r="L79">
        <v>85737</v>
      </c>
      <c r="M79">
        <v>20602</v>
      </c>
      <c r="N79" t="s">
        <v>234</v>
      </c>
      <c r="O79">
        <v>8.5223703384399414</v>
      </c>
      <c r="P79">
        <v>-80.416999816894531</v>
      </c>
      <c r="Q79">
        <v>7517</v>
      </c>
    </row>
    <row r="80" spans="1:17">
      <c r="A80">
        <v>69</v>
      </c>
      <c r="B80" t="str">
        <f t="shared" si="1"/>
        <v>Coclé</v>
      </c>
      <c r="C80">
        <v>2</v>
      </c>
      <c r="D80" t="s">
        <v>107</v>
      </c>
      <c r="E80" s="61">
        <v>8.5502901077270508</v>
      </c>
      <c r="F80" s="61">
        <v>-80.429603576660156</v>
      </c>
      <c r="G80" s="61">
        <v>233708</v>
      </c>
      <c r="H80" s="69">
        <v>206</v>
      </c>
      <c r="I80" t="s">
        <v>233</v>
      </c>
      <c r="J80">
        <v>8.66864013671875</v>
      </c>
      <c r="K80">
        <v>-80.307899475097656</v>
      </c>
      <c r="L80">
        <v>85737</v>
      </c>
      <c r="M80">
        <v>20603</v>
      </c>
      <c r="N80" t="s">
        <v>107</v>
      </c>
      <c r="O80">
        <v>8.4075002670288086</v>
      </c>
      <c r="P80">
        <v>-80.422096252441406</v>
      </c>
      <c r="Q80">
        <v>4100</v>
      </c>
    </row>
    <row r="81" spans="1:17">
      <c r="A81">
        <v>70</v>
      </c>
      <c r="B81" t="str">
        <f t="shared" si="1"/>
        <v>Chiguirí Arriba</v>
      </c>
      <c r="C81">
        <v>2</v>
      </c>
      <c r="D81" t="s">
        <v>107</v>
      </c>
      <c r="E81" s="61">
        <v>8.5502901077270508</v>
      </c>
      <c r="F81" s="61">
        <v>-80.429603576660156</v>
      </c>
      <c r="G81" s="61">
        <v>233708</v>
      </c>
      <c r="H81" s="69">
        <v>206</v>
      </c>
      <c r="I81" t="s">
        <v>233</v>
      </c>
      <c r="J81">
        <v>8.66864013671875</v>
      </c>
      <c r="K81">
        <v>-80.307899475097656</v>
      </c>
      <c r="L81">
        <v>85737</v>
      </c>
      <c r="M81">
        <v>20604</v>
      </c>
      <c r="N81" t="s">
        <v>275</v>
      </c>
      <c r="O81">
        <v>8.7105703353881836</v>
      </c>
      <c r="P81">
        <v>-80.176300048828125</v>
      </c>
      <c r="Q81">
        <v>10018</v>
      </c>
    </row>
    <row r="82" spans="1:17">
      <c r="A82">
        <v>71</v>
      </c>
      <c r="B82" t="str">
        <f t="shared" si="1"/>
        <v>El Coco</v>
      </c>
      <c r="C82">
        <v>2</v>
      </c>
      <c r="D82" t="s">
        <v>107</v>
      </c>
      <c r="E82" s="61">
        <v>8.5502901077270508</v>
      </c>
      <c r="F82" s="61">
        <v>-80.429603576660156</v>
      </c>
      <c r="G82" s="61">
        <v>233708</v>
      </c>
      <c r="H82" s="69">
        <v>206</v>
      </c>
      <c r="I82" t="s">
        <v>233</v>
      </c>
      <c r="J82">
        <v>8.66864013671875</v>
      </c>
      <c r="K82">
        <v>-80.307899475097656</v>
      </c>
      <c r="L82">
        <v>85737</v>
      </c>
      <c r="M82">
        <v>20605</v>
      </c>
      <c r="N82" t="s">
        <v>344</v>
      </c>
      <c r="O82">
        <v>8.4118204116821289</v>
      </c>
      <c r="P82">
        <v>-80.354202270507813</v>
      </c>
      <c r="Q82">
        <v>5605</v>
      </c>
    </row>
    <row r="83" spans="1:17">
      <c r="A83">
        <v>72</v>
      </c>
      <c r="B83" t="str">
        <f t="shared" si="1"/>
        <v>Pajonal</v>
      </c>
      <c r="C83">
        <v>2</v>
      </c>
      <c r="D83" t="s">
        <v>107</v>
      </c>
      <c r="E83" s="61">
        <v>8.5502901077270508</v>
      </c>
      <c r="F83" s="61">
        <v>-80.429603576660156</v>
      </c>
      <c r="G83" s="61">
        <v>233708</v>
      </c>
      <c r="H83" s="69">
        <v>206</v>
      </c>
      <c r="I83" t="s">
        <v>233</v>
      </c>
      <c r="J83">
        <v>8.66864013671875</v>
      </c>
      <c r="K83">
        <v>-80.307899475097656</v>
      </c>
      <c r="L83">
        <v>85737</v>
      </c>
      <c r="M83">
        <v>20606</v>
      </c>
      <c r="N83" t="s">
        <v>595</v>
      </c>
      <c r="O83">
        <v>8.5912799835205078</v>
      </c>
      <c r="P83">
        <v>-80.256103515625</v>
      </c>
      <c r="Q83">
        <v>13565</v>
      </c>
    </row>
    <row r="84" spans="1:17">
      <c r="A84">
        <v>73</v>
      </c>
      <c r="B84" t="str">
        <f t="shared" si="1"/>
        <v>Río Grande</v>
      </c>
      <c r="C84">
        <v>2</v>
      </c>
      <c r="D84" t="s">
        <v>107</v>
      </c>
      <c r="E84" s="61">
        <v>8.5502901077270508</v>
      </c>
      <c r="F84" s="61">
        <v>-80.429603576660156</v>
      </c>
      <c r="G84" s="61">
        <v>233708</v>
      </c>
      <c r="H84" s="69">
        <v>206</v>
      </c>
      <c r="I84" t="s">
        <v>233</v>
      </c>
      <c r="J84">
        <v>8.66864013671875</v>
      </c>
      <c r="K84">
        <v>-80.307899475097656</v>
      </c>
      <c r="L84">
        <v>85737</v>
      </c>
      <c r="M84">
        <v>20607</v>
      </c>
      <c r="N84" t="s">
        <v>665</v>
      </c>
      <c r="O84">
        <v>8.4470500946044922</v>
      </c>
      <c r="P84">
        <v>-80.475997924804688</v>
      </c>
      <c r="Q84">
        <v>3117</v>
      </c>
    </row>
    <row r="85" spans="1:17">
      <c r="A85">
        <v>74</v>
      </c>
      <c r="B85" t="str">
        <f t="shared" si="1"/>
        <v>Río Indio</v>
      </c>
      <c r="C85">
        <v>2</v>
      </c>
      <c r="D85" t="s">
        <v>107</v>
      </c>
      <c r="E85" s="61">
        <v>8.5502901077270508</v>
      </c>
      <c r="F85" s="61">
        <v>-80.429603576660156</v>
      </c>
      <c r="G85" s="61">
        <v>233708</v>
      </c>
      <c r="H85" s="69">
        <v>206</v>
      </c>
      <c r="I85" t="s">
        <v>233</v>
      </c>
      <c r="J85">
        <v>8.66864013671875</v>
      </c>
      <c r="K85">
        <v>-80.307899475097656</v>
      </c>
      <c r="L85">
        <v>85737</v>
      </c>
      <c r="M85">
        <v>20608</v>
      </c>
      <c r="N85" t="s">
        <v>669</v>
      </c>
      <c r="O85">
        <v>8.9061002731323242</v>
      </c>
      <c r="P85">
        <v>-80.2261962890625</v>
      </c>
      <c r="Q85">
        <v>5240</v>
      </c>
    </row>
    <row r="86" spans="1:17">
      <c r="A86">
        <v>75</v>
      </c>
      <c r="B86" t="str">
        <f t="shared" si="1"/>
        <v>Toabré</v>
      </c>
      <c r="C86">
        <v>2</v>
      </c>
      <c r="D86" t="s">
        <v>107</v>
      </c>
      <c r="E86" s="61">
        <v>8.5502901077270508</v>
      </c>
      <c r="F86" s="61">
        <v>-80.429603576660156</v>
      </c>
      <c r="G86" s="61">
        <v>233708</v>
      </c>
      <c r="H86" s="69">
        <v>206</v>
      </c>
      <c r="I86" t="s">
        <v>233</v>
      </c>
      <c r="J86">
        <v>8.66864013671875</v>
      </c>
      <c r="K86">
        <v>-80.307899475097656</v>
      </c>
      <c r="L86">
        <v>85737</v>
      </c>
      <c r="M86">
        <v>20609</v>
      </c>
      <c r="N86" t="s">
        <v>741</v>
      </c>
      <c r="O86">
        <v>8.7375898361206055</v>
      </c>
      <c r="P86">
        <v>-80.301399230957031</v>
      </c>
      <c r="Q86">
        <v>10203</v>
      </c>
    </row>
    <row r="87" spans="1:17">
      <c r="A87">
        <v>76</v>
      </c>
      <c r="B87" t="str">
        <f t="shared" si="1"/>
        <v>Tulú</v>
      </c>
      <c r="C87">
        <v>2</v>
      </c>
      <c r="D87" t="s">
        <v>107</v>
      </c>
      <c r="E87" s="61">
        <v>8.5502901077270508</v>
      </c>
      <c r="F87" s="61">
        <v>-80.429603576660156</v>
      </c>
      <c r="G87" s="61">
        <v>233708</v>
      </c>
      <c r="H87" s="69">
        <v>206</v>
      </c>
      <c r="I87" t="s">
        <v>233</v>
      </c>
      <c r="J87">
        <v>8.66864013671875</v>
      </c>
      <c r="K87">
        <v>-80.307899475097656</v>
      </c>
      <c r="L87">
        <v>85737</v>
      </c>
      <c r="M87">
        <v>20610</v>
      </c>
      <c r="N87" t="s">
        <v>753</v>
      </c>
      <c r="O87">
        <v>8.7228899002075195</v>
      </c>
      <c r="P87">
        <v>-80.388801574707031</v>
      </c>
      <c r="Q87">
        <v>4624</v>
      </c>
    </row>
    <row r="88" spans="1:17">
      <c r="A88">
        <v>77</v>
      </c>
      <c r="B88" t="str">
        <f t="shared" si="1"/>
        <v>Barrio Norte</v>
      </c>
      <c r="C88">
        <v>3</v>
      </c>
      <c r="D88" t="s">
        <v>96</v>
      </c>
      <c r="E88" s="62">
        <v>9.18634033203125</v>
      </c>
      <c r="F88" s="62">
        <v>-80.013198852539063</v>
      </c>
      <c r="G88" s="62">
        <v>241928</v>
      </c>
      <c r="H88" s="69">
        <v>301</v>
      </c>
      <c r="I88" t="s">
        <v>96</v>
      </c>
      <c r="J88">
        <v>9.2426204681396484</v>
      </c>
      <c r="K88">
        <v>-79.813301086425781</v>
      </c>
      <c r="L88">
        <v>206553</v>
      </c>
      <c r="M88">
        <v>30101</v>
      </c>
      <c r="N88" t="s">
        <v>170</v>
      </c>
      <c r="O88">
        <v>9.3623695373535156</v>
      </c>
      <c r="P88">
        <v>-79.900802612304688</v>
      </c>
      <c r="Q88">
        <v>20579</v>
      </c>
    </row>
    <row r="89" spans="1:17">
      <c r="A89">
        <v>78</v>
      </c>
      <c r="B89" t="str">
        <f t="shared" si="1"/>
        <v>Barrio Sur</v>
      </c>
      <c r="C89">
        <v>3</v>
      </c>
      <c r="D89" t="s">
        <v>96</v>
      </c>
      <c r="E89" s="62">
        <v>9.18634033203125</v>
      </c>
      <c r="F89" s="62">
        <v>-80.013198852539063</v>
      </c>
      <c r="G89" s="62">
        <v>241928</v>
      </c>
      <c r="H89" s="69">
        <v>301</v>
      </c>
      <c r="I89" t="s">
        <v>96</v>
      </c>
      <c r="J89">
        <v>9.2426204681396484</v>
      </c>
      <c r="K89">
        <v>-79.813301086425781</v>
      </c>
      <c r="L89">
        <v>206553</v>
      </c>
      <c r="M89">
        <v>30102</v>
      </c>
      <c r="N89" t="s">
        <v>171</v>
      </c>
      <c r="O89">
        <v>9.3536300659179688</v>
      </c>
      <c r="P89">
        <v>-79.895599365234375</v>
      </c>
      <c r="Q89">
        <v>14076</v>
      </c>
    </row>
    <row r="90" spans="1:17">
      <c r="A90">
        <v>79</v>
      </c>
      <c r="B90" t="str">
        <f t="shared" si="1"/>
        <v>Buena Vista</v>
      </c>
      <c r="C90">
        <v>3</v>
      </c>
      <c r="D90" t="s">
        <v>96</v>
      </c>
      <c r="E90" s="62">
        <v>9.18634033203125</v>
      </c>
      <c r="F90" s="62">
        <v>-80.013198852539063</v>
      </c>
      <c r="G90" s="62">
        <v>241928</v>
      </c>
      <c r="H90" s="69">
        <v>301</v>
      </c>
      <c r="I90" t="s">
        <v>96</v>
      </c>
      <c r="J90">
        <v>9.2426204681396484</v>
      </c>
      <c r="K90">
        <v>-79.813301086425781</v>
      </c>
      <c r="L90">
        <v>206553</v>
      </c>
      <c r="M90">
        <v>30103</v>
      </c>
      <c r="N90" t="s">
        <v>203</v>
      </c>
      <c r="O90">
        <v>9.2845096588134766</v>
      </c>
      <c r="P90">
        <v>-79.685302734375</v>
      </c>
      <c r="Q90">
        <v>14285</v>
      </c>
    </row>
    <row r="91" spans="1:17">
      <c r="A91">
        <v>80</v>
      </c>
      <c r="B91" t="str">
        <f t="shared" si="1"/>
        <v>Cativá</v>
      </c>
      <c r="C91">
        <v>3</v>
      </c>
      <c r="D91" t="s">
        <v>96</v>
      </c>
      <c r="E91" s="62">
        <v>9.18634033203125</v>
      </c>
      <c r="F91" s="62">
        <v>-80.013198852539063</v>
      </c>
      <c r="G91" s="62">
        <v>241928</v>
      </c>
      <c r="H91" s="69">
        <v>301</v>
      </c>
      <c r="I91" t="s">
        <v>96</v>
      </c>
      <c r="J91">
        <v>9.2426204681396484</v>
      </c>
      <c r="K91">
        <v>-79.813301086425781</v>
      </c>
      <c r="L91">
        <v>206553</v>
      </c>
      <c r="M91">
        <v>30104</v>
      </c>
      <c r="N91" t="s">
        <v>245</v>
      </c>
      <c r="O91">
        <v>9.361140251159668</v>
      </c>
      <c r="P91">
        <v>-79.830299377441406</v>
      </c>
      <c r="Q91">
        <v>34558</v>
      </c>
    </row>
    <row r="92" spans="1:17">
      <c r="A92">
        <v>81</v>
      </c>
      <c r="B92" t="str">
        <f t="shared" si="1"/>
        <v>Ciricito</v>
      </c>
      <c r="C92">
        <v>3</v>
      </c>
      <c r="D92" t="s">
        <v>96</v>
      </c>
      <c r="E92" s="62">
        <v>9.18634033203125</v>
      </c>
      <c r="F92" s="62">
        <v>-80.013198852539063</v>
      </c>
      <c r="G92" s="62">
        <v>241928</v>
      </c>
      <c r="H92" s="69">
        <v>301</v>
      </c>
      <c r="I92" t="s">
        <v>96</v>
      </c>
      <c r="J92">
        <v>9.2426204681396484</v>
      </c>
      <c r="K92">
        <v>-79.813301086425781</v>
      </c>
      <c r="L92">
        <v>206553</v>
      </c>
      <c r="M92">
        <v>30105</v>
      </c>
      <c r="N92" t="s">
        <v>287</v>
      </c>
      <c r="O92">
        <v>9.0191001892089844</v>
      </c>
      <c r="P92">
        <v>-80.058700561523438</v>
      </c>
      <c r="Q92">
        <v>2900</v>
      </c>
    </row>
    <row r="93" spans="1:17">
      <c r="A93">
        <v>82</v>
      </c>
      <c r="B93" t="str">
        <f t="shared" si="1"/>
        <v>Cristóbal</v>
      </c>
      <c r="C93">
        <v>3</v>
      </c>
      <c r="D93" t="s">
        <v>96</v>
      </c>
      <c r="E93" s="62">
        <v>9.18634033203125</v>
      </c>
      <c r="F93" s="62">
        <v>-80.013198852539063</v>
      </c>
      <c r="G93" s="62">
        <v>241928</v>
      </c>
      <c r="H93" s="69">
        <v>301</v>
      </c>
      <c r="I93" t="s">
        <v>96</v>
      </c>
      <c r="J93">
        <v>9.2426204681396484</v>
      </c>
      <c r="K93">
        <v>-79.813301086425781</v>
      </c>
      <c r="L93">
        <v>206553</v>
      </c>
      <c r="M93">
        <v>30107</v>
      </c>
      <c r="N93" t="s">
        <v>302</v>
      </c>
      <c r="O93">
        <v>9.1933498382568359</v>
      </c>
      <c r="P93">
        <v>-79.892097473144531</v>
      </c>
      <c r="Q93">
        <v>2388</v>
      </c>
    </row>
    <row r="94" spans="1:17">
      <c r="A94">
        <v>83</v>
      </c>
      <c r="B94" t="str">
        <f t="shared" si="1"/>
        <v>Limón</v>
      </c>
      <c r="C94">
        <v>3</v>
      </c>
      <c r="D94" t="s">
        <v>96</v>
      </c>
      <c r="E94" s="62">
        <v>9.18634033203125</v>
      </c>
      <c r="F94" s="62">
        <v>-80.013198852539063</v>
      </c>
      <c r="G94" s="62">
        <v>241928</v>
      </c>
      <c r="H94" s="69">
        <v>301</v>
      </c>
      <c r="I94" t="s">
        <v>96</v>
      </c>
      <c r="J94">
        <v>9.2426204681396484</v>
      </c>
      <c r="K94">
        <v>-79.813301086425781</v>
      </c>
      <c r="L94">
        <v>206553</v>
      </c>
      <c r="M94">
        <v>30108</v>
      </c>
      <c r="N94" t="s">
        <v>518</v>
      </c>
      <c r="O94">
        <v>9.2624597549438477</v>
      </c>
      <c r="P94">
        <v>-79.752799987792969</v>
      </c>
      <c r="Q94">
        <v>4665</v>
      </c>
    </row>
    <row r="95" spans="1:17">
      <c r="A95">
        <v>84</v>
      </c>
      <c r="B95" t="str">
        <f t="shared" si="1"/>
        <v>Nueva Providencia</v>
      </c>
      <c r="C95">
        <v>3</v>
      </c>
      <c r="D95" t="s">
        <v>96</v>
      </c>
      <c r="E95" s="62">
        <v>9.18634033203125</v>
      </c>
      <c r="F95" s="62">
        <v>-80.013198852539063</v>
      </c>
      <c r="G95" s="62">
        <v>241928</v>
      </c>
      <c r="H95" s="69">
        <v>301</v>
      </c>
      <c r="I95" t="s">
        <v>96</v>
      </c>
      <c r="J95">
        <v>9.2426204681396484</v>
      </c>
      <c r="K95">
        <v>-79.813301086425781</v>
      </c>
      <c r="L95">
        <v>206553</v>
      </c>
      <c r="M95">
        <v>30109</v>
      </c>
      <c r="N95" t="s">
        <v>580</v>
      </c>
      <c r="O95">
        <v>9.295680046081543</v>
      </c>
      <c r="P95">
        <v>-79.803199768066406</v>
      </c>
      <c r="Q95">
        <v>5813</v>
      </c>
    </row>
    <row r="96" spans="1:17">
      <c r="A96">
        <v>85</v>
      </c>
      <c r="B96" t="str">
        <f t="shared" si="1"/>
        <v>Puerto Pilón</v>
      </c>
      <c r="C96">
        <v>3</v>
      </c>
      <c r="D96" t="s">
        <v>96</v>
      </c>
      <c r="E96" s="62">
        <v>9.18634033203125</v>
      </c>
      <c r="F96" s="62">
        <v>-80.013198852539063</v>
      </c>
      <c r="G96" s="62">
        <v>241928</v>
      </c>
      <c r="H96" s="69">
        <v>301</v>
      </c>
      <c r="I96" t="s">
        <v>96</v>
      </c>
      <c r="J96">
        <v>9.2426204681396484</v>
      </c>
      <c r="K96">
        <v>-79.813301086425781</v>
      </c>
      <c r="L96">
        <v>206553</v>
      </c>
      <c r="M96">
        <v>30110</v>
      </c>
      <c r="N96" t="s">
        <v>640</v>
      </c>
      <c r="O96">
        <v>9.3569297790527344</v>
      </c>
      <c r="P96">
        <v>-79.751800537109375</v>
      </c>
      <c r="Q96">
        <v>16517</v>
      </c>
    </row>
    <row r="97" spans="1:17">
      <c r="A97">
        <v>86</v>
      </c>
      <c r="B97" t="str">
        <f t="shared" si="1"/>
        <v>Sabanitas</v>
      </c>
      <c r="C97">
        <v>3</v>
      </c>
      <c r="D97" t="s">
        <v>96</v>
      </c>
      <c r="E97" s="62">
        <v>9.18634033203125</v>
      </c>
      <c r="F97" s="62">
        <v>-80.013198852539063</v>
      </c>
      <c r="G97" s="62">
        <v>241928</v>
      </c>
      <c r="H97" s="69">
        <v>301</v>
      </c>
      <c r="I97" t="s">
        <v>96</v>
      </c>
      <c r="J97">
        <v>9.2426204681396484</v>
      </c>
      <c r="K97">
        <v>-79.813301086425781</v>
      </c>
      <c r="L97">
        <v>206553</v>
      </c>
      <c r="M97">
        <v>30111</v>
      </c>
      <c r="N97" t="s">
        <v>681</v>
      </c>
      <c r="O97">
        <v>9.3357400894165039</v>
      </c>
      <c r="P97">
        <v>-79.800201416015625</v>
      </c>
      <c r="Q97">
        <v>19052</v>
      </c>
    </row>
    <row r="98" spans="1:17">
      <c r="A98">
        <v>87</v>
      </c>
      <c r="B98" t="str">
        <f t="shared" si="1"/>
        <v>Salamanca</v>
      </c>
      <c r="C98">
        <v>3</v>
      </c>
      <c r="D98" t="s">
        <v>96</v>
      </c>
      <c r="E98" s="62">
        <v>9.18634033203125</v>
      </c>
      <c r="F98" s="62">
        <v>-80.013198852539063</v>
      </c>
      <c r="G98" s="62">
        <v>241928</v>
      </c>
      <c r="H98" s="69">
        <v>301</v>
      </c>
      <c r="I98" t="s">
        <v>96</v>
      </c>
      <c r="J98">
        <v>9.2426204681396484</v>
      </c>
      <c r="K98">
        <v>-79.813301086425781</v>
      </c>
      <c r="L98">
        <v>206553</v>
      </c>
      <c r="M98">
        <v>30112</v>
      </c>
      <c r="N98" t="s">
        <v>684</v>
      </c>
      <c r="O98">
        <v>9.3793001174926758</v>
      </c>
      <c r="P98">
        <v>-79.602401733398438</v>
      </c>
      <c r="Q98">
        <v>3881</v>
      </c>
    </row>
    <row r="99" spans="1:17">
      <c r="A99">
        <v>88</v>
      </c>
      <c r="B99" t="str">
        <f t="shared" si="1"/>
        <v>San Juan</v>
      </c>
      <c r="C99">
        <v>3</v>
      </c>
      <c r="D99" t="s">
        <v>96</v>
      </c>
      <c r="E99" s="62">
        <v>9.18634033203125</v>
      </c>
      <c r="F99" s="62">
        <v>-80.013198852539063</v>
      </c>
      <c r="G99" s="62">
        <v>241928</v>
      </c>
      <c r="H99" s="69">
        <v>301</v>
      </c>
      <c r="I99" t="s">
        <v>96</v>
      </c>
      <c r="J99">
        <v>9.2426204681396484</v>
      </c>
      <c r="K99">
        <v>-79.813301086425781</v>
      </c>
      <c r="L99">
        <v>206553</v>
      </c>
      <c r="M99">
        <v>30113</v>
      </c>
      <c r="N99" t="s">
        <v>697</v>
      </c>
      <c r="O99">
        <v>9.2413902282714844</v>
      </c>
      <c r="P99">
        <v>-79.636703491210938</v>
      </c>
      <c r="Q99">
        <v>17430</v>
      </c>
    </row>
    <row r="100" spans="1:17">
      <c r="A100">
        <v>89</v>
      </c>
      <c r="B100" t="str">
        <f t="shared" si="1"/>
        <v>Santa Rosa</v>
      </c>
      <c r="C100">
        <v>3</v>
      </c>
      <c r="D100" t="s">
        <v>96</v>
      </c>
      <c r="E100" s="62">
        <v>9.18634033203125</v>
      </c>
      <c r="F100" s="62">
        <v>-80.013198852539063</v>
      </c>
      <c r="G100" s="62">
        <v>241928</v>
      </c>
      <c r="H100" s="69">
        <v>301</v>
      </c>
      <c r="I100" t="s">
        <v>96</v>
      </c>
      <c r="J100">
        <v>9.2426204681396484</v>
      </c>
      <c r="K100">
        <v>-79.813301086425781</v>
      </c>
      <c r="L100">
        <v>206553</v>
      </c>
      <c r="M100">
        <v>30114</v>
      </c>
      <c r="N100" t="s">
        <v>720</v>
      </c>
      <c r="O100">
        <v>9.2052202224731445</v>
      </c>
      <c r="P100">
        <v>-79.679397583007813</v>
      </c>
      <c r="Q100">
        <v>987</v>
      </c>
    </row>
    <row r="101" spans="1:17">
      <c r="A101">
        <v>90</v>
      </c>
      <c r="B101" t="str">
        <f t="shared" si="1"/>
        <v>Cristóbal Este</v>
      </c>
      <c r="C101">
        <v>3</v>
      </c>
      <c r="D101" t="s">
        <v>96</v>
      </c>
      <c r="E101" s="62">
        <v>9.18634033203125</v>
      </c>
      <c r="F101" s="62">
        <v>-80.013198852539063</v>
      </c>
      <c r="G101" s="62">
        <v>241928</v>
      </c>
      <c r="H101" s="69">
        <v>301</v>
      </c>
      <c r="I101" t="s">
        <v>96</v>
      </c>
      <c r="J101">
        <v>9.2426204681396484</v>
      </c>
      <c r="K101">
        <v>-79.813301086425781</v>
      </c>
      <c r="L101">
        <v>206553</v>
      </c>
      <c r="M101">
        <v>30115</v>
      </c>
      <c r="N101" t="s">
        <v>303</v>
      </c>
      <c r="O101">
        <v>9.3705196380615234</v>
      </c>
      <c r="P101">
        <v>-79.866302490234375</v>
      </c>
      <c r="Q101">
        <v>0</v>
      </c>
    </row>
    <row r="102" spans="1:17">
      <c r="A102">
        <v>91</v>
      </c>
      <c r="B102" t="str">
        <f t="shared" si="1"/>
        <v>Nuevo Chagres (Cabecera)</v>
      </c>
      <c r="C102">
        <v>3</v>
      </c>
      <c r="D102" t="s">
        <v>96</v>
      </c>
      <c r="E102" s="62">
        <v>9.18634033203125</v>
      </c>
      <c r="F102" s="62">
        <v>-80.013198852539063</v>
      </c>
      <c r="G102" s="62">
        <v>241928</v>
      </c>
      <c r="H102" s="69">
        <v>302</v>
      </c>
      <c r="I102" t="s">
        <v>97</v>
      </c>
      <c r="J102">
        <v>9.1323404312133789</v>
      </c>
      <c r="K102">
        <v>-80.106201171875</v>
      </c>
      <c r="L102">
        <v>10003</v>
      </c>
      <c r="M102">
        <v>30201</v>
      </c>
      <c r="N102" t="s">
        <v>581</v>
      </c>
      <c r="O102">
        <v>9.2445802688598633</v>
      </c>
      <c r="P102">
        <v>-80.071998596191406</v>
      </c>
      <c r="Q102">
        <v>499</v>
      </c>
    </row>
    <row r="103" spans="1:17">
      <c r="A103">
        <v>92</v>
      </c>
      <c r="B103" t="str">
        <f t="shared" si="1"/>
        <v>Achiote</v>
      </c>
      <c r="C103">
        <v>3</v>
      </c>
      <c r="D103" t="s">
        <v>96</v>
      </c>
      <c r="E103" s="62">
        <v>9.18634033203125</v>
      </c>
      <c r="F103" s="62">
        <v>-80.013198852539063</v>
      </c>
      <c r="G103" s="62">
        <v>241928</v>
      </c>
      <c r="H103" s="69">
        <v>302</v>
      </c>
      <c r="I103" t="s">
        <v>97</v>
      </c>
      <c r="J103">
        <v>9.1323404312133789</v>
      </c>
      <c r="K103">
        <v>-80.106201171875</v>
      </c>
      <c r="L103">
        <v>10003</v>
      </c>
      <c r="M103">
        <v>30202</v>
      </c>
      <c r="N103" t="s">
        <v>98</v>
      </c>
      <c r="O103">
        <v>9.2042398452758789</v>
      </c>
      <c r="P103">
        <v>-80.029998779296875</v>
      </c>
      <c r="Q103">
        <v>771</v>
      </c>
    </row>
    <row r="104" spans="1:17">
      <c r="A104">
        <v>93</v>
      </c>
      <c r="B104" t="str">
        <f t="shared" si="1"/>
        <v>El Guabo</v>
      </c>
      <c r="C104">
        <v>3</v>
      </c>
      <c r="D104" t="s">
        <v>96</v>
      </c>
      <c r="E104" s="62">
        <v>9.18634033203125</v>
      </c>
      <c r="F104" s="62">
        <v>-80.013198852539063</v>
      </c>
      <c r="G104" s="62">
        <v>241928</v>
      </c>
      <c r="H104" s="69">
        <v>302</v>
      </c>
      <c r="I104" t="s">
        <v>97</v>
      </c>
      <c r="J104">
        <v>9.1323404312133789</v>
      </c>
      <c r="K104">
        <v>-80.106201171875</v>
      </c>
      <c r="L104">
        <v>10003</v>
      </c>
      <c r="M104">
        <v>30203</v>
      </c>
      <c r="N104" t="s">
        <v>356</v>
      </c>
      <c r="O104">
        <v>9.1132001876831055</v>
      </c>
      <c r="P104">
        <v>-80.078498840332031</v>
      </c>
      <c r="Q104">
        <v>1330</v>
      </c>
    </row>
    <row r="105" spans="1:17">
      <c r="A105">
        <v>94</v>
      </c>
      <c r="B105" t="str">
        <f t="shared" si="1"/>
        <v>La Encantada</v>
      </c>
      <c r="C105">
        <v>3</v>
      </c>
      <c r="D105" t="s">
        <v>96</v>
      </c>
      <c r="E105" s="62">
        <v>9.18634033203125</v>
      </c>
      <c r="F105" s="62">
        <v>-80.013198852539063</v>
      </c>
      <c r="G105" s="62">
        <v>241928</v>
      </c>
      <c r="H105" s="69">
        <v>302</v>
      </c>
      <c r="I105" t="s">
        <v>97</v>
      </c>
      <c r="J105">
        <v>9.1323404312133789</v>
      </c>
      <c r="K105">
        <v>-80.106201171875</v>
      </c>
      <c r="L105">
        <v>10003</v>
      </c>
      <c r="M105">
        <v>30204</v>
      </c>
      <c r="N105" t="s">
        <v>456</v>
      </c>
      <c r="O105">
        <v>9.0422296524047852</v>
      </c>
      <c r="P105">
        <v>-80.152496337890625</v>
      </c>
      <c r="Q105">
        <v>2561</v>
      </c>
    </row>
    <row r="106" spans="1:17">
      <c r="A106">
        <v>95</v>
      </c>
      <c r="B106" t="str">
        <f t="shared" si="1"/>
        <v>Palmas Bellas</v>
      </c>
      <c r="C106">
        <v>3</v>
      </c>
      <c r="D106" t="s">
        <v>96</v>
      </c>
      <c r="E106" s="62">
        <v>9.18634033203125</v>
      </c>
      <c r="F106" s="62">
        <v>-80.013198852539063</v>
      </c>
      <c r="G106" s="62">
        <v>241928</v>
      </c>
      <c r="H106" s="69">
        <v>302</v>
      </c>
      <c r="I106" t="s">
        <v>97</v>
      </c>
      <c r="J106">
        <v>9.1323404312133789</v>
      </c>
      <c r="K106">
        <v>-80.106201171875</v>
      </c>
      <c r="L106">
        <v>10003</v>
      </c>
      <c r="M106">
        <v>30205</v>
      </c>
      <c r="N106" t="s">
        <v>597</v>
      </c>
      <c r="O106">
        <v>9.1817197799682617</v>
      </c>
      <c r="P106">
        <v>-80.08380126953125</v>
      </c>
      <c r="Q106">
        <v>1844</v>
      </c>
    </row>
    <row r="107" spans="1:17">
      <c r="A107">
        <v>96</v>
      </c>
      <c r="B107" t="str">
        <f t="shared" si="1"/>
        <v>Piña</v>
      </c>
      <c r="C107">
        <v>3</v>
      </c>
      <c r="D107" t="s">
        <v>96</v>
      </c>
      <c r="E107" s="62">
        <v>9.18634033203125</v>
      </c>
      <c r="F107" s="62">
        <v>-80.013198852539063</v>
      </c>
      <c r="G107" s="62">
        <v>241928</v>
      </c>
      <c r="H107" s="69">
        <v>302</v>
      </c>
      <c r="I107" t="s">
        <v>97</v>
      </c>
      <c r="J107">
        <v>9.1323404312133789</v>
      </c>
      <c r="K107">
        <v>-80.106201171875</v>
      </c>
      <c r="L107">
        <v>10003</v>
      </c>
      <c r="M107">
        <v>30206</v>
      </c>
      <c r="N107" t="s">
        <v>619</v>
      </c>
      <c r="O107">
        <v>9.2635402679443359</v>
      </c>
      <c r="P107">
        <v>-80.025497436523438</v>
      </c>
      <c r="Q107">
        <v>836</v>
      </c>
    </row>
    <row r="108" spans="1:17">
      <c r="A108">
        <v>97</v>
      </c>
      <c r="B108" t="str">
        <f t="shared" si="1"/>
        <v>Salud</v>
      </c>
      <c r="C108">
        <v>3</v>
      </c>
      <c r="D108" t="s">
        <v>96</v>
      </c>
      <c r="E108" s="62">
        <v>9.18634033203125</v>
      </c>
      <c r="F108" s="62">
        <v>-80.013198852539063</v>
      </c>
      <c r="G108" s="62">
        <v>241928</v>
      </c>
      <c r="H108" s="69">
        <v>302</v>
      </c>
      <c r="I108" t="s">
        <v>97</v>
      </c>
      <c r="J108">
        <v>9.1323404312133789</v>
      </c>
      <c r="K108">
        <v>-80.106201171875</v>
      </c>
      <c r="L108">
        <v>10003</v>
      </c>
      <c r="M108">
        <v>30207</v>
      </c>
      <c r="N108" t="s">
        <v>686</v>
      </c>
      <c r="O108">
        <v>9.1460695266723633</v>
      </c>
      <c r="P108">
        <v>-80.141799926757813</v>
      </c>
      <c r="Q108">
        <v>2162</v>
      </c>
    </row>
    <row r="109" spans="1:17">
      <c r="A109">
        <v>98</v>
      </c>
      <c r="B109" t="str">
        <f t="shared" si="1"/>
        <v>Miguel de La Borda (Cabecera)</v>
      </c>
      <c r="C109">
        <v>3</v>
      </c>
      <c r="D109" t="s">
        <v>96</v>
      </c>
      <c r="E109" s="62">
        <v>9.18634033203125</v>
      </c>
      <c r="F109" s="62">
        <v>-80.013198852539063</v>
      </c>
      <c r="G109" s="62">
        <v>241928</v>
      </c>
      <c r="H109" s="69">
        <v>303</v>
      </c>
      <c r="I109" t="s">
        <v>293</v>
      </c>
      <c r="J109">
        <v>8.9732503890991211</v>
      </c>
      <c r="K109">
        <v>-80.509597778320313</v>
      </c>
      <c r="L109">
        <v>12810</v>
      </c>
      <c r="M109">
        <v>30301</v>
      </c>
      <c r="N109" t="s">
        <v>559</v>
      </c>
      <c r="O109">
        <v>9.0932502746582031</v>
      </c>
      <c r="P109">
        <v>-80.374900817871094</v>
      </c>
      <c r="Q109">
        <v>2326</v>
      </c>
    </row>
    <row r="110" spans="1:17">
      <c r="A110">
        <v>99</v>
      </c>
      <c r="B110" t="str">
        <f t="shared" si="1"/>
        <v>Coclé del Norte</v>
      </c>
      <c r="C110">
        <v>3</v>
      </c>
      <c r="D110" t="s">
        <v>96</v>
      </c>
      <c r="E110" s="62">
        <v>9.18634033203125</v>
      </c>
      <c r="F110" s="62">
        <v>-80.013198852539063</v>
      </c>
      <c r="G110" s="62">
        <v>241928</v>
      </c>
      <c r="H110" s="69">
        <v>303</v>
      </c>
      <c r="I110" t="s">
        <v>293</v>
      </c>
      <c r="J110">
        <v>8.9732503890991211</v>
      </c>
      <c r="K110">
        <v>-80.509597778320313</v>
      </c>
      <c r="L110">
        <v>12810</v>
      </c>
      <c r="M110">
        <v>30302</v>
      </c>
      <c r="N110" t="s">
        <v>294</v>
      </c>
      <c r="O110">
        <v>8.9109601974487305</v>
      </c>
      <c r="P110">
        <v>-80.638298034667969</v>
      </c>
      <c r="Q110">
        <v>3555</v>
      </c>
    </row>
    <row r="111" spans="1:17">
      <c r="A111">
        <v>100</v>
      </c>
      <c r="B111" t="str">
        <f t="shared" si="1"/>
        <v>El Guásimo</v>
      </c>
      <c r="C111">
        <v>3</v>
      </c>
      <c r="D111" t="s">
        <v>96</v>
      </c>
      <c r="E111" s="62">
        <v>9.18634033203125</v>
      </c>
      <c r="F111" s="62">
        <v>-80.013198852539063</v>
      </c>
      <c r="G111" s="62">
        <v>241928</v>
      </c>
      <c r="H111" s="69">
        <v>303</v>
      </c>
      <c r="I111" t="s">
        <v>293</v>
      </c>
      <c r="J111">
        <v>8.9732503890991211</v>
      </c>
      <c r="K111">
        <v>-80.509597778320313</v>
      </c>
      <c r="L111">
        <v>12810</v>
      </c>
      <c r="M111">
        <v>30303</v>
      </c>
      <c r="N111" t="s">
        <v>357</v>
      </c>
      <c r="O111">
        <v>9.0007801055908203</v>
      </c>
      <c r="P111">
        <v>-80.333396911621094</v>
      </c>
      <c r="Q111">
        <v>2843</v>
      </c>
    </row>
    <row r="112" spans="1:17">
      <c r="A112">
        <v>101</v>
      </c>
      <c r="B112" t="str">
        <f t="shared" si="1"/>
        <v>Gobea</v>
      </c>
      <c r="C112">
        <v>3</v>
      </c>
      <c r="D112" t="s">
        <v>96</v>
      </c>
      <c r="E112" s="62">
        <v>9.18634033203125</v>
      </c>
      <c r="F112" s="62">
        <v>-80.013198852539063</v>
      </c>
      <c r="G112" s="62">
        <v>241928</v>
      </c>
      <c r="H112" s="69">
        <v>303</v>
      </c>
      <c r="I112" t="s">
        <v>293</v>
      </c>
      <c r="J112">
        <v>8.9732503890991211</v>
      </c>
      <c r="K112">
        <v>-80.509597778320313</v>
      </c>
      <c r="L112">
        <v>12810</v>
      </c>
      <c r="M112">
        <v>30304</v>
      </c>
      <c r="N112" t="s">
        <v>408</v>
      </c>
      <c r="O112">
        <v>9.130040168762207</v>
      </c>
      <c r="P112">
        <v>-80.22869873046875</v>
      </c>
      <c r="Q112">
        <v>794</v>
      </c>
    </row>
    <row r="113" spans="1:17">
      <c r="A113">
        <v>102</v>
      </c>
      <c r="B113" t="str">
        <f t="shared" si="1"/>
        <v>Río Indio</v>
      </c>
      <c r="C113">
        <v>3</v>
      </c>
      <c r="D113" t="s">
        <v>96</v>
      </c>
      <c r="E113" s="62">
        <v>9.18634033203125</v>
      </c>
      <c r="F113" s="62">
        <v>-80.013198852539063</v>
      </c>
      <c r="G113" s="62">
        <v>241928</v>
      </c>
      <c r="H113" s="69">
        <v>303</v>
      </c>
      <c r="I113" t="s">
        <v>293</v>
      </c>
      <c r="J113">
        <v>8.9732503890991211</v>
      </c>
      <c r="K113">
        <v>-80.509597778320313</v>
      </c>
      <c r="L113">
        <v>12810</v>
      </c>
      <c r="M113">
        <v>30305</v>
      </c>
      <c r="N113" t="s">
        <v>669</v>
      </c>
      <c r="O113">
        <v>9.0889797210693359</v>
      </c>
      <c r="P113">
        <v>-80.207603454589844</v>
      </c>
      <c r="Q113">
        <v>1044</v>
      </c>
    </row>
    <row r="114" spans="1:17">
      <c r="A114">
        <v>103</v>
      </c>
      <c r="B114" t="str">
        <f t="shared" si="1"/>
        <v>Portobelo (Cabecera)</v>
      </c>
      <c r="C114">
        <v>3</v>
      </c>
      <c r="D114" t="s">
        <v>96</v>
      </c>
      <c r="E114" s="62">
        <v>9.18634033203125</v>
      </c>
      <c r="F114" s="62">
        <v>-80.013198852539063</v>
      </c>
      <c r="G114" s="62">
        <v>241928</v>
      </c>
      <c r="H114" s="69">
        <v>304</v>
      </c>
      <c r="I114" t="s">
        <v>213</v>
      </c>
      <c r="J114">
        <v>9.4945602416992188</v>
      </c>
      <c r="K114">
        <v>-79.6427001953125</v>
      </c>
      <c r="L114">
        <v>9126</v>
      </c>
      <c r="M114">
        <v>30401</v>
      </c>
      <c r="N114" t="s">
        <v>627</v>
      </c>
      <c r="O114">
        <v>9.5014200210571289</v>
      </c>
      <c r="P114">
        <v>-79.630996704101563</v>
      </c>
      <c r="Q114">
        <v>4559</v>
      </c>
    </row>
    <row r="115" spans="1:17">
      <c r="A115">
        <v>104</v>
      </c>
      <c r="B115" t="str">
        <f t="shared" si="1"/>
        <v>Cacique</v>
      </c>
      <c r="C115">
        <v>3</v>
      </c>
      <c r="D115" t="s">
        <v>96</v>
      </c>
      <c r="E115" s="62">
        <v>9.18634033203125</v>
      </c>
      <c r="F115" s="62">
        <v>-80.013198852539063</v>
      </c>
      <c r="G115" s="62">
        <v>241928</v>
      </c>
      <c r="H115" s="69">
        <v>304</v>
      </c>
      <c r="I115" t="s">
        <v>213</v>
      </c>
      <c r="J115">
        <v>9.4945602416992188</v>
      </c>
      <c r="K115">
        <v>-79.6427001953125</v>
      </c>
      <c r="L115">
        <v>9126</v>
      </c>
      <c r="M115">
        <v>30402</v>
      </c>
      <c r="N115" t="s">
        <v>214</v>
      </c>
      <c r="O115">
        <v>9.5963497161865234</v>
      </c>
      <c r="P115">
        <v>-79.629402160644531</v>
      </c>
      <c r="Q115">
        <v>246</v>
      </c>
    </row>
    <row r="116" spans="1:17">
      <c r="A116">
        <v>105</v>
      </c>
      <c r="B116" t="str">
        <f t="shared" si="1"/>
        <v>Puerto Lindo o Garrote</v>
      </c>
      <c r="C116">
        <v>3</v>
      </c>
      <c r="D116" t="s">
        <v>96</v>
      </c>
      <c r="E116" s="62">
        <v>9.18634033203125</v>
      </c>
      <c r="F116" s="62">
        <v>-80.013198852539063</v>
      </c>
      <c r="G116" s="62">
        <v>241928</v>
      </c>
      <c r="H116" s="69">
        <v>304</v>
      </c>
      <c r="I116" t="s">
        <v>213</v>
      </c>
      <c r="J116">
        <v>9.4945602416992188</v>
      </c>
      <c r="K116">
        <v>-79.6427001953125</v>
      </c>
      <c r="L116">
        <v>9126</v>
      </c>
      <c r="M116">
        <v>30403</v>
      </c>
      <c r="N116" t="s">
        <v>638</v>
      </c>
      <c r="O116">
        <v>9.5859203338623047</v>
      </c>
      <c r="P116">
        <v>-79.583198547363281</v>
      </c>
      <c r="Q116">
        <v>869</v>
      </c>
    </row>
    <row r="117" spans="1:17">
      <c r="A117">
        <v>106</v>
      </c>
      <c r="B117" t="str">
        <f t="shared" si="1"/>
        <v>Isla Grande</v>
      </c>
      <c r="C117">
        <v>3</v>
      </c>
      <c r="D117" t="s">
        <v>96</v>
      </c>
      <c r="E117" s="62">
        <v>9.18634033203125</v>
      </c>
      <c r="F117" s="62">
        <v>-80.013198852539063</v>
      </c>
      <c r="G117" s="62">
        <v>241928</v>
      </c>
      <c r="H117" s="69">
        <v>304</v>
      </c>
      <c r="I117" t="s">
        <v>213</v>
      </c>
      <c r="J117">
        <v>9.4945602416992188</v>
      </c>
      <c r="K117">
        <v>-79.6427001953125</v>
      </c>
      <c r="L117">
        <v>9126</v>
      </c>
      <c r="M117">
        <v>30404</v>
      </c>
      <c r="N117" t="s">
        <v>438</v>
      </c>
      <c r="O117">
        <v>9.5977602005004883</v>
      </c>
      <c r="P117">
        <v>-79.549102783203125</v>
      </c>
      <c r="Q117">
        <v>1037</v>
      </c>
    </row>
    <row r="118" spans="1:17">
      <c r="A118">
        <v>107</v>
      </c>
      <c r="B118" t="str">
        <f t="shared" si="1"/>
        <v>María Chiquita</v>
      </c>
      <c r="C118">
        <v>3</v>
      </c>
      <c r="D118" t="s">
        <v>96</v>
      </c>
      <c r="E118" s="62">
        <v>9.18634033203125</v>
      </c>
      <c r="F118" s="62">
        <v>-80.013198852539063</v>
      </c>
      <c r="G118" s="62">
        <v>241928</v>
      </c>
      <c r="H118" s="69">
        <v>304</v>
      </c>
      <c r="I118" t="s">
        <v>213</v>
      </c>
      <c r="J118">
        <v>9.4945602416992188</v>
      </c>
      <c r="K118">
        <v>-79.6427001953125</v>
      </c>
      <c r="L118">
        <v>9126</v>
      </c>
      <c r="M118">
        <v>30405</v>
      </c>
      <c r="N118" t="s">
        <v>553</v>
      </c>
      <c r="O118">
        <v>9.4075098037719727</v>
      </c>
      <c r="P118">
        <v>-79.719802856445313</v>
      </c>
      <c r="Q118">
        <v>2415</v>
      </c>
    </row>
    <row r="119" spans="1:17">
      <c r="A119">
        <v>108</v>
      </c>
      <c r="B119" t="str">
        <f t="shared" si="1"/>
        <v>Palenque (Cabecera)</v>
      </c>
      <c r="C119">
        <v>3</v>
      </c>
      <c r="D119" t="s">
        <v>96</v>
      </c>
      <c r="E119" s="62">
        <v>9.18634033203125</v>
      </c>
      <c r="F119" s="62">
        <v>-80.013198852539063</v>
      </c>
      <c r="G119" s="62">
        <v>241928</v>
      </c>
      <c r="H119" s="69">
        <v>305</v>
      </c>
      <c r="I119" t="s">
        <v>304</v>
      </c>
      <c r="J119">
        <v>9.4972095489501953</v>
      </c>
      <c r="K119">
        <v>-79.30169677734375</v>
      </c>
      <c r="L119">
        <v>3436</v>
      </c>
      <c r="M119">
        <v>30501</v>
      </c>
      <c r="N119" t="s">
        <v>596</v>
      </c>
      <c r="O119">
        <v>9.4918899536132813</v>
      </c>
      <c r="P119">
        <v>-79.374496459960938</v>
      </c>
      <c r="Q119">
        <v>404</v>
      </c>
    </row>
    <row r="120" spans="1:17">
      <c r="A120">
        <v>109</v>
      </c>
      <c r="B120" t="str">
        <f t="shared" si="1"/>
        <v>Cuango</v>
      </c>
      <c r="C120">
        <v>3</v>
      </c>
      <c r="D120" t="s">
        <v>96</v>
      </c>
      <c r="E120" s="62">
        <v>9.18634033203125</v>
      </c>
      <c r="F120" s="62">
        <v>-80.013198852539063</v>
      </c>
      <c r="G120" s="62">
        <v>241928</v>
      </c>
      <c r="H120" s="69">
        <v>305</v>
      </c>
      <c r="I120" t="s">
        <v>304</v>
      </c>
      <c r="J120">
        <v>9.4972095489501953</v>
      </c>
      <c r="K120">
        <v>-79.30169677734375</v>
      </c>
      <c r="L120">
        <v>3436</v>
      </c>
      <c r="M120">
        <v>30502</v>
      </c>
      <c r="N120" t="s">
        <v>305</v>
      </c>
      <c r="O120">
        <v>9.5180501937866211</v>
      </c>
      <c r="P120">
        <v>-79.321601867675781</v>
      </c>
      <c r="Q120">
        <v>442</v>
      </c>
    </row>
    <row r="121" spans="1:17">
      <c r="A121">
        <v>110</v>
      </c>
      <c r="B121" t="str">
        <f t="shared" si="1"/>
        <v>Miramar</v>
      </c>
      <c r="C121">
        <v>3</v>
      </c>
      <c r="D121" t="s">
        <v>96</v>
      </c>
      <c r="E121" s="62">
        <v>9.18634033203125</v>
      </c>
      <c r="F121" s="62">
        <v>-80.013198852539063</v>
      </c>
      <c r="G121" s="62">
        <v>241928</v>
      </c>
      <c r="H121" s="69">
        <v>305</v>
      </c>
      <c r="I121" t="s">
        <v>304</v>
      </c>
      <c r="J121">
        <v>9.4972095489501953</v>
      </c>
      <c r="K121">
        <v>-79.30169677734375</v>
      </c>
      <c r="L121">
        <v>3436</v>
      </c>
      <c r="M121">
        <v>30503</v>
      </c>
      <c r="N121" t="s">
        <v>560</v>
      </c>
      <c r="O121">
        <v>9.558380126953125</v>
      </c>
      <c r="P121">
        <v>-79.3406982421875</v>
      </c>
      <c r="Q121">
        <v>201</v>
      </c>
    </row>
    <row r="122" spans="1:17">
      <c r="A122">
        <v>111</v>
      </c>
      <c r="B122" t="str">
        <f t="shared" si="1"/>
        <v>Nombre de Dios</v>
      </c>
      <c r="C122">
        <v>3</v>
      </c>
      <c r="D122" t="s">
        <v>96</v>
      </c>
      <c r="E122" s="62">
        <v>9.18634033203125</v>
      </c>
      <c r="F122" s="62">
        <v>-80.013198852539063</v>
      </c>
      <c r="G122" s="62">
        <v>241928</v>
      </c>
      <c r="H122" s="69">
        <v>305</v>
      </c>
      <c r="I122" t="s">
        <v>304</v>
      </c>
      <c r="J122">
        <v>9.4972095489501953</v>
      </c>
      <c r="K122">
        <v>-79.30169677734375</v>
      </c>
      <c r="L122">
        <v>3436</v>
      </c>
      <c r="M122">
        <v>30504</v>
      </c>
      <c r="N122" t="s">
        <v>574</v>
      </c>
      <c r="O122">
        <v>9.5416498184204102</v>
      </c>
      <c r="P122">
        <v>-79.480499267578125</v>
      </c>
      <c r="Q122">
        <v>1130</v>
      </c>
    </row>
    <row r="123" spans="1:17">
      <c r="A123">
        <v>112</v>
      </c>
      <c r="B123" t="str">
        <f t="shared" si="1"/>
        <v>Palmira</v>
      </c>
      <c r="C123">
        <v>3</v>
      </c>
      <c r="D123" t="s">
        <v>96</v>
      </c>
      <c r="E123" s="62">
        <v>9.18634033203125</v>
      </c>
      <c r="F123" s="62">
        <v>-80.013198852539063</v>
      </c>
      <c r="G123" s="62">
        <v>241928</v>
      </c>
      <c r="H123" s="69">
        <v>305</v>
      </c>
      <c r="I123" t="s">
        <v>304</v>
      </c>
      <c r="J123">
        <v>9.4972095489501953</v>
      </c>
      <c r="K123">
        <v>-79.30169677734375</v>
      </c>
      <c r="L123">
        <v>3436</v>
      </c>
      <c r="M123">
        <v>30505</v>
      </c>
      <c r="N123" t="s">
        <v>598</v>
      </c>
      <c r="O123">
        <v>9.4516496658325195</v>
      </c>
      <c r="P123">
        <v>-79.21820068359375</v>
      </c>
      <c r="Q123">
        <v>319</v>
      </c>
    </row>
    <row r="124" spans="1:17">
      <c r="A124">
        <v>113</v>
      </c>
      <c r="B124" t="str">
        <f t="shared" si="1"/>
        <v>Playa Chiquita</v>
      </c>
      <c r="C124">
        <v>3</v>
      </c>
      <c r="D124" t="s">
        <v>96</v>
      </c>
      <c r="E124" s="62">
        <v>9.18634033203125</v>
      </c>
      <c r="F124" s="62">
        <v>-80.013198852539063</v>
      </c>
      <c r="G124" s="62">
        <v>241928</v>
      </c>
      <c r="H124" s="69">
        <v>305</v>
      </c>
      <c r="I124" t="s">
        <v>304</v>
      </c>
      <c r="J124">
        <v>9.4972095489501953</v>
      </c>
      <c r="K124">
        <v>-79.30169677734375</v>
      </c>
      <c r="L124">
        <v>3436</v>
      </c>
      <c r="M124">
        <v>30506</v>
      </c>
      <c r="N124" t="s">
        <v>621</v>
      </c>
      <c r="O124">
        <v>9.4756298065185547</v>
      </c>
      <c r="P124">
        <v>-79.301101684570313</v>
      </c>
      <c r="Q124">
        <v>169</v>
      </c>
    </row>
    <row r="125" spans="1:17">
      <c r="A125">
        <v>114</v>
      </c>
      <c r="B125" t="str">
        <f t="shared" si="1"/>
        <v>Santa Isabel</v>
      </c>
      <c r="C125">
        <v>3</v>
      </c>
      <c r="D125" t="s">
        <v>96</v>
      </c>
      <c r="E125" s="62">
        <v>9.18634033203125</v>
      </c>
      <c r="F125" s="62">
        <v>-80.013198852539063</v>
      </c>
      <c r="G125" s="62">
        <v>241928</v>
      </c>
      <c r="H125" s="69">
        <v>305</v>
      </c>
      <c r="I125" t="s">
        <v>304</v>
      </c>
      <c r="J125">
        <v>9.4972095489501953</v>
      </c>
      <c r="K125">
        <v>-79.30169677734375</v>
      </c>
      <c r="L125">
        <v>3436</v>
      </c>
      <c r="M125">
        <v>30507</v>
      </c>
      <c r="N125" t="s">
        <v>304</v>
      </c>
      <c r="O125">
        <v>9.5020904541015625</v>
      </c>
      <c r="P125">
        <v>-79.137901306152344</v>
      </c>
      <c r="Q125">
        <v>284</v>
      </c>
    </row>
    <row r="126" spans="1:17">
      <c r="A126">
        <v>115</v>
      </c>
      <c r="B126" t="str">
        <f t="shared" si="1"/>
        <v>Viento Frío</v>
      </c>
      <c r="C126">
        <v>3</v>
      </c>
      <c r="D126" t="s">
        <v>96</v>
      </c>
      <c r="E126" s="62">
        <v>9.18634033203125</v>
      </c>
      <c r="F126" s="62">
        <v>-80.013198852539063</v>
      </c>
      <c r="G126" s="62">
        <v>241928</v>
      </c>
      <c r="H126" s="69">
        <v>305</v>
      </c>
      <c r="I126" t="s">
        <v>304</v>
      </c>
      <c r="J126">
        <v>9.4972095489501953</v>
      </c>
      <c r="K126">
        <v>-79.30169677734375</v>
      </c>
      <c r="L126">
        <v>3436</v>
      </c>
      <c r="M126">
        <v>30508</v>
      </c>
      <c r="N126" t="s">
        <v>767</v>
      </c>
      <c r="O126">
        <v>9.5429897308349609</v>
      </c>
      <c r="P126">
        <v>-79.400596618652344</v>
      </c>
      <c r="Q126">
        <v>487</v>
      </c>
    </row>
    <row r="127" spans="1:17">
      <c r="A127">
        <v>116</v>
      </c>
      <c r="B127" t="str">
        <f t="shared" si="1"/>
        <v>San José  del General (Cabecera)</v>
      </c>
      <c r="C127">
        <v>3</v>
      </c>
      <c r="D127" t="s">
        <v>96</v>
      </c>
      <c r="E127" s="62">
        <v>9.18634033203125</v>
      </c>
      <c r="F127" s="62">
        <v>-80.013198852539063</v>
      </c>
      <c r="G127" s="62">
        <v>241928</v>
      </c>
      <c r="H127" s="69">
        <v>306</v>
      </c>
      <c r="I127" t="s">
        <v>577</v>
      </c>
      <c r="J127">
        <v>8.8617897033691406</v>
      </c>
      <c r="K127">
        <v>-80.60150146484375</v>
      </c>
      <c r="L127">
        <v>0</v>
      </c>
      <c r="M127">
        <v>30601</v>
      </c>
      <c r="N127" t="s">
        <v>696</v>
      </c>
      <c r="O127">
        <v>8.8728303909301758</v>
      </c>
      <c r="P127">
        <v>-80.566902160644531</v>
      </c>
      <c r="Q127">
        <v>0</v>
      </c>
    </row>
    <row r="128" spans="1:17">
      <c r="A128">
        <v>117</v>
      </c>
      <c r="B128" t="str">
        <f t="shared" si="1"/>
        <v>Nueva Esperanza</v>
      </c>
      <c r="C128">
        <v>3</v>
      </c>
      <c r="D128" t="s">
        <v>96</v>
      </c>
      <c r="E128" s="62">
        <v>9.18634033203125</v>
      </c>
      <c r="F128" s="62">
        <v>-80.013198852539063</v>
      </c>
      <c r="G128" s="62">
        <v>241928</v>
      </c>
      <c r="H128" s="69">
        <v>306</v>
      </c>
      <c r="I128" t="s">
        <v>577</v>
      </c>
      <c r="J128">
        <v>8.8617897033691406</v>
      </c>
      <c r="K128">
        <v>-80.60150146484375</v>
      </c>
      <c r="L128">
        <v>0</v>
      </c>
      <c r="M128">
        <v>30602</v>
      </c>
      <c r="N128" t="s">
        <v>578</v>
      </c>
      <c r="O128">
        <v>8.8894195556640625</v>
      </c>
      <c r="P128">
        <v>-80.611396789550781</v>
      </c>
      <c r="Q128">
        <v>0</v>
      </c>
    </row>
    <row r="129" spans="1:17">
      <c r="A129">
        <v>118</v>
      </c>
      <c r="B129" t="str">
        <f t="shared" si="1"/>
        <v>San Juan de Turbe</v>
      </c>
      <c r="C129">
        <v>3</v>
      </c>
      <c r="D129" t="s">
        <v>96</v>
      </c>
      <c r="E129" s="62">
        <v>9.18634033203125</v>
      </c>
      <c r="F129" s="62">
        <v>-80.013198852539063</v>
      </c>
      <c r="G129" s="62">
        <v>241928</v>
      </c>
      <c r="H129" s="69">
        <v>306</v>
      </c>
      <c r="I129" t="s">
        <v>577</v>
      </c>
      <c r="J129">
        <v>8.8617897033691406</v>
      </c>
      <c r="K129">
        <v>-80.60150146484375</v>
      </c>
      <c r="L129">
        <v>0</v>
      </c>
      <c r="M129">
        <v>30603</v>
      </c>
      <c r="N129" t="s">
        <v>700</v>
      </c>
      <c r="O129">
        <v>8.8091802597045898</v>
      </c>
      <c r="P129">
        <v>-80.626602172851563</v>
      </c>
      <c r="Q129">
        <v>0</v>
      </c>
    </row>
    <row r="130" spans="1:17">
      <c r="A130">
        <v>119</v>
      </c>
      <c r="B130" t="str">
        <f t="shared" si="1"/>
        <v>Alanje (Cabecera)</v>
      </c>
      <c r="C130">
        <v>4</v>
      </c>
      <c r="D130" t="s">
        <v>112</v>
      </c>
      <c r="E130" s="63">
        <v>8.4871597290039063</v>
      </c>
      <c r="F130" s="63">
        <v>-82.403701782226563</v>
      </c>
      <c r="G130" s="63">
        <v>416873</v>
      </c>
      <c r="H130" s="69">
        <v>401</v>
      </c>
      <c r="I130" t="s">
        <v>113</v>
      </c>
      <c r="J130">
        <v>8.379460334777832</v>
      </c>
      <c r="K130">
        <v>-82.618400573730469</v>
      </c>
      <c r="L130">
        <v>16508</v>
      </c>
      <c r="M130">
        <v>40101</v>
      </c>
      <c r="N130" t="s">
        <v>114</v>
      </c>
      <c r="O130">
        <v>8.4027595520019531</v>
      </c>
      <c r="P130">
        <v>-82.559097290039063</v>
      </c>
      <c r="Q130">
        <v>2406</v>
      </c>
    </row>
    <row r="131" spans="1:17">
      <c r="A131">
        <v>120</v>
      </c>
      <c r="B131" t="str">
        <f t="shared" si="1"/>
        <v>Divalá</v>
      </c>
      <c r="C131">
        <v>4</v>
      </c>
      <c r="D131" t="s">
        <v>112</v>
      </c>
      <c r="E131" s="63">
        <v>8.4871597290039063</v>
      </c>
      <c r="F131" s="63">
        <v>-82.403701782226563</v>
      </c>
      <c r="G131" s="63">
        <v>416873</v>
      </c>
      <c r="H131" s="69">
        <v>401</v>
      </c>
      <c r="I131" t="s">
        <v>113</v>
      </c>
      <c r="J131">
        <v>8.379460334777832</v>
      </c>
      <c r="K131">
        <v>-82.618400573730469</v>
      </c>
      <c r="L131">
        <v>16508</v>
      </c>
      <c r="M131">
        <v>40102</v>
      </c>
      <c r="N131" t="s">
        <v>314</v>
      </c>
      <c r="O131">
        <v>8.4027595520019531</v>
      </c>
      <c r="P131">
        <v>-82.687202453613281</v>
      </c>
      <c r="Q131">
        <v>3457</v>
      </c>
    </row>
    <row r="132" spans="1:17">
      <c r="A132">
        <v>121</v>
      </c>
      <c r="B132" t="str">
        <f t="shared" si="1"/>
        <v>El Tejar</v>
      </c>
      <c r="C132">
        <v>4</v>
      </c>
      <c r="D132" t="s">
        <v>112</v>
      </c>
      <c r="E132" s="63">
        <v>8.4871597290039063</v>
      </c>
      <c r="F132" s="63">
        <v>-82.403701782226563</v>
      </c>
      <c r="G132" s="63">
        <v>416873</v>
      </c>
      <c r="H132" s="69">
        <v>401</v>
      </c>
      <c r="I132" t="s">
        <v>113</v>
      </c>
      <c r="J132">
        <v>8.379460334777832</v>
      </c>
      <c r="K132">
        <v>-82.618400573730469</v>
      </c>
      <c r="L132">
        <v>16508</v>
      </c>
      <c r="M132">
        <v>40103</v>
      </c>
      <c r="N132" t="s">
        <v>392</v>
      </c>
      <c r="O132">
        <v>8.4359502792358398</v>
      </c>
      <c r="P132">
        <v>-82.566299438476563</v>
      </c>
      <c r="Q132">
        <v>1961</v>
      </c>
    </row>
    <row r="133" spans="1:17">
      <c r="A133">
        <v>122</v>
      </c>
      <c r="B133" t="str">
        <f t="shared" si="1"/>
        <v>Guarumal</v>
      </c>
      <c r="C133">
        <v>4</v>
      </c>
      <c r="D133" t="s">
        <v>112</v>
      </c>
      <c r="E133" s="63">
        <v>8.4871597290039063</v>
      </c>
      <c r="F133" s="63">
        <v>-82.403701782226563</v>
      </c>
      <c r="G133" s="63">
        <v>416873</v>
      </c>
      <c r="H133" s="69">
        <v>401</v>
      </c>
      <c r="I133" t="s">
        <v>113</v>
      </c>
      <c r="J133">
        <v>8.379460334777832</v>
      </c>
      <c r="K133">
        <v>-82.618400573730469</v>
      </c>
      <c r="L133">
        <v>16508</v>
      </c>
      <c r="M133">
        <v>40104</v>
      </c>
      <c r="N133" t="s">
        <v>420</v>
      </c>
      <c r="O133">
        <v>8.3268699645996094</v>
      </c>
      <c r="P133">
        <v>-82.535697937011719</v>
      </c>
      <c r="Q133">
        <v>2418</v>
      </c>
    </row>
    <row r="134" spans="1:17">
      <c r="A134">
        <v>123</v>
      </c>
      <c r="B134" t="str">
        <f t="shared" si="1"/>
        <v>Palo Grande</v>
      </c>
      <c r="C134">
        <v>4</v>
      </c>
      <c r="D134" t="s">
        <v>112</v>
      </c>
      <c r="E134" s="63">
        <v>8.4871597290039063</v>
      </c>
      <c r="F134" s="63">
        <v>-82.403701782226563</v>
      </c>
      <c r="G134" s="63">
        <v>416873</v>
      </c>
      <c r="H134" s="69">
        <v>401</v>
      </c>
      <c r="I134" t="s">
        <v>113</v>
      </c>
      <c r="J134">
        <v>8.379460334777832</v>
      </c>
      <c r="K134">
        <v>-82.618400573730469</v>
      </c>
      <c r="L134">
        <v>16508</v>
      </c>
      <c r="M134">
        <v>40105</v>
      </c>
      <c r="N134" t="s">
        <v>599</v>
      </c>
      <c r="O134">
        <v>8.3478498458862305</v>
      </c>
      <c r="P134">
        <v>-82.602798461914063</v>
      </c>
      <c r="Q134">
        <v>578</v>
      </c>
    </row>
    <row r="135" spans="1:17">
      <c r="A135">
        <v>124</v>
      </c>
      <c r="B135" t="str">
        <f t="shared" si="1"/>
        <v>Querévalo</v>
      </c>
      <c r="C135">
        <v>4</v>
      </c>
      <c r="D135" t="s">
        <v>112</v>
      </c>
      <c r="E135" s="63">
        <v>8.4871597290039063</v>
      </c>
      <c r="F135" s="63">
        <v>-82.403701782226563</v>
      </c>
      <c r="G135" s="63">
        <v>416873</v>
      </c>
      <c r="H135" s="69">
        <v>401</v>
      </c>
      <c r="I135" t="s">
        <v>113</v>
      </c>
      <c r="J135">
        <v>8.379460334777832</v>
      </c>
      <c r="K135">
        <v>-82.618400573730469</v>
      </c>
      <c r="L135">
        <v>16508</v>
      </c>
      <c r="M135">
        <v>40106</v>
      </c>
      <c r="N135" t="s">
        <v>654</v>
      </c>
      <c r="O135">
        <v>8.3469295501708984</v>
      </c>
      <c r="P135">
        <v>-82.50250244140625</v>
      </c>
      <c r="Q135">
        <v>1751</v>
      </c>
    </row>
    <row r="136" spans="1:17">
      <c r="A136">
        <v>125</v>
      </c>
      <c r="B136" t="str">
        <f t="shared" si="1"/>
        <v>Santo Tomás</v>
      </c>
      <c r="C136">
        <v>4</v>
      </c>
      <c r="D136" t="s">
        <v>112</v>
      </c>
      <c r="E136" s="63">
        <v>8.4871597290039063</v>
      </c>
      <c r="F136" s="63">
        <v>-82.403701782226563</v>
      </c>
      <c r="G136" s="63">
        <v>416873</v>
      </c>
      <c r="H136" s="69">
        <v>401</v>
      </c>
      <c r="I136" t="s">
        <v>113</v>
      </c>
      <c r="J136">
        <v>8.379460334777832</v>
      </c>
      <c r="K136">
        <v>-82.618400573730469</v>
      </c>
      <c r="L136">
        <v>16508</v>
      </c>
      <c r="M136">
        <v>40107</v>
      </c>
      <c r="N136" t="s">
        <v>725</v>
      </c>
      <c r="O136">
        <v>8.3909902572631836</v>
      </c>
      <c r="P136">
        <v>-82.654197692871094</v>
      </c>
      <c r="Q136">
        <v>1259</v>
      </c>
    </row>
    <row r="137" spans="1:17">
      <c r="A137">
        <v>126</v>
      </c>
      <c r="B137" t="str">
        <f t="shared" si="1"/>
        <v>Canta Gallo</v>
      </c>
      <c r="C137">
        <v>4</v>
      </c>
      <c r="D137" t="s">
        <v>112</v>
      </c>
      <c r="E137" s="63">
        <v>8.4871597290039063</v>
      </c>
      <c r="F137" s="63">
        <v>-82.403701782226563</v>
      </c>
      <c r="G137" s="63">
        <v>416873</v>
      </c>
      <c r="H137" s="69">
        <v>401</v>
      </c>
      <c r="I137" t="s">
        <v>113</v>
      </c>
      <c r="J137">
        <v>8.379460334777832</v>
      </c>
      <c r="K137">
        <v>-82.618400573730469</v>
      </c>
      <c r="L137">
        <v>16508</v>
      </c>
      <c r="M137">
        <v>40108</v>
      </c>
      <c r="N137" t="s">
        <v>228</v>
      </c>
      <c r="O137">
        <v>8.3842802047729492</v>
      </c>
      <c r="P137">
        <v>-82.622001647949219</v>
      </c>
      <c r="Q137">
        <v>577</v>
      </c>
    </row>
    <row r="138" spans="1:17">
      <c r="A138">
        <v>127</v>
      </c>
      <c r="B138" t="str">
        <f t="shared" si="1"/>
        <v>Nuevo México</v>
      </c>
      <c r="C138">
        <v>4</v>
      </c>
      <c r="D138" t="s">
        <v>112</v>
      </c>
      <c r="E138" s="63">
        <v>8.4871597290039063</v>
      </c>
      <c r="F138" s="63">
        <v>-82.403701782226563</v>
      </c>
      <c r="G138" s="63">
        <v>416873</v>
      </c>
      <c r="H138" s="69">
        <v>401</v>
      </c>
      <c r="I138" t="s">
        <v>113</v>
      </c>
      <c r="J138">
        <v>8.379460334777832</v>
      </c>
      <c r="K138">
        <v>-82.618400573730469</v>
      </c>
      <c r="L138">
        <v>16508</v>
      </c>
      <c r="M138">
        <v>40109</v>
      </c>
      <c r="N138" t="s">
        <v>583</v>
      </c>
      <c r="O138">
        <v>8.4138603210449219</v>
      </c>
      <c r="P138">
        <v>-82.742301940917969</v>
      </c>
      <c r="Q138">
        <v>2101</v>
      </c>
    </row>
    <row r="139" spans="1:17">
      <c r="A139">
        <v>128</v>
      </c>
      <c r="B139" t="str">
        <f t="shared" si="1"/>
        <v>Puerto Armuelles (Cabecera)</v>
      </c>
      <c r="C139">
        <v>4</v>
      </c>
      <c r="D139" t="s">
        <v>112</v>
      </c>
      <c r="E139" s="63">
        <v>8.4871597290039063</v>
      </c>
      <c r="F139" s="63">
        <v>-82.403701782226563</v>
      </c>
      <c r="G139" s="63">
        <v>416873</v>
      </c>
      <c r="H139" s="69">
        <v>402</v>
      </c>
      <c r="I139" t="s">
        <v>147</v>
      </c>
      <c r="J139">
        <v>8.3222904205322266</v>
      </c>
      <c r="K139">
        <v>-82.881103515625</v>
      </c>
      <c r="L139">
        <v>55775</v>
      </c>
      <c r="M139">
        <v>40201</v>
      </c>
      <c r="N139" t="s">
        <v>636</v>
      </c>
      <c r="O139">
        <v>8.286529541015625</v>
      </c>
      <c r="P139">
        <v>-82.918899536132813</v>
      </c>
      <c r="Q139">
        <v>20455</v>
      </c>
    </row>
    <row r="140" spans="1:17">
      <c r="A140">
        <v>129</v>
      </c>
      <c r="B140" t="str">
        <f t="shared" ref="B140:B203" si="2">+N140</f>
        <v>Limones</v>
      </c>
      <c r="C140">
        <v>4</v>
      </c>
      <c r="D140" t="s">
        <v>112</v>
      </c>
      <c r="E140" s="63">
        <v>8.4871597290039063</v>
      </c>
      <c r="F140" s="63">
        <v>-82.403701782226563</v>
      </c>
      <c r="G140" s="63">
        <v>416873</v>
      </c>
      <c r="H140" s="69">
        <v>402</v>
      </c>
      <c r="I140" t="s">
        <v>147</v>
      </c>
      <c r="J140">
        <v>8.3222904205322266</v>
      </c>
      <c r="K140">
        <v>-82.881103515625</v>
      </c>
      <c r="L140">
        <v>55775</v>
      </c>
      <c r="M140">
        <v>40202</v>
      </c>
      <c r="N140" t="s">
        <v>519</v>
      </c>
      <c r="O140">
        <v>8.1067304611206055</v>
      </c>
      <c r="P140">
        <v>-82.882698059082031</v>
      </c>
      <c r="Q140">
        <v>1040</v>
      </c>
    </row>
    <row r="141" spans="1:17">
      <c r="A141">
        <v>130</v>
      </c>
      <c r="B141" t="str">
        <f t="shared" si="2"/>
        <v>Progreso</v>
      </c>
      <c r="C141">
        <v>4</v>
      </c>
      <c r="D141" t="s">
        <v>112</v>
      </c>
      <c r="E141" s="63">
        <v>8.4871597290039063</v>
      </c>
      <c r="F141" s="63">
        <v>-82.403701782226563</v>
      </c>
      <c r="G141" s="63">
        <v>416873</v>
      </c>
      <c r="H141" s="69">
        <v>402</v>
      </c>
      <c r="I141" t="s">
        <v>147</v>
      </c>
      <c r="J141">
        <v>8.3222904205322266</v>
      </c>
      <c r="K141">
        <v>-82.881103515625</v>
      </c>
      <c r="L141">
        <v>55775</v>
      </c>
      <c r="M141">
        <v>40203</v>
      </c>
      <c r="N141" t="s">
        <v>632</v>
      </c>
      <c r="O141">
        <v>8.4591102600097656</v>
      </c>
      <c r="P141">
        <v>-82.832603454589844</v>
      </c>
      <c r="Q141">
        <v>11402</v>
      </c>
    </row>
    <row r="142" spans="1:17">
      <c r="A142">
        <v>131</v>
      </c>
      <c r="B142" t="str">
        <f t="shared" si="2"/>
        <v>Baco</v>
      </c>
      <c r="C142">
        <v>4</v>
      </c>
      <c r="D142" t="s">
        <v>112</v>
      </c>
      <c r="E142" s="63">
        <v>8.4871597290039063</v>
      </c>
      <c r="F142" s="63">
        <v>-82.403701782226563</v>
      </c>
      <c r="G142" s="63">
        <v>416873</v>
      </c>
      <c r="H142" s="69">
        <v>402</v>
      </c>
      <c r="I142" t="s">
        <v>147</v>
      </c>
      <c r="J142">
        <v>8.3222904205322266</v>
      </c>
      <c r="K142">
        <v>-82.881103515625</v>
      </c>
      <c r="L142">
        <v>55775</v>
      </c>
      <c r="M142">
        <v>40204</v>
      </c>
      <c r="N142" t="s">
        <v>148</v>
      </c>
      <c r="O142">
        <v>8.3662996292114258</v>
      </c>
      <c r="P142">
        <v>-82.771598815917969</v>
      </c>
      <c r="Q142">
        <v>7334</v>
      </c>
    </row>
    <row r="143" spans="1:17">
      <c r="A143">
        <v>132</v>
      </c>
      <c r="B143" t="str">
        <f t="shared" si="2"/>
        <v>Rodolfo Aguilar Delgado</v>
      </c>
      <c r="C143">
        <v>4</v>
      </c>
      <c r="D143" t="s">
        <v>112</v>
      </c>
      <c r="E143" s="63">
        <v>8.4871597290039063</v>
      </c>
      <c r="F143" s="63">
        <v>-82.403701782226563</v>
      </c>
      <c r="G143" s="63">
        <v>416873</v>
      </c>
      <c r="H143" s="69">
        <v>402</v>
      </c>
      <c r="I143" t="s">
        <v>147</v>
      </c>
      <c r="J143">
        <v>8.3222904205322266</v>
      </c>
      <c r="K143">
        <v>-82.881103515625</v>
      </c>
      <c r="L143">
        <v>55775</v>
      </c>
      <c r="M143">
        <v>40205</v>
      </c>
      <c r="N143" t="s">
        <v>674</v>
      </c>
      <c r="O143">
        <v>8.3701095581054688</v>
      </c>
      <c r="P143">
        <v>-82.894203186035156</v>
      </c>
      <c r="Q143">
        <v>15544</v>
      </c>
    </row>
    <row r="144" spans="1:17">
      <c r="A144">
        <v>133</v>
      </c>
      <c r="B144" t="str">
        <f t="shared" si="2"/>
        <v>Boquerón (Cabecera)</v>
      </c>
      <c r="C144">
        <v>4</v>
      </c>
      <c r="D144" t="s">
        <v>112</v>
      </c>
      <c r="E144" s="63">
        <v>8.4871597290039063</v>
      </c>
      <c r="F144" s="63">
        <v>-82.403701782226563</v>
      </c>
      <c r="G144" s="63">
        <v>416873</v>
      </c>
      <c r="H144" s="69">
        <v>403</v>
      </c>
      <c r="I144" t="s">
        <v>149</v>
      </c>
      <c r="J144">
        <v>8.6161298751831055</v>
      </c>
      <c r="K144">
        <v>-82.572196960449219</v>
      </c>
      <c r="L144">
        <v>15029</v>
      </c>
      <c r="M144">
        <v>40301</v>
      </c>
      <c r="N144" t="s">
        <v>196</v>
      </c>
      <c r="O144">
        <v>8.5413398742675781</v>
      </c>
      <c r="P144">
        <v>-82.580001831054688</v>
      </c>
      <c r="Q144">
        <v>3881</v>
      </c>
    </row>
    <row r="145" spans="1:17">
      <c r="A145">
        <v>134</v>
      </c>
      <c r="B145" t="str">
        <f t="shared" si="2"/>
        <v>Bágala</v>
      </c>
      <c r="C145">
        <v>4</v>
      </c>
      <c r="D145" t="s">
        <v>112</v>
      </c>
      <c r="E145" s="63">
        <v>8.4871597290039063</v>
      </c>
      <c r="F145" s="63">
        <v>-82.403701782226563</v>
      </c>
      <c r="G145" s="63">
        <v>416873</v>
      </c>
      <c r="H145" s="69">
        <v>403</v>
      </c>
      <c r="I145" t="s">
        <v>149</v>
      </c>
      <c r="J145">
        <v>8.6161298751831055</v>
      </c>
      <c r="K145">
        <v>-82.572196960449219</v>
      </c>
      <c r="L145">
        <v>15029</v>
      </c>
      <c r="M145">
        <v>40302</v>
      </c>
      <c r="N145" t="s">
        <v>150</v>
      </c>
      <c r="O145">
        <v>8.5184698104858398</v>
      </c>
      <c r="P145">
        <v>-82.541999816894531</v>
      </c>
      <c r="Q145">
        <v>2330</v>
      </c>
    </row>
    <row r="146" spans="1:17">
      <c r="A146">
        <v>135</v>
      </c>
      <c r="B146" t="str">
        <f t="shared" si="2"/>
        <v>Cordillera</v>
      </c>
      <c r="C146">
        <v>4</v>
      </c>
      <c r="D146" t="s">
        <v>112</v>
      </c>
      <c r="E146" s="63">
        <v>8.4871597290039063</v>
      </c>
      <c r="F146" s="63">
        <v>-82.403701782226563</v>
      </c>
      <c r="G146" s="63">
        <v>416873</v>
      </c>
      <c r="H146" s="69">
        <v>403</v>
      </c>
      <c r="I146" t="s">
        <v>149</v>
      </c>
      <c r="J146">
        <v>8.6161298751831055</v>
      </c>
      <c r="K146">
        <v>-82.572196960449219</v>
      </c>
      <c r="L146">
        <v>15029</v>
      </c>
      <c r="M146">
        <v>40303</v>
      </c>
      <c r="N146" t="s">
        <v>297</v>
      </c>
      <c r="O146">
        <v>8.7522802352905273</v>
      </c>
      <c r="P146">
        <v>-82.596397399902344</v>
      </c>
      <c r="Q146">
        <v>590</v>
      </c>
    </row>
    <row r="147" spans="1:17">
      <c r="A147">
        <v>136</v>
      </c>
      <c r="B147" t="str">
        <f t="shared" si="2"/>
        <v>Guabal</v>
      </c>
      <c r="C147">
        <v>4</v>
      </c>
      <c r="D147" t="s">
        <v>112</v>
      </c>
      <c r="E147" s="63">
        <v>8.4871597290039063</v>
      </c>
      <c r="F147" s="63">
        <v>-82.403701782226563</v>
      </c>
      <c r="G147" s="63">
        <v>416873</v>
      </c>
      <c r="H147" s="69">
        <v>403</v>
      </c>
      <c r="I147" t="s">
        <v>149</v>
      </c>
      <c r="J147">
        <v>8.6161298751831055</v>
      </c>
      <c r="K147">
        <v>-82.572196960449219</v>
      </c>
      <c r="L147">
        <v>15029</v>
      </c>
      <c r="M147">
        <v>40304</v>
      </c>
      <c r="N147" t="s">
        <v>412</v>
      </c>
      <c r="O147">
        <v>8.6119203567504883</v>
      </c>
      <c r="P147">
        <v>-82.546401977539063</v>
      </c>
      <c r="Q147">
        <v>884</v>
      </c>
    </row>
    <row r="148" spans="1:17">
      <c r="A148">
        <v>137</v>
      </c>
      <c r="B148" t="str">
        <f t="shared" si="2"/>
        <v>Guayabal</v>
      </c>
      <c r="C148">
        <v>4</v>
      </c>
      <c r="D148" t="s">
        <v>112</v>
      </c>
      <c r="E148" s="63">
        <v>8.4871597290039063</v>
      </c>
      <c r="F148" s="63">
        <v>-82.403701782226563</v>
      </c>
      <c r="G148" s="63">
        <v>416873</v>
      </c>
      <c r="H148" s="69">
        <v>403</v>
      </c>
      <c r="I148" t="s">
        <v>149</v>
      </c>
      <c r="J148">
        <v>8.6161298751831055</v>
      </c>
      <c r="K148">
        <v>-82.572196960449219</v>
      </c>
      <c r="L148">
        <v>15029</v>
      </c>
      <c r="M148">
        <v>40305</v>
      </c>
      <c r="N148" t="s">
        <v>421</v>
      </c>
      <c r="O148">
        <v>8.661219596862793</v>
      </c>
      <c r="P148">
        <v>-82.568801879882813</v>
      </c>
      <c r="Q148">
        <v>2111</v>
      </c>
    </row>
    <row r="149" spans="1:17">
      <c r="A149">
        <v>138</v>
      </c>
      <c r="B149" t="str">
        <f t="shared" si="2"/>
        <v>Paraíso</v>
      </c>
      <c r="C149">
        <v>4</v>
      </c>
      <c r="D149" t="s">
        <v>112</v>
      </c>
      <c r="E149" s="63">
        <v>8.4871597290039063</v>
      </c>
      <c r="F149" s="63">
        <v>-82.403701782226563</v>
      </c>
      <c r="G149" s="63">
        <v>416873</v>
      </c>
      <c r="H149" s="69">
        <v>403</v>
      </c>
      <c r="I149" t="s">
        <v>149</v>
      </c>
      <c r="J149">
        <v>8.6161298751831055</v>
      </c>
      <c r="K149">
        <v>-82.572196960449219</v>
      </c>
      <c r="L149">
        <v>15029</v>
      </c>
      <c r="M149">
        <v>40306</v>
      </c>
      <c r="N149" t="s">
        <v>600</v>
      </c>
      <c r="O149">
        <v>8.7115898132324219</v>
      </c>
      <c r="P149">
        <v>-82.583396911621094</v>
      </c>
      <c r="Q149">
        <v>429</v>
      </c>
    </row>
    <row r="150" spans="1:17">
      <c r="A150">
        <v>139</v>
      </c>
      <c r="B150" t="str">
        <f t="shared" si="2"/>
        <v>Pedregal</v>
      </c>
      <c r="C150">
        <v>4</v>
      </c>
      <c r="D150" t="s">
        <v>112</v>
      </c>
      <c r="E150" s="63">
        <v>8.4871597290039063</v>
      </c>
      <c r="F150" s="63">
        <v>-82.403701782226563</v>
      </c>
      <c r="G150" s="63">
        <v>416873</v>
      </c>
      <c r="H150" s="69">
        <v>403</v>
      </c>
      <c r="I150" t="s">
        <v>149</v>
      </c>
      <c r="J150">
        <v>8.6161298751831055</v>
      </c>
      <c r="K150">
        <v>-82.572196960449219</v>
      </c>
      <c r="L150">
        <v>15029</v>
      </c>
      <c r="M150">
        <v>40307</v>
      </c>
      <c r="N150" t="s">
        <v>609</v>
      </c>
      <c r="O150">
        <v>8.4875001907348633</v>
      </c>
      <c r="P150">
        <v>-82.597396850585938</v>
      </c>
      <c r="Q150">
        <v>2134</v>
      </c>
    </row>
    <row r="151" spans="1:17">
      <c r="A151">
        <v>140</v>
      </c>
      <c r="B151" t="str">
        <f t="shared" si="2"/>
        <v>Tijeras</v>
      </c>
      <c r="C151">
        <v>4</v>
      </c>
      <c r="D151" t="s">
        <v>112</v>
      </c>
      <c r="E151" s="63">
        <v>8.4871597290039063</v>
      </c>
      <c r="F151" s="63">
        <v>-82.403701782226563</v>
      </c>
      <c r="G151" s="63">
        <v>416873</v>
      </c>
      <c r="H151" s="69">
        <v>403</v>
      </c>
      <c r="I151" t="s">
        <v>149</v>
      </c>
      <c r="J151">
        <v>8.6161298751831055</v>
      </c>
      <c r="K151">
        <v>-82.572196960449219</v>
      </c>
      <c r="L151">
        <v>15029</v>
      </c>
      <c r="M151">
        <v>40308</v>
      </c>
      <c r="N151" t="s">
        <v>739</v>
      </c>
      <c r="O151">
        <v>8.471099853515625</v>
      </c>
      <c r="P151">
        <v>-82.567703247070313</v>
      </c>
      <c r="Q151">
        <v>2670</v>
      </c>
    </row>
    <row r="152" spans="1:17">
      <c r="A152">
        <v>141</v>
      </c>
      <c r="B152" t="str">
        <f t="shared" si="2"/>
        <v>Boquete (Cabecera)</v>
      </c>
      <c r="C152">
        <v>4</v>
      </c>
      <c r="D152" t="s">
        <v>112</v>
      </c>
      <c r="E152" s="63">
        <v>8.4871597290039063</v>
      </c>
      <c r="F152" s="63">
        <v>-82.403701782226563</v>
      </c>
      <c r="G152" s="63">
        <v>416873</v>
      </c>
      <c r="H152" s="69">
        <v>404</v>
      </c>
      <c r="I152" t="s">
        <v>121</v>
      </c>
      <c r="J152">
        <v>8.7486495971679688</v>
      </c>
      <c r="K152">
        <v>-82.412200927734375</v>
      </c>
      <c r="L152">
        <v>21370</v>
      </c>
      <c r="M152">
        <v>40401</v>
      </c>
      <c r="N152" t="s">
        <v>197</v>
      </c>
      <c r="O152">
        <v>8.7789897918701172</v>
      </c>
      <c r="P152">
        <v>-82.457298278808594</v>
      </c>
      <c r="Q152">
        <v>4493</v>
      </c>
    </row>
    <row r="153" spans="1:17">
      <c r="A153">
        <v>142</v>
      </c>
      <c r="B153" t="str">
        <f t="shared" si="2"/>
        <v>Caldera</v>
      </c>
      <c r="C153">
        <v>4</v>
      </c>
      <c r="D153" t="s">
        <v>112</v>
      </c>
      <c r="E153" s="63">
        <v>8.4871597290039063</v>
      </c>
      <c r="F153" s="63">
        <v>-82.403701782226563</v>
      </c>
      <c r="G153" s="63">
        <v>416873</v>
      </c>
      <c r="H153" s="69">
        <v>404</v>
      </c>
      <c r="I153" t="s">
        <v>121</v>
      </c>
      <c r="J153">
        <v>8.7486495971679688</v>
      </c>
      <c r="K153">
        <v>-82.412200927734375</v>
      </c>
      <c r="L153">
        <v>21370</v>
      </c>
      <c r="M153">
        <v>40402</v>
      </c>
      <c r="N153" t="s">
        <v>219</v>
      </c>
      <c r="O153">
        <v>8.7143402099609375</v>
      </c>
      <c r="P153">
        <v>-82.339897155761719</v>
      </c>
      <c r="Q153">
        <v>1560</v>
      </c>
    </row>
    <row r="154" spans="1:17">
      <c r="A154">
        <v>143</v>
      </c>
      <c r="B154" t="str">
        <f t="shared" si="2"/>
        <v>Palmira</v>
      </c>
      <c r="C154">
        <v>4</v>
      </c>
      <c r="D154" t="s">
        <v>112</v>
      </c>
      <c r="E154" s="63">
        <v>8.4871597290039063</v>
      </c>
      <c r="F154" s="63">
        <v>-82.403701782226563</v>
      </c>
      <c r="G154" s="63">
        <v>416873</v>
      </c>
      <c r="H154" s="69">
        <v>404</v>
      </c>
      <c r="I154" t="s">
        <v>121</v>
      </c>
      <c r="J154">
        <v>8.7486495971679688</v>
      </c>
      <c r="K154">
        <v>-82.412200927734375</v>
      </c>
      <c r="L154">
        <v>21370</v>
      </c>
      <c r="M154">
        <v>40403</v>
      </c>
      <c r="N154" t="s">
        <v>598</v>
      </c>
      <c r="O154">
        <v>8.7617902755737305</v>
      </c>
      <c r="P154">
        <v>-82.489799499511719</v>
      </c>
      <c r="Q154">
        <v>1776</v>
      </c>
    </row>
    <row r="155" spans="1:17">
      <c r="A155">
        <v>144</v>
      </c>
      <c r="B155" t="str">
        <f t="shared" si="2"/>
        <v>Alto Boquete</v>
      </c>
      <c r="C155">
        <v>4</v>
      </c>
      <c r="D155" t="s">
        <v>112</v>
      </c>
      <c r="E155" s="63">
        <v>8.4871597290039063</v>
      </c>
      <c r="F155" s="63">
        <v>-82.403701782226563</v>
      </c>
      <c r="G155" s="63">
        <v>416873</v>
      </c>
      <c r="H155" s="69">
        <v>404</v>
      </c>
      <c r="I155" t="s">
        <v>121</v>
      </c>
      <c r="J155">
        <v>8.7486495971679688</v>
      </c>
      <c r="K155">
        <v>-82.412200927734375</v>
      </c>
      <c r="L155">
        <v>21370</v>
      </c>
      <c r="M155">
        <v>40404</v>
      </c>
      <c r="N155" t="s">
        <v>122</v>
      </c>
      <c r="O155">
        <v>8.6750497817993164</v>
      </c>
      <c r="P155">
        <v>-82.422599792480469</v>
      </c>
      <c r="Q155">
        <v>6290</v>
      </c>
    </row>
    <row r="156" spans="1:17">
      <c r="A156">
        <v>145</v>
      </c>
      <c r="B156" t="str">
        <f t="shared" si="2"/>
        <v>Jaramillo</v>
      </c>
      <c r="C156">
        <v>4</v>
      </c>
      <c r="D156" t="s">
        <v>112</v>
      </c>
      <c r="E156" s="63">
        <v>8.4871597290039063</v>
      </c>
      <c r="F156" s="63">
        <v>-82.403701782226563</v>
      </c>
      <c r="G156" s="63">
        <v>416873</v>
      </c>
      <c r="H156" s="69">
        <v>404</v>
      </c>
      <c r="I156" t="s">
        <v>121</v>
      </c>
      <c r="J156">
        <v>8.7486495971679688</v>
      </c>
      <c r="K156">
        <v>-82.412200927734375</v>
      </c>
      <c r="L156">
        <v>21370</v>
      </c>
      <c r="M156">
        <v>40405</v>
      </c>
      <c r="N156" t="s">
        <v>442</v>
      </c>
      <c r="O156">
        <v>8.770970344543457</v>
      </c>
      <c r="P156">
        <v>-82.380996704101563</v>
      </c>
      <c r="Q156">
        <v>2655</v>
      </c>
    </row>
    <row r="157" spans="1:17">
      <c r="A157">
        <v>146</v>
      </c>
      <c r="B157" t="str">
        <f t="shared" si="2"/>
        <v>Los Naranjos</v>
      </c>
      <c r="C157">
        <v>4</v>
      </c>
      <c r="D157" t="s">
        <v>112</v>
      </c>
      <c r="E157" s="63">
        <v>8.4871597290039063</v>
      </c>
      <c r="F157" s="63">
        <v>-82.403701782226563</v>
      </c>
      <c r="G157" s="63">
        <v>416873</v>
      </c>
      <c r="H157" s="69">
        <v>404</v>
      </c>
      <c r="I157" t="s">
        <v>121</v>
      </c>
      <c r="J157">
        <v>8.7486495971679688</v>
      </c>
      <c r="K157">
        <v>-82.412200927734375</v>
      </c>
      <c r="L157">
        <v>21370</v>
      </c>
      <c r="M157">
        <v>40406</v>
      </c>
      <c r="N157" t="s">
        <v>544</v>
      </c>
      <c r="O157">
        <v>8.8268499374389648</v>
      </c>
      <c r="P157">
        <v>-82.4718017578125</v>
      </c>
      <c r="Q157">
        <v>4596</v>
      </c>
    </row>
    <row r="158" spans="1:17">
      <c r="A158">
        <v>147</v>
      </c>
      <c r="B158" t="str">
        <f t="shared" si="2"/>
        <v>La Concepción (Cabecera)</v>
      </c>
      <c r="C158">
        <v>4</v>
      </c>
      <c r="D158" t="s">
        <v>112</v>
      </c>
      <c r="E158" s="63">
        <v>8.4871597290039063</v>
      </c>
      <c r="F158" s="63">
        <v>-82.403701782226563</v>
      </c>
      <c r="G158" s="63">
        <v>416873</v>
      </c>
      <c r="H158" s="69">
        <v>405</v>
      </c>
      <c r="I158" t="s">
        <v>143</v>
      </c>
      <c r="J158">
        <v>8.5545797348022461</v>
      </c>
      <c r="K158">
        <v>-82.704696655273438</v>
      </c>
      <c r="L158">
        <v>78209</v>
      </c>
      <c r="M158">
        <v>40501</v>
      </c>
      <c r="N158" t="s">
        <v>455</v>
      </c>
      <c r="O158">
        <v>8.5626001358032227</v>
      </c>
      <c r="P158">
        <v>-82.634902954101563</v>
      </c>
      <c r="Q158">
        <v>21356</v>
      </c>
    </row>
    <row r="159" spans="1:17">
      <c r="A159">
        <v>148</v>
      </c>
      <c r="B159" t="str">
        <f t="shared" si="2"/>
        <v>Aserrío de Gariché</v>
      </c>
      <c r="C159">
        <v>4</v>
      </c>
      <c r="D159" t="s">
        <v>112</v>
      </c>
      <c r="E159" s="63">
        <v>8.4871597290039063</v>
      </c>
      <c r="F159" s="63">
        <v>-82.403701782226563</v>
      </c>
      <c r="G159" s="63">
        <v>416873</v>
      </c>
      <c r="H159" s="69">
        <v>405</v>
      </c>
      <c r="I159" t="s">
        <v>143</v>
      </c>
      <c r="J159">
        <v>8.5545797348022461</v>
      </c>
      <c r="K159">
        <v>-82.704696655273438</v>
      </c>
      <c r="L159">
        <v>78209</v>
      </c>
      <c r="M159">
        <v>40502</v>
      </c>
      <c r="N159" t="s">
        <v>144</v>
      </c>
      <c r="O159">
        <v>8.4997396469116211</v>
      </c>
      <c r="P159">
        <v>-82.778999328613281</v>
      </c>
      <c r="Q159">
        <v>11072</v>
      </c>
    </row>
    <row r="160" spans="1:17">
      <c r="A160">
        <v>149</v>
      </c>
      <c r="B160" t="str">
        <f t="shared" si="2"/>
        <v>Bugaba</v>
      </c>
      <c r="C160">
        <v>4</v>
      </c>
      <c r="D160" t="s">
        <v>112</v>
      </c>
      <c r="E160" s="63">
        <v>8.4871597290039063</v>
      </c>
      <c r="F160" s="63">
        <v>-82.403701782226563</v>
      </c>
      <c r="G160" s="63">
        <v>416873</v>
      </c>
      <c r="H160" s="69">
        <v>405</v>
      </c>
      <c r="I160" t="s">
        <v>143</v>
      </c>
      <c r="J160">
        <v>8.5545797348022461</v>
      </c>
      <c r="K160">
        <v>-82.704696655273438</v>
      </c>
      <c r="L160">
        <v>78209</v>
      </c>
      <c r="M160">
        <v>40503</v>
      </c>
      <c r="N160" t="s">
        <v>143</v>
      </c>
      <c r="O160">
        <v>8.4819097518920898</v>
      </c>
      <c r="P160">
        <v>-82.620903015136719</v>
      </c>
      <c r="Q160">
        <v>3718</v>
      </c>
    </row>
    <row r="161" spans="1:17">
      <c r="A161">
        <v>150</v>
      </c>
      <c r="B161" t="str">
        <f t="shared" si="2"/>
        <v>Gómez</v>
      </c>
      <c r="C161">
        <v>4</v>
      </c>
      <c r="D161" t="s">
        <v>112</v>
      </c>
      <c r="E161" s="63">
        <v>8.4871597290039063</v>
      </c>
      <c r="F161" s="63">
        <v>-82.403701782226563</v>
      </c>
      <c r="G161" s="63">
        <v>416873</v>
      </c>
      <c r="H161" s="69">
        <v>405</v>
      </c>
      <c r="I161" t="s">
        <v>143</v>
      </c>
      <c r="J161">
        <v>8.5545797348022461</v>
      </c>
      <c r="K161">
        <v>-82.704696655273438</v>
      </c>
      <c r="L161">
        <v>78209</v>
      </c>
      <c r="M161">
        <v>40505</v>
      </c>
      <c r="N161" t="s">
        <v>410</v>
      </c>
      <c r="O161">
        <v>8.5682802200317383</v>
      </c>
      <c r="P161">
        <v>-82.749801635742188</v>
      </c>
      <c r="Q161">
        <v>2702</v>
      </c>
    </row>
    <row r="162" spans="1:17">
      <c r="A162">
        <v>151</v>
      </c>
      <c r="B162" t="str">
        <f t="shared" si="2"/>
        <v>La Estrella</v>
      </c>
      <c r="C162">
        <v>4</v>
      </c>
      <c r="D162" t="s">
        <v>112</v>
      </c>
      <c r="E162" s="63">
        <v>8.4871597290039063</v>
      </c>
      <c r="F162" s="63">
        <v>-82.403701782226563</v>
      </c>
      <c r="G162" s="63">
        <v>416873</v>
      </c>
      <c r="H162" s="69">
        <v>405</v>
      </c>
      <c r="I162" t="s">
        <v>143</v>
      </c>
      <c r="J162">
        <v>8.5545797348022461</v>
      </c>
      <c r="K162">
        <v>-82.704696655273438</v>
      </c>
      <c r="L162">
        <v>78209</v>
      </c>
      <c r="M162">
        <v>40506</v>
      </c>
      <c r="N162" t="s">
        <v>463</v>
      </c>
      <c r="O162">
        <v>8.499079704284668</v>
      </c>
      <c r="P162">
        <v>-82.668098449707031</v>
      </c>
      <c r="Q162">
        <v>4665</v>
      </c>
    </row>
    <row r="163" spans="1:17">
      <c r="A163">
        <v>152</v>
      </c>
      <c r="B163" t="str">
        <f t="shared" si="2"/>
        <v>San Andrés</v>
      </c>
      <c r="C163">
        <v>4</v>
      </c>
      <c r="D163" t="s">
        <v>112</v>
      </c>
      <c r="E163" s="63">
        <v>8.4871597290039063</v>
      </c>
      <c r="F163" s="63">
        <v>-82.403701782226563</v>
      </c>
      <c r="G163" s="63">
        <v>416873</v>
      </c>
      <c r="H163" s="69">
        <v>405</v>
      </c>
      <c r="I163" t="s">
        <v>143</v>
      </c>
      <c r="J163">
        <v>8.5545797348022461</v>
      </c>
      <c r="K163">
        <v>-82.704696655273438</v>
      </c>
      <c r="L163">
        <v>78209</v>
      </c>
      <c r="M163">
        <v>40507</v>
      </c>
      <c r="N163" t="s">
        <v>688</v>
      </c>
      <c r="O163">
        <v>8.6433696746826172</v>
      </c>
      <c r="P163">
        <v>-82.71820068359375</v>
      </c>
      <c r="Q163">
        <v>2523</v>
      </c>
    </row>
    <row r="164" spans="1:17">
      <c r="A164">
        <v>153</v>
      </c>
      <c r="B164" t="str">
        <f t="shared" si="2"/>
        <v>Santa Marta</v>
      </c>
      <c r="C164">
        <v>4</v>
      </c>
      <c r="D164" t="s">
        <v>112</v>
      </c>
      <c r="E164" s="63">
        <v>8.4871597290039063</v>
      </c>
      <c r="F164" s="63">
        <v>-82.403701782226563</v>
      </c>
      <c r="G164" s="63">
        <v>416873</v>
      </c>
      <c r="H164" s="69">
        <v>405</v>
      </c>
      <c r="I164" t="s">
        <v>143</v>
      </c>
      <c r="J164">
        <v>8.5545797348022461</v>
      </c>
      <c r="K164">
        <v>-82.704696655273438</v>
      </c>
      <c r="L164">
        <v>78209</v>
      </c>
      <c r="M164">
        <v>40508</v>
      </c>
      <c r="N164" t="s">
        <v>718</v>
      </c>
      <c r="O164">
        <v>8.5154304504394531</v>
      </c>
      <c r="P164">
        <v>-82.700897216796875</v>
      </c>
      <c r="Q164">
        <v>3679</v>
      </c>
    </row>
    <row r="165" spans="1:17">
      <c r="A165">
        <v>154</v>
      </c>
      <c r="B165" t="str">
        <f t="shared" si="2"/>
        <v>Santa Rosa</v>
      </c>
      <c r="C165">
        <v>4</v>
      </c>
      <c r="D165" t="s">
        <v>112</v>
      </c>
      <c r="E165" s="63">
        <v>8.4871597290039063</v>
      </c>
      <c r="F165" s="63">
        <v>-82.403701782226563</v>
      </c>
      <c r="G165" s="63">
        <v>416873</v>
      </c>
      <c r="H165" s="69">
        <v>405</v>
      </c>
      <c r="I165" t="s">
        <v>143</v>
      </c>
      <c r="J165">
        <v>8.5545797348022461</v>
      </c>
      <c r="K165">
        <v>-82.704696655273438</v>
      </c>
      <c r="L165">
        <v>78209</v>
      </c>
      <c r="M165">
        <v>40509</v>
      </c>
      <c r="N165" t="s">
        <v>720</v>
      </c>
      <c r="O165">
        <v>8.6152400970458984</v>
      </c>
      <c r="P165">
        <v>-82.677597045898438</v>
      </c>
      <c r="Q165">
        <v>1510</v>
      </c>
    </row>
    <row r="166" spans="1:17">
      <c r="A166">
        <v>155</v>
      </c>
      <c r="B166" t="str">
        <f t="shared" si="2"/>
        <v>Santo Domingo</v>
      </c>
      <c r="C166">
        <v>4</v>
      </c>
      <c r="D166" t="s">
        <v>112</v>
      </c>
      <c r="E166" s="63">
        <v>8.4871597290039063</v>
      </c>
      <c r="F166" s="63">
        <v>-82.403701782226563</v>
      </c>
      <c r="G166" s="63">
        <v>416873</v>
      </c>
      <c r="H166" s="69">
        <v>405</v>
      </c>
      <c r="I166" t="s">
        <v>143</v>
      </c>
      <c r="J166">
        <v>8.5545797348022461</v>
      </c>
      <c r="K166">
        <v>-82.704696655273438</v>
      </c>
      <c r="L166">
        <v>78209</v>
      </c>
      <c r="M166">
        <v>40510</v>
      </c>
      <c r="N166" t="s">
        <v>724</v>
      </c>
      <c r="O166">
        <v>8.4881496429443359</v>
      </c>
      <c r="P166">
        <v>-82.737602233886719</v>
      </c>
      <c r="Q166">
        <v>2625</v>
      </c>
    </row>
    <row r="167" spans="1:17">
      <c r="A167">
        <v>156</v>
      </c>
      <c r="B167" t="str">
        <f t="shared" si="2"/>
        <v>Sortová</v>
      </c>
      <c r="C167">
        <v>4</v>
      </c>
      <c r="D167" t="s">
        <v>112</v>
      </c>
      <c r="E167" s="63">
        <v>8.4871597290039063</v>
      </c>
      <c r="F167" s="63">
        <v>-82.403701782226563</v>
      </c>
      <c r="G167" s="63">
        <v>416873</v>
      </c>
      <c r="H167" s="69">
        <v>405</v>
      </c>
      <c r="I167" t="s">
        <v>143</v>
      </c>
      <c r="J167">
        <v>8.5545797348022461</v>
      </c>
      <c r="K167">
        <v>-82.704696655273438</v>
      </c>
      <c r="L167">
        <v>78209</v>
      </c>
      <c r="M167">
        <v>40511</v>
      </c>
      <c r="N167" t="s">
        <v>733</v>
      </c>
      <c r="O167">
        <v>8.5834999084472656</v>
      </c>
      <c r="P167">
        <v>-82.651802062988281</v>
      </c>
      <c r="Q167">
        <v>2440</v>
      </c>
    </row>
    <row r="168" spans="1:17">
      <c r="A168">
        <v>157</v>
      </c>
      <c r="B168" t="str">
        <f t="shared" si="2"/>
        <v>El Bongo</v>
      </c>
      <c r="C168">
        <v>4</v>
      </c>
      <c r="D168" t="s">
        <v>112</v>
      </c>
      <c r="E168" s="63">
        <v>8.4871597290039063</v>
      </c>
      <c r="F168" s="63">
        <v>-82.403701782226563</v>
      </c>
      <c r="G168" s="63">
        <v>416873</v>
      </c>
      <c r="H168" s="69">
        <v>405</v>
      </c>
      <c r="I168" t="s">
        <v>143</v>
      </c>
      <c r="J168">
        <v>8.5545797348022461</v>
      </c>
      <c r="K168">
        <v>-82.704696655273438</v>
      </c>
      <c r="L168">
        <v>78209</v>
      </c>
      <c r="M168">
        <v>40513</v>
      </c>
      <c r="N168" t="s">
        <v>329</v>
      </c>
      <c r="O168">
        <v>8.6062803268432617</v>
      </c>
      <c r="P168">
        <v>-82.612503051757813</v>
      </c>
      <c r="Q168">
        <v>1448</v>
      </c>
    </row>
    <row r="169" spans="1:17">
      <c r="A169">
        <v>158</v>
      </c>
      <c r="B169" t="str">
        <f t="shared" si="2"/>
        <v>Solano</v>
      </c>
      <c r="C169">
        <v>4</v>
      </c>
      <c r="D169" t="s">
        <v>112</v>
      </c>
      <c r="E169" s="63">
        <v>8.4871597290039063</v>
      </c>
      <c r="F169" s="63">
        <v>-82.403701782226563</v>
      </c>
      <c r="G169" s="63">
        <v>416873</v>
      </c>
      <c r="H169" s="69">
        <v>405</v>
      </c>
      <c r="I169" t="s">
        <v>143</v>
      </c>
      <c r="J169">
        <v>8.5545797348022461</v>
      </c>
      <c r="K169">
        <v>-82.704696655273438</v>
      </c>
      <c r="L169">
        <v>78209</v>
      </c>
      <c r="M169">
        <v>40514</v>
      </c>
      <c r="N169" t="s">
        <v>729</v>
      </c>
      <c r="O169">
        <v>8.5208301544189453</v>
      </c>
      <c r="P169">
        <v>-82.610496520996094</v>
      </c>
      <c r="Q169">
        <v>0</v>
      </c>
    </row>
    <row r="170" spans="1:17">
      <c r="A170">
        <v>159</v>
      </c>
      <c r="B170" t="str">
        <f t="shared" si="2"/>
        <v>San Isidro</v>
      </c>
      <c r="C170">
        <v>4</v>
      </c>
      <c r="D170" t="s">
        <v>112</v>
      </c>
      <c r="E170" s="63">
        <v>8.4871597290039063</v>
      </c>
      <c r="F170" s="63">
        <v>-82.403701782226563</v>
      </c>
      <c r="G170" s="63">
        <v>416873</v>
      </c>
      <c r="H170" s="69">
        <v>405</v>
      </c>
      <c r="I170" t="s">
        <v>143</v>
      </c>
      <c r="J170">
        <v>8.5545797348022461</v>
      </c>
      <c r="K170">
        <v>-82.704696655273438</v>
      </c>
      <c r="L170">
        <v>78209</v>
      </c>
      <c r="M170">
        <v>40515</v>
      </c>
      <c r="N170" t="s">
        <v>694</v>
      </c>
      <c r="O170">
        <v>8.5231199264526367</v>
      </c>
      <c r="P170">
        <v>-82.808799743652344</v>
      </c>
      <c r="Q170">
        <v>0</v>
      </c>
    </row>
    <row r="171" spans="1:17">
      <c r="A171">
        <v>160</v>
      </c>
      <c r="B171" t="str">
        <f t="shared" si="2"/>
        <v>David (Cabecera)</v>
      </c>
      <c r="C171">
        <v>4</v>
      </c>
      <c r="D171" t="s">
        <v>112</v>
      </c>
      <c r="E171" s="63">
        <v>8.4871597290039063</v>
      </c>
      <c r="F171" s="63">
        <v>-82.403701782226563</v>
      </c>
      <c r="G171" s="63">
        <v>416873</v>
      </c>
      <c r="H171" s="69">
        <v>406</v>
      </c>
      <c r="I171" t="s">
        <v>182</v>
      </c>
      <c r="J171">
        <v>8.4194097518920898</v>
      </c>
      <c r="K171">
        <v>-82.387199401855469</v>
      </c>
      <c r="L171">
        <v>144858</v>
      </c>
      <c r="M171">
        <v>40601</v>
      </c>
      <c r="N171" t="s">
        <v>309</v>
      </c>
      <c r="O171">
        <v>8.450770378112793</v>
      </c>
      <c r="P171">
        <v>-82.423301696777344</v>
      </c>
      <c r="Q171">
        <v>82907</v>
      </c>
    </row>
    <row r="172" spans="1:17">
      <c r="A172">
        <v>161</v>
      </c>
      <c r="B172" t="str">
        <f t="shared" si="2"/>
        <v>Bijagual</v>
      </c>
      <c r="C172">
        <v>4</v>
      </c>
      <c r="D172" t="s">
        <v>112</v>
      </c>
      <c r="E172" s="63">
        <v>8.4871597290039063</v>
      </c>
      <c r="F172" s="63">
        <v>-82.403701782226563</v>
      </c>
      <c r="G172" s="63">
        <v>416873</v>
      </c>
      <c r="H172" s="69">
        <v>406</v>
      </c>
      <c r="I172" t="s">
        <v>182</v>
      </c>
      <c r="J172">
        <v>8.4194097518920898</v>
      </c>
      <c r="K172">
        <v>-82.387199401855469</v>
      </c>
      <c r="L172">
        <v>144858</v>
      </c>
      <c r="M172">
        <v>40602</v>
      </c>
      <c r="N172" t="s">
        <v>183</v>
      </c>
      <c r="O172">
        <v>8.5087995529174805</v>
      </c>
      <c r="P172">
        <v>-82.330703735351563</v>
      </c>
      <c r="Q172">
        <v>732</v>
      </c>
    </row>
    <row r="173" spans="1:17">
      <c r="A173">
        <v>162</v>
      </c>
      <c r="B173" t="str">
        <f t="shared" si="2"/>
        <v>Cochea</v>
      </c>
      <c r="C173">
        <v>4</v>
      </c>
      <c r="D173" t="s">
        <v>112</v>
      </c>
      <c r="E173" s="63">
        <v>8.4871597290039063</v>
      </c>
      <c r="F173" s="63">
        <v>-82.403701782226563</v>
      </c>
      <c r="G173" s="63">
        <v>416873</v>
      </c>
      <c r="H173" s="69">
        <v>406</v>
      </c>
      <c r="I173" t="s">
        <v>182</v>
      </c>
      <c r="J173">
        <v>8.4194097518920898</v>
      </c>
      <c r="K173">
        <v>-82.387199401855469</v>
      </c>
      <c r="L173">
        <v>144858</v>
      </c>
      <c r="M173">
        <v>40603</v>
      </c>
      <c r="N173" t="s">
        <v>291</v>
      </c>
      <c r="O173">
        <v>8.5543298721313477</v>
      </c>
      <c r="P173">
        <v>-82.370399475097656</v>
      </c>
      <c r="Q173">
        <v>2447</v>
      </c>
    </row>
    <row r="174" spans="1:17">
      <c r="A174">
        <v>163</v>
      </c>
      <c r="B174" t="str">
        <f t="shared" si="2"/>
        <v>Chiriquí</v>
      </c>
      <c r="C174">
        <v>4</v>
      </c>
      <c r="D174" t="s">
        <v>112</v>
      </c>
      <c r="E174" s="63">
        <v>8.4871597290039063</v>
      </c>
      <c r="F174" s="63">
        <v>-82.403701782226563</v>
      </c>
      <c r="G174" s="63">
        <v>416873</v>
      </c>
      <c r="H174" s="69">
        <v>406</v>
      </c>
      <c r="I174" t="s">
        <v>182</v>
      </c>
      <c r="J174">
        <v>8.4194097518920898</v>
      </c>
      <c r="K174">
        <v>-82.387199401855469</v>
      </c>
      <c r="L174">
        <v>144858</v>
      </c>
      <c r="M174">
        <v>40604</v>
      </c>
      <c r="N174" t="s">
        <v>112</v>
      </c>
      <c r="O174">
        <v>8.3701000213623047</v>
      </c>
      <c r="P174">
        <v>-82.295501708984375</v>
      </c>
      <c r="Q174">
        <v>4269</v>
      </c>
    </row>
    <row r="175" spans="1:17">
      <c r="A175">
        <v>164</v>
      </c>
      <c r="B175" t="str">
        <f t="shared" si="2"/>
        <v>Guacá</v>
      </c>
      <c r="C175">
        <v>4</v>
      </c>
      <c r="D175" t="s">
        <v>112</v>
      </c>
      <c r="E175" s="63">
        <v>8.4871597290039063</v>
      </c>
      <c r="F175" s="63">
        <v>-82.403701782226563</v>
      </c>
      <c r="G175" s="63">
        <v>416873</v>
      </c>
      <c r="H175" s="69">
        <v>406</v>
      </c>
      <c r="I175" t="s">
        <v>182</v>
      </c>
      <c r="J175">
        <v>8.4194097518920898</v>
      </c>
      <c r="K175">
        <v>-82.387199401855469</v>
      </c>
      <c r="L175">
        <v>144858</v>
      </c>
      <c r="M175">
        <v>40605</v>
      </c>
      <c r="N175" t="s">
        <v>414</v>
      </c>
      <c r="O175">
        <v>8.6007003784179688</v>
      </c>
      <c r="P175">
        <v>-82.504402160644531</v>
      </c>
      <c r="Q175">
        <v>1891</v>
      </c>
    </row>
    <row r="176" spans="1:17">
      <c r="A176">
        <v>165</v>
      </c>
      <c r="B176" t="str">
        <f t="shared" si="2"/>
        <v>Las Lomas</v>
      </c>
      <c r="C176">
        <v>4</v>
      </c>
      <c r="D176" t="s">
        <v>112</v>
      </c>
      <c r="E176" s="63">
        <v>8.4871597290039063</v>
      </c>
      <c r="F176" s="63">
        <v>-82.403701782226563</v>
      </c>
      <c r="G176" s="63">
        <v>416873</v>
      </c>
      <c r="H176" s="69">
        <v>406</v>
      </c>
      <c r="I176" t="s">
        <v>182</v>
      </c>
      <c r="J176">
        <v>8.4194097518920898</v>
      </c>
      <c r="K176">
        <v>-82.387199401855469</v>
      </c>
      <c r="L176">
        <v>144858</v>
      </c>
      <c r="M176">
        <v>40606</v>
      </c>
      <c r="N176" t="s">
        <v>505</v>
      </c>
      <c r="O176">
        <v>8.4426403045654297</v>
      </c>
      <c r="P176">
        <v>-82.377197265625</v>
      </c>
      <c r="Q176">
        <v>18769</v>
      </c>
    </row>
    <row r="177" spans="1:17">
      <c r="A177">
        <v>166</v>
      </c>
      <c r="B177" t="str">
        <f t="shared" si="2"/>
        <v>Pedregal</v>
      </c>
      <c r="C177">
        <v>4</v>
      </c>
      <c r="D177" t="s">
        <v>112</v>
      </c>
      <c r="E177" s="63">
        <v>8.4871597290039063</v>
      </c>
      <c r="F177" s="63">
        <v>-82.403701782226563</v>
      </c>
      <c r="G177" s="63">
        <v>416873</v>
      </c>
      <c r="H177" s="69">
        <v>406</v>
      </c>
      <c r="I177" t="s">
        <v>182</v>
      </c>
      <c r="J177">
        <v>8.4194097518920898</v>
      </c>
      <c r="K177">
        <v>-82.387199401855469</v>
      </c>
      <c r="L177">
        <v>144858</v>
      </c>
      <c r="M177">
        <v>40607</v>
      </c>
      <c r="N177" t="s">
        <v>609</v>
      </c>
      <c r="O177">
        <v>8.2754697799682617</v>
      </c>
      <c r="P177">
        <v>-82.380401611328125</v>
      </c>
      <c r="Q177">
        <v>17516</v>
      </c>
    </row>
    <row r="178" spans="1:17">
      <c r="A178">
        <v>167</v>
      </c>
      <c r="B178" t="str">
        <f t="shared" si="2"/>
        <v>San Carlos</v>
      </c>
      <c r="C178">
        <v>4</v>
      </c>
      <c r="D178" t="s">
        <v>112</v>
      </c>
      <c r="E178" s="63">
        <v>8.4871597290039063</v>
      </c>
      <c r="F178" s="63">
        <v>-82.403701782226563</v>
      </c>
      <c r="G178" s="63">
        <v>416873</v>
      </c>
      <c r="H178" s="69">
        <v>406</v>
      </c>
      <c r="I178" t="s">
        <v>182</v>
      </c>
      <c r="J178">
        <v>8.4194097518920898</v>
      </c>
      <c r="K178">
        <v>-82.387199401855469</v>
      </c>
      <c r="L178">
        <v>144858</v>
      </c>
      <c r="M178">
        <v>40608</v>
      </c>
      <c r="N178" t="s">
        <v>354</v>
      </c>
      <c r="O178">
        <v>8.5214300155639648</v>
      </c>
      <c r="P178">
        <v>-82.488899230957031</v>
      </c>
      <c r="Q178">
        <v>4487</v>
      </c>
    </row>
    <row r="179" spans="1:17">
      <c r="A179">
        <v>168</v>
      </c>
      <c r="B179" t="str">
        <f t="shared" si="2"/>
        <v>San Pablo Nuevo</v>
      </c>
      <c r="C179">
        <v>4</v>
      </c>
      <c r="D179" t="s">
        <v>112</v>
      </c>
      <c r="E179" s="63">
        <v>8.4871597290039063</v>
      </c>
      <c r="F179" s="63">
        <v>-82.403701782226563</v>
      </c>
      <c r="G179" s="63">
        <v>416873</v>
      </c>
      <c r="H179" s="69">
        <v>406</v>
      </c>
      <c r="I179" t="s">
        <v>182</v>
      </c>
      <c r="J179">
        <v>8.4194097518920898</v>
      </c>
      <c r="K179">
        <v>-82.387199401855469</v>
      </c>
      <c r="L179">
        <v>144858</v>
      </c>
      <c r="M179">
        <v>40609</v>
      </c>
      <c r="N179" t="s">
        <v>706</v>
      </c>
      <c r="O179">
        <v>8.3903999328613281</v>
      </c>
      <c r="P179">
        <v>-82.489898681640625</v>
      </c>
      <c r="Q179">
        <v>1752</v>
      </c>
    </row>
    <row r="180" spans="1:17">
      <c r="A180">
        <v>169</v>
      </c>
      <c r="B180" t="str">
        <f t="shared" si="2"/>
        <v>San Pablo Viejo</v>
      </c>
      <c r="C180">
        <v>4</v>
      </c>
      <c r="D180" t="s">
        <v>112</v>
      </c>
      <c r="E180" s="63">
        <v>8.4871597290039063</v>
      </c>
      <c r="F180" s="63">
        <v>-82.403701782226563</v>
      </c>
      <c r="G180" s="63">
        <v>416873</v>
      </c>
      <c r="H180" s="69">
        <v>406</v>
      </c>
      <c r="I180" t="s">
        <v>182</v>
      </c>
      <c r="J180">
        <v>8.4194097518920898</v>
      </c>
      <c r="K180">
        <v>-82.387199401855469</v>
      </c>
      <c r="L180">
        <v>144858</v>
      </c>
      <c r="M180">
        <v>40610</v>
      </c>
      <c r="N180" t="s">
        <v>707</v>
      </c>
      <c r="O180">
        <v>8.4612503051757813</v>
      </c>
      <c r="P180">
        <v>-82.486602783203125</v>
      </c>
      <c r="Q180">
        <v>10088</v>
      </c>
    </row>
    <row r="181" spans="1:17">
      <c r="A181">
        <v>170</v>
      </c>
      <c r="B181" t="str">
        <f t="shared" si="2"/>
        <v>David Este</v>
      </c>
      <c r="C181">
        <v>4</v>
      </c>
      <c r="D181" t="s">
        <v>112</v>
      </c>
      <c r="E181" s="63">
        <v>8.4871597290039063</v>
      </c>
      <c r="F181" s="63">
        <v>-82.403701782226563</v>
      </c>
      <c r="G181" s="63">
        <v>416873</v>
      </c>
      <c r="H181" s="69">
        <v>406</v>
      </c>
      <c r="I181" t="s">
        <v>182</v>
      </c>
      <c r="J181">
        <v>8.4194097518920898</v>
      </c>
      <c r="K181">
        <v>-82.387199401855469</v>
      </c>
      <c r="L181">
        <v>144858</v>
      </c>
      <c r="M181">
        <v>40611</v>
      </c>
      <c r="N181" t="s">
        <v>310</v>
      </c>
      <c r="O181">
        <v>8.3806896209716797</v>
      </c>
      <c r="P181">
        <v>-82.411201477050781</v>
      </c>
      <c r="Q181">
        <v>0</v>
      </c>
    </row>
    <row r="182" spans="1:17">
      <c r="A182">
        <v>171</v>
      </c>
      <c r="B182" t="str">
        <f t="shared" si="2"/>
        <v>David Sur</v>
      </c>
      <c r="C182">
        <v>4</v>
      </c>
      <c r="D182" t="s">
        <v>112</v>
      </c>
      <c r="E182" s="63">
        <v>8.4871597290039063</v>
      </c>
      <c r="F182" s="63">
        <v>-82.403701782226563</v>
      </c>
      <c r="G182" s="63">
        <v>416873</v>
      </c>
      <c r="H182" s="69">
        <v>406</v>
      </c>
      <c r="I182" t="s">
        <v>182</v>
      </c>
      <c r="J182">
        <v>8.4194097518920898</v>
      </c>
      <c r="K182">
        <v>-82.387199401855469</v>
      </c>
      <c r="L182">
        <v>144858</v>
      </c>
      <c r="M182">
        <v>40612</v>
      </c>
      <c r="N182" t="s">
        <v>311</v>
      </c>
      <c r="O182">
        <v>8.3998699188232422</v>
      </c>
      <c r="P182">
        <v>-82.447196960449219</v>
      </c>
      <c r="Q182">
        <v>0</v>
      </c>
    </row>
    <row r="183" spans="1:17">
      <c r="A183">
        <v>172</v>
      </c>
      <c r="B183" t="str">
        <f t="shared" si="2"/>
        <v>Dolega (Cabecera)</v>
      </c>
      <c r="C183">
        <v>4</v>
      </c>
      <c r="D183" t="s">
        <v>112</v>
      </c>
      <c r="E183" s="63">
        <v>8.4871597290039063</v>
      </c>
      <c r="F183" s="63">
        <v>-82.403701782226563</v>
      </c>
      <c r="G183" s="63">
        <v>416873</v>
      </c>
      <c r="H183" s="69">
        <v>407</v>
      </c>
      <c r="I183" t="s">
        <v>315</v>
      </c>
      <c r="J183">
        <v>8.6232995986938477</v>
      </c>
      <c r="K183">
        <v>-82.467002868652344</v>
      </c>
      <c r="L183">
        <v>25102</v>
      </c>
      <c r="M183">
        <v>40701</v>
      </c>
      <c r="N183" t="s">
        <v>316</v>
      </c>
      <c r="O183">
        <v>8.5740499496459961</v>
      </c>
      <c r="P183">
        <v>-82.427101135253906</v>
      </c>
      <c r="Q183">
        <v>4074</v>
      </c>
    </row>
    <row r="184" spans="1:17">
      <c r="A184">
        <v>173</v>
      </c>
      <c r="B184" t="str">
        <f t="shared" si="2"/>
        <v>Dos Ríos</v>
      </c>
      <c r="C184">
        <v>4</v>
      </c>
      <c r="D184" t="s">
        <v>112</v>
      </c>
      <c r="E184" s="63">
        <v>8.4871597290039063</v>
      </c>
      <c r="F184" s="63">
        <v>-82.403701782226563</v>
      </c>
      <c r="G184" s="63">
        <v>416873</v>
      </c>
      <c r="H184" s="69">
        <v>407</v>
      </c>
      <c r="I184" t="s">
        <v>315</v>
      </c>
      <c r="J184">
        <v>8.6232995986938477</v>
      </c>
      <c r="K184">
        <v>-82.467002868652344</v>
      </c>
      <c r="L184">
        <v>25102</v>
      </c>
      <c r="M184">
        <v>40702</v>
      </c>
      <c r="N184" t="s">
        <v>319</v>
      </c>
      <c r="O184">
        <v>8.5351600646972656</v>
      </c>
      <c r="P184">
        <v>-82.389801025390625</v>
      </c>
      <c r="Q184">
        <v>1634</v>
      </c>
    </row>
    <row r="185" spans="1:17">
      <c r="A185">
        <v>174</v>
      </c>
      <c r="B185" t="str">
        <f t="shared" si="2"/>
        <v>Los Anastacios</v>
      </c>
      <c r="C185">
        <v>4</v>
      </c>
      <c r="D185" t="s">
        <v>112</v>
      </c>
      <c r="E185" s="63">
        <v>8.4871597290039063</v>
      </c>
      <c r="F185" s="63">
        <v>-82.403701782226563</v>
      </c>
      <c r="G185" s="63">
        <v>416873</v>
      </c>
      <c r="H185" s="69">
        <v>407</v>
      </c>
      <c r="I185" t="s">
        <v>315</v>
      </c>
      <c r="J185">
        <v>8.6232995986938477</v>
      </c>
      <c r="K185">
        <v>-82.467002868652344</v>
      </c>
      <c r="L185">
        <v>25102</v>
      </c>
      <c r="M185">
        <v>40703</v>
      </c>
      <c r="N185" t="s">
        <v>531</v>
      </c>
      <c r="O185">
        <v>8.5325403213500977</v>
      </c>
      <c r="P185">
        <v>-82.415000915527344</v>
      </c>
      <c r="Q185">
        <v>3236</v>
      </c>
    </row>
    <row r="186" spans="1:17">
      <c r="A186">
        <v>175</v>
      </c>
      <c r="B186" t="str">
        <f t="shared" si="2"/>
        <v>Potrerillos</v>
      </c>
      <c r="C186">
        <v>4</v>
      </c>
      <c r="D186" t="s">
        <v>112</v>
      </c>
      <c r="E186" s="63">
        <v>8.4871597290039063</v>
      </c>
      <c r="F186" s="63">
        <v>-82.403701782226563</v>
      </c>
      <c r="G186" s="63">
        <v>416873</v>
      </c>
      <c r="H186" s="69">
        <v>407</v>
      </c>
      <c r="I186" t="s">
        <v>315</v>
      </c>
      <c r="J186">
        <v>8.6232995986938477</v>
      </c>
      <c r="K186">
        <v>-82.467002868652344</v>
      </c>
      <c r="L186">
        <v>25102</v>
      </c>
      <c r="M186">
        <v>40704</v>
      </c>
      <c r="N186" t="s">
        <v>628</v>
      </c>
      <c r="O186">
        <v>8.7143802642822266</v>
      </c>
      <c r="P186">
        <v>-82.494400024414063</v>
      </c>
      <c r="Q186">
        <v>1562</v>
      </c>
    </row>
    <row r="187" spans="1:17">
      <c r="A187">
        <v>176</v>
      </c>
      <c r="B187" t="str">
        <f t="shared" si="2"/>
        <v>Potrerillos Abajo</v>
      </c>
      <c r="C187">
        <v>4</v>
      </c>
      <c r="D187" t="s">
        <v>112</v>
      </c>
      <c r="E187" s="63">
        <v>8.4871597290039063</v>
      </c>
      <c r="F187" s="63">
        <v>-82.403701782226563</v>
      </c>
      <c r="G187" s="63">
        <v>416873</v>
      </c>
      <c r="H187" s="69">
        <v>407</v>
      </c>
      <c r="I187" t="s">
        <v>315</v>
      </c>
      <c r="J187">
        <v>8.6232995986938477</v>
      </c>
      <c r="K187">
        <v>-82.467002868652344</v>
      </c>
      <c r="L187">
        <v>25102</v>
      </c>
      <c r="M187">
        <v>40705</v>
      </c>
      <c r="N187" t="s">
        <v>629</v>
      </c>
      <c r="O187">
        <v>8.6371297836303711</v>
      </c>
      <c r="P187">
        <v>-82.466903686523438</v>
      </c>
      <c r="Q187">
        <v>1815</v>
      </c>
    </row>
    <row r="188" spans="1:17">
      <c r="A188">
        <v>177</v>
      </c>
      <c r="B188" t="str">
        <f t="shared" si="2"/>
        <v>Rovira</v>
      </c>
      <c r="C188">
        <v>4</v>
      </c>
      <c r="D188" t="s">
        <v>112</v>
      </c>
      <c r="E188" s="63">
        <v>8.4871597290039063</v>
      </c>
      <c r="F188" s="63">
        <v>-82.403701782226563</v>
      </c>
      <c r="G188" s="63">
        <v>416873</v>
      </c>
      <c r="H188" s="69">
        <v>407</v>
      </c>
      <c r="I188" t="s">
        <v>315</v>
      </c>
      <c r="J188">
        <v>8.6232995986938477</v>
      </c>
      <c r="K188">
        <v>-82.467002868652344</v>
      </c>
      <c r="L188">
        <v>25102</v>
      </c>
      <c r="M188">
        <v>40706</v>
      </c>
      <c r="N188" t="s">
        <v>677</v>
      </c>
      <c r="O188">
        <v>8.6841697692871094</v>
      </c>
      <c r="P188">
        <v>-82.517997741699219</v>
      </c>
      <c r="Q188">
        <v>1925</v>
      </c>
    </row>
    <row r="189" spans="1:17">
      <c r="A189">
        <v>178</v>
      </c>
      <c r="B189" t="str">
        <f t="shared" si="2"/>
        <v>Tinajas</v>
      </c>
      <c r="C189">
        <v>4</v>
      </c>
      <c r="D189" t="s">
        <v>112</v>
      </c>
      <c r="E189" s="63">
        <v>8.4871597290039063</v>
      </c>
      <c r="F189" s="63">
        <v>-82.403701782226563</v>
      </c>
      <c r="G189" s="63">
        <v>416873</v>
      </c>
      <c r="H189" s="69">
        <v>407</v>
      </c>
      <c r="I189" t="s">
        <v>315</v>
      </c>
      <c r="J189">
        <v>8.6232995986938477</v>
      </c>
      <c r="K189">
        <v>-82.467002868652344</v>
      </c>
      <c r="L189">
        <v>25102</v>
      </c>
      <c r="M189">
        <v>40707</v>
      </c>
      <c r="N189" t="s">
        <v>740</v>
      </c>
      <c r="O189">
        <v>8.5693902969360352</v>
      </c>
      <c r="P189">
        <v>-82.471702575683594</v>
      </c>
      <c r="Q189">
        <v>1530</v>
      </c>
    </row>
    <row r="190" spans="1:17">
      <c r="A190">
        <v>179</v>
      </c>
      <c r="B190" t="str">
        <f t="shared" si="2"/>
        <v>Los Algarrobos</v>
      </c>
      <c r="C190">
        <v>4</v>
      </c>
      <c r="D190" t="s">
        <v>112</v>
      </c>
      <c r="E190" s="63">
        <v>8.4871597290039063</v>
      </c>
      <c r="F190" s="63">
        <v>-82.403701782226563</v>
      </c>
      <c r="G190" s="63">
        <v>416873</v>
      </c>
      <c r="H190" s="69">
        <v>407</v>
      </c>
      <c r="I190" t="s">
        <v>315</v>
      </c>
      <c r="J190">
        <v>8.6232995986938477</v>
      </c>
      <c r="K190">
        <v>-82.467002868652344</v>
      </c>
      <c r="L190">
        <v>25102</v>
      </c>
      <c r="M190">
        <v>40708</v>
      </c>
      <c r="N190" t="s">
        <v>530</v>
      </c>
      <c r="O190">
        <v>8.5330896377563477</v>
      </c>
      <c r="P190">
        <v>-82.436203002929688</v>
      </c>
      <c r="Q190">
        <v>9326</v>
      </c>
    </row>
    <row r="191" spans="1:17">
      <c r="A191">
        <v>180</v>
      </c>
      <c r="B191" t="str">
        <f t="shared" si="2"/>
        <v>Gualaca</v>
      </c>
      <c r="C191">
        <v>4</v>
      </c>
      <c r="D191" t="s">
        <v>112</v>
      </c>
      <c r="E191" s="63">
        <v>8.4871597290039063</v>
      </c>
      <c r="F191" s="63">
        <v>-82.403701782226563</v>
      </c>
      <c r="G191" s="63">
        <v>416873</v>
      </c>
      <c r="H191" s="69">
        <v>408</v>
      </c>
      <c r="I191" t="s">
        <v>416</v>
      </c>
      <c r="J191">
        <v>8.6085596084594727</v>
      </c>
      <c r="K191">
        <v>-82.240196228027344</v>
      </c>
      <c r="L191">
        <v>9750</v>
      </c>
      <c r="M191">
        <v>40801</v>
      </c>
      <c r="N191" t="s">
        <v>416</v>
      </c>
      <c r="O191">
        <v>8.5818099975585938</v>
      </c>
      <c r="P191">
        <v>-82.251998901367188</v>
      </c>
      <c r="Q191">
        <v>5605</v>
      </c>
    </row>
    <row r="192" spans="1:17">
      <c r="A192">
        <v>181</v>
      </c>
      <c r="B192" t="str">
        <f t="shared" si="2"/>
        <v>Hornito</v>
      </c>
      <c r="C192">
        <v>4</v>
      </c>
      <c r="D192" t="s">
        <v>112</v>
      </c>
      <c r="E192" s="63">
        <v>8.4871597290039063</v>
      </c>
      <c r="F192" s="63">
        <v>-82.403701782226563</v>
      </c>
      <c r="G192" s="63">
        <v>416873</v>
      </c>
      <c r="H192" s="69">
        <v>408</v>
      </c>
      <c r="I192" t="s">
        <v>416</v>
      </c>
      <c r="J192">
        <v>8.6085596084594727</v>
      </c>
      <c r="K192">
        <v>-82.240196228027344</v>
      </c>
      <c r="L192">
        <v>9750</v>
      </c>
      <c r="M192">
        <v>40802</v>
      </c>
      <c r="N192" t="s">
        <v>435</v>
      </c>
      <c r="O192">
        <v>8.7137699127197266</v>
      </c>
      <c r="P192">
        <v>-82.219596862792969</v>
      </c>
      <c r="Q192">
        <v>1230</v>
      </c>
    </row>
    <row r="193" spans="1:17">
      <c r="A193">
        <v>182</v>
      </c>
      <c r="B193" t="str">
        <f t="shared" si="2"/>
        <v>Los Ángeles</v>
      </c>
      <c r="C193">
        <v>4</v>
      </c>
      <c r="D193" t="s">
        <v>112</v>
      </c>
      <c r="E193" s="63">
        <v>8.4871597290039063</v>
      </c>
      <c r="F193" s="63">
        <v>-82.403701782226563</v>
      </c>
      <c r="G193" s="63">
        <v>416873</v>
      </c>
      <c r="H193" s="69">
        <v>408</v>
      </c>
      <c r="I193" t="s">
        <v>416</v>
      </c>
      <c r="J193">
        <v>8.6085596084594727</v>
      </c>
      <c r="K193">
        <v>-82.240196228027344</v>
      </c>
      <c r="L193">
        <v>9750</v>
      </c>
      <c r="M193">
        <v>40803</v>
      </c>
      <c r="N193" t="s">
        <v>532</v>
      </c>
      <c r="O193">
        <v>8.5308904647827148</v>
      </c>
      <c r="P193">
        <v>-82.192596435546875</v>
      </c>
      <c r="Q193">
        <v>715</v>
      </c>
    </row>
    <row r="194" spans="1:17">
      <c r="A194">
        <v>183</v>
      </c>
      <c r="B194" t="str">
        <f t="shared" si="2"/>
        <v>Paja de Sombrero</v>
      </c>
      <c r="C194">
        <v>4</v>
      </c>
      <c r="D194" t="s">
        <v>112</v>
      </c>
      <c r="E194" s="63">
        <v>8.4871597290039063</v>
      </c>
      <c r="F194" s="63">
        <v>-82.403701782226563</v>
      </c>
      <c r="G194" s="63">
        <v>416873</v>
      </c>
      <c r="H194" s="69">
        <v>408</v>
      </c>
      <c r="I194" t="s">
        <v>416</v>
      </c>
      <c r="J194">
        <v>8.6085596084594727</v>
      </c>
      <c r="K194">
        <v>-82.240196228027344</v>
      </c>
      <c r="L194">
        <v>9750</v>
      </c>
      <c r="M194">
        <v>40804</v>
      </c>
      <c r="N194" t="s">
        <v>594</v>
      </c>
      <c r="O194">
        <v>8.6539497375488281</v>
      </c>
      <c r="P194">
        <v>-82.30999755859375</v>
      </c>
      <c r="Q194">
        <v>653</v>
      </c>
    </row>
    <row r="195" spans="1:17">
      <c r="A195">
        <v>184</v>
      </c>
      <c r="B195" t="str">
        <f t="shared" si="2"/>
        <v>Rincón</v>
      </c>
      <c r="C195">
        <v>4</v>
      </c>
      <c r="D195" t="s">
        <v>112</v>
      </c>
      <c r="E195" s="63">
        <v>8.4871597290039063</v>
      </c>
      <c r="F195" s="63">
        <v>-82.403701782226563</v>
      </c>
      <c r="G195" s="63">
        <v>416873</v>
      </c>
      <c r="H195" s="69">
        <v>408</v>
      </c>
      <c r="I195" t="s">
        <v>416</v>
      </c>
      <c r="J195">
        <v>8.6085596084594727</v>
      </c>
      <c r="K195">
        <v>-82.240196228027344</v>
      </c>
      <c r="L195">
        <v>9750</v>
      </c>
      <c r="M195">
        <v>40805</v>
      </c>
      <c r="N195" t="s">
        <v>658</v>
      </c>
      <c r="O195">
        <v>8.4632396697998047</v>
      </c>
      <c r="P195">
        <v>-82.244300842285156</v>
      </c>
      <c r="Q195">
        <v>1547</v>
      </c>
    </row>
    <row r="196" spans="1:17">
      <c r="A196">
        <v>185</v>
      </c>
      <c r="B196" t="str">
        <f t="shared" si="2"/>
        <v>Remedios (Cabecera)</v>
      </c>
      <c r="C196">
        <v>4</v>
      </c>
      <c r="D196" t="s">
        <v>112</v>
      </c>
      <c r="E196" s="63">
        <v>8.4871597290039063</v>
      </c>
      <c r="F196" s="63">
        <v>-82.403701782226563</v>
      </c>
      <c r="G196" s="63">
        <v>416873</v>
      </c>
      <c r="H196" s="69">
        <v>409</v>
      </c>
      <c r="I196" t="s">
        <v>371</v>
      </c>
      <c r="J196">
        <v>8.2236995697021484</v>
      </c>
      <c r="K196">
        <v>-81.795402526855469</v>
      </c>
      <c r="L196">
        <v>4052</v>
      </c>
      <c r="M196">
        <v>40901</v>
      </c>
      <c r="N196" t="s">
        <v>657</v>
      </c>
      <c r="O196">
        <v>8.1803302764892578</v>
      </c>
      <c r="P196">
        <v>-81.811698913574219</v>
      </c>
      <c r="Q196">
        <v>908</v>
      </c>
    </row>
    <row r="197" spans="1:17">
      <c r="A197">
        <v>186</v>
      </c>
      <c r="B197" t="str">
        <f t="shared" si="2"/>
        <v>El Nancito</v>
      </c>
      <c r="C197">
        <v>4</v>
      </c>
      <c r="D197" t="s">
        <v>112</v>
      </c>
      <c r="E197" s="63">
        <v>8.4871597290039063</v>
      </c>
      <c r="F197" s="63">
        <v>-82.403701782226563</v>
      </c>
      <c r="G197" s="63">
        <v>416873</v>
      </c>
      <c r="H197" s="69">
        <v>409</v>
      </c>
      <c r="I197" t="s">
        <v>371</v>
      </c>
      <c r="J197">
        <v>8.2236995697021484</v>
      </c>
      <c r="K197">
        <v>-81.795402526855469</v>
      </c>
      <c r="L197">
        <v>4052</v>
      </c>
      <c r="M197">
        <v>40902</v>
      </c>
      <c r="N197" t="s">
        <v>372</v>
      </c>
      <c r="O197">
        <v>8.2448196411132813</v>
      </c>
      <c r="P197">
        <v>-81.748298645019531</v>
      </c>
      <c r="Q197">
        <v>607</v>
      </c>
    </row>
    <row r="198" spans="1:17">
      <c r="A198">
        <v>187</v>
      </c>
      <c r="B198" t="str">
        <f t="shared" si="2"/>
        <v>El Porvenir</v>
      </c>
      <c r="C198">
        <v>4</v>
      </c>
      <c r="D198" t="s">
        <v>112</v>
      </c>
      <c r="E198" s="63">
        <v>8.4871597290039063</v>
      </c>
      <c r="F198" s="63">
        <v>-82.403701782226563</v>
      </c>
      <c r="G198" s="63">
        <v>416873</v>
      </c>
      <c r="H198" s="69">
        <v>409</v>
      </c>
      <c r="I198" t="s">
        <v>371</v>
      </c>
      <c r="J198">
        <v>8.2236995697021484</v>
      </c>
      <c r="K198">
        <v>-81.795402526855469</v>
      </c>
      <c r="L198">
        <v>4052</v>
      </c>
      <c r="M198">
        <v>40903</v>
      </c>
      <c r="N198" t="s">
        <v>383</v>
      </c>
      <c r="O198">
        <v>8.2763204574584961</v>
      </c>
      <c r="P198">
        <v>-81.837303161621094</v>
      </c>
      <c r="Q198">
        <v>1325</v>
      </c>
    </row>
    <row r="199" spans="1:17">
      <c r="A199">
        <v>188</v>
      </c>
      <c r="B199" t="str">
        <f t="shared" si="2"/>
        <v>El Puerto</v>
      </c>
      <c r="C199">
        <v>4</v>
      </c>
      <c r="D199" t="s">
        <v>112</v>
      </c>
      <c r="E199" s="63">
        <v>8.4871597290039063</v>
      </c>
      <c r="F199" s="63">
        <v>-82.403701782226563</v>
      </c>
      <c r="G199" s="63">
        <v>416873</v>
      </c>
      <c r="H199" s="69">
        <v>409</v>
      </c>
      <c r="I199" t="s">
        <v>371</v>
      </c>
      <c r="J199">
        <v>8.2236995697021484</v>
      </c>
      <c r="K199">
        <v>-81.795402526855469</v>
      </c>
      <c r="L199">
        <v>4052</v>
      </c>
      <c r="M199">
        <v>40904</v>
      </c>
      <c r="N199" t="s">
        <v>386</v>
      </c>
      <c r="O199">
        <v>8.1991901397705078</v>
      </c>
      <c r="P199">
        <v>-81.783897399902344</v>
      </c>
      <c r="Q199">
        <v>720</v>
      </c>
    </row>
    <row r="200" spans="1:17">
      <c r="A200">
        <v>189</v>
      </c>
      <c r="B200" t="str">
        <f t="shared" si="2"/>
        <v>Santa Lucía</v>
      </c>
      <c r="C200">
        <v>4</v>
      </c>
      <c r="D200" t="s">
        <v>112</v>
      </c>
      <c r="E200" s="63">
        <v>8.4871597290039063</v>
      </c>
      <c r="F200" s="63">
        <v>-82.403701782226563</v>
      </c>
      <c r="G200" s="63">
        <v>416873</v>
      </c>
      <c r="H200" s="69">
        <v>409</v>
      </c>
      <c r="I200" t="s">
        <v>371</v>
      </c>
      <c r="J200">
        <v>8.2236995697021484</v>
      </c>
      <c r="K200">
        <v>-81.795402526855469</v>
      </c>
      <c r="L200">
        <v>4052</v>
      </c>
      <c r="M200">
        <v>40905</v>
      </c>
      <c r="N200" t="s">
        <v>716</v>
      </c>
      <c r="O200">
        <v>8.2518501281738281</v>
      </c>
      <c r="P200">
        <v>-81.800003051757813</v>
      </c>
      <c r="Q200">
        <v>492</v>
      </c>
    </row>
    <row r="201" spans="1:17">
      <c r="A201">
        <v>190</v>
      </c>
      <c r="B201" t="str">
        <f t="shared" si="2"/>
        <v>Río Sereno (Cabecera)</v>
      </c>
      <c r="C201">
        <v>4</v>
      </c>
      <c r="D201" t="s">
        <v>112</v>
      </c>
      <c r="E201" s="63">
        <v>8.4871597290039063</v>
      </c>
      <c r="F201" s="63">
        <v>-82.403701782226563</v>
      </c>
      <c r="G201" s="63">
        <v>416873</v>
      </c>
      <c r="H201" s="69">
        <v>410</v>
      </c>
      <c r="I201" t="s">
        <v>199</v>
      </c>
      <c r="J201">
        <v>8.7503204345703125</v>
      </c>
      <c r="K201">
        <v>-82.793701171875</v>
      </c>
      <c r="L201">
        <v>20524</v>
      </c>
      <c r="M201">
        <v>41001</v>
      </c>
      <c r="N201" t="s">
        <v>672</v>
      </c>
      <c r="O201">
        <v>8.8283300399780273</v>
      </c>
      <c r="P201">
        <v>-82.823997497558594</v>
      </c>
      <c r="Q201">
        <v>5463</v>
      </c>
    </row>
    <row r="202" spans="1:17">
      <c r="A202">
        <v>191</v>
      </c>
      <c r="B202" t="str">
        <f t="shared" si="2"/>
        <v>Breñón</v>
      </c>
      <c r="C202">
        <v>4</v>
      </c>
      <c r="D202" t="s">
        <v>112</v>
      </c>
      <c r="E202" s="63">
        <v>8.4871597290039063</v>
      </c>
      <c r="F202" s="63">
        <v>-82.403701782226563</v>
      </c>
      <c r="G202" s="63">
        <v>416873</v>
      </c>
      <c r="H202" s="69">
        <v>410</v>
      </c>
      <c r="I202" t="s">
        <v>199</v>
      </c>
      <c r="J202">
        <v>8.7503204345703125</v>
      </c>
      <c r="K202">
        <v>-82.793701171875</v>
      </c>
      <c r="L202">
        <v>20524</v>
      </c>
      <c r="M202">
        <v>41002</v>
      </c>
      <c r="N202" t="s">
        <v>200</v>
      </c>
      <c r="O202">
        <v>8.6227397918701172</v>
      </c>
      <c r="P202">
        <v>-82.816299438476563</v>
      </c>
      <c r="Q202">
        <v>755</v>
      </c>
    </row>
    <row r="203" spans="1:17">
      <c r="A203">
        <v>192</v>
      </c>
      <c r="B203" t="str">
        <f t="shared" si="2"/>
        <v>Cañas Gordas</v>
      </c>
      <c r="C203">
        <v>4</v>
      </c>
      <c r="D203" t="s">
        <v>112</v>
      </c>
      <c r="E203" s="63">
        <v>8.4871597290039063</v>
      </c>
      <c r="F203" s="63">
        <v>-82.403701782226563</v>
      </c>
      <c r="G203" s="63">
        <v>416873</v>
      </c>
      <c r="H203" s="69">
        <v>410</v>
      </c>
      <c r="I203" t="s">
        <v>199</v>
      </c>
      <c r="J203">
        <v>8.7503204345703125</v>
      </c>
      <c r="K203">
        <v>-82.793701171875</v>
      </c>
      <c r="L203">
        <v>20524</v>
      </c>
      <c r="M203">
        <v>41003</v>
      </c>
      <c r="N203" t="s">
        <v>232</v>
      </c>
      <c r="O203">
        <v>8.7204198837280273</v>
      </c>
      <c r="P203">
        <v>-82.868598937988281</v>
      </c>
      <c r="Q203">
        <v>3090</v>
      </c>
    </row>
    <row r="204" spans="1:17">
      <c r="A204">
        <v>193</v>
      </c>
      <c r="B204" t="str">
        <f t="shared" ref="B204:B267" si="3">+N204</f>
        <v>Monte Lirio</v>
      </c>
      <c r="C204">
        <v>4</v>
      </c>
      <c r="D204" t="s">
        <v>112</v>
      </c>
      <c r="E204" s="63">
        <v>8.4871597290039063</v>
      </c>
      <c r="F204" s="63">
        <v>-82.403701782226563</v>
      </c>
      <c r="G204" s="63">
        <v>416873</v>
      </c>
      <c r="H204" s="69">
        <v>410</v>
      </c>
      <c r="I204" t="s">
        <v>199</v>
      </c>
      <c r="J204">
        <v>8.7503204345703125</v>
      </c>
      <c r="K204">
        <v>-82.793701171875</v>
      </c>
      <c r="L204">
        <v>20524</v>
      </c>
      <c r="M204">
        <v>41004</v>
      </c>
      <c r="N204" t="s">
        <v>564</v>
      </c>
      <c r="O204">
        <v>8.7965497970581055</v>
      </c>
      <c r="P204">
        <v>-82.804496765136719</v>
      </c>
      <c r="Q204">
        <v>2771</v>
      </c>
    </row>
    <row r="205" spans="1:17">
      <c r="A205">
        <v>194</v>
      </c>
      <c r="B205" t="str">
        <f t="shared" si="3"/>
        <v>Plaza Caisán</v>
      </c>
      <c r="C205">
        <v>4</v>
      </c>
      <c r="D205" t="s">
        <v>112</v>
      </c>
      <c r="E205" s="63">
        <v>8.4871597290039063</v>
      </c>
      <c r="F205" s="63">
        <v>-82.403701782226563</v>
      </c>
      <c r="G205" s="63">
        <v>416873</v>
      </c>
      <c r="H205" s="69">
        <v>410</v>
      </c>
      <c r="I205" t="s">
        <v>199</v>
      </c>
      <c r="J205">
        <v>8.7503204345703125</v>
      </c>
      <c r="K205">
        <v>-82.793701171875</v>
      </c>
      <c r="L205">
        <v>20524</v>
      </c>
      <c r="M205">
        <v>41005</v>
      </c>
      <c r="N205" t="s">
        <v>623</v>
      </c>
      <c r="O205">
        <v>8.7581100463867188</v>
      </c>
      <c r="P205">
        <v>-82.773696899414063</v>
      </c>
      <c r="Q205">
        <v>2901</v>
      </c>
    </row>
    <row r="206" spans="1:17">
      <c r="A206">
        <v>195</v>
      </c>
      <c r="B206" t="str">
        <f t="shared" si="3"/>
        <v>Santa Cruz</v>
      </c>
      <c r="C206">
        <v>4</v>
      </c>
      <c r="D206" t="s">
        <v>112</v>
      </c>
      <c r="E206" s="63">
        <v>8.4871597290039063</v>
      </c>
      <c r="F206" s="63">
        <v>-82.403701782226563</v>
      </c>
      <c r="G206" s="63">
        <v>416873</v>
      </c>
      <c r="H206" s="69">
        <v>410</v>
      </c>
      <c r="I206" t="s">
        <v>199</v>
      </c>
      <c r="J206">
        <v>8.7503204345703125</v>
      </c>
      <c r="K206">
        <v>-82.793701171875</v>
      </c>
      <c r="L206">
        <v>20524</v>
      </c>
      <c r="M206">
        <v>41006</v>
      </c>
      <c r="N206" t="s">
        <v>713</v>
      </c>
      <c r="O206">
        <v>8.64739990234375</v>
      </c>
      <c r="P206">
        <v>-82.764297485351563</v>
      </c>
      <c r="Q206">
        <v>1904</v>
      </c>
    </row>
    <row r="207" spans="1:17">
      <c r="A207">
        <v>196</v>
      </c>
      <c r="B207" t="str">
        <f t="shared" si="3"/>
        <v>Dominical</v>
      </c>
      <c r="C207">
        <v>4</v>
      </c>
      <c r="D207" t="s">
        <v>112</v>
      </c>
      <c r="E207" s="63">
        <v>8.4871597290039063</v>
      </c>
      <c r="F207" s="63">
        <v>-82.403701782226563</v>
      </c>
      <c r="G207" s="63">
        <v>416873</v>
      </c>
      <c r="H207" s="69">
        <v>410</v>
      </c>
      <c r="I207" t="s">
        <v>199</v>
      </c>
      <c r="J207">
        <v>8.7503204345703125</v>
      </c>
      <c r="K207">
        <v>-82.793701171875</v>
      </c>
      <c r="L207">
        <v>20524</v>
      </c>
      <c r="M207">
        <v>41007</v>
      </c>
      <c r="N207" t="s">
        <v>317</v>
      </c>
      <c r="O207">
        <v>8.7132301330566406</v>
      </c>
      <c r="P207">
        <v>-82.757301330566406</v>
      </c>
      <c r="Q207">
        <v>998</v>
      </c>
    </row>
    <row r="208" spans="1:17">
      <c r="A208">
        <v>197</v>
      </c>
      <c r="B208" t="str">
        <f t="shared" si="3"/>
        <v>Santa Clara</v>
      </c>
      <c r="C208">
        <v>4</v>
      </c>
      <c r="D208" t="s">
        <v>112</v>
      </c>
      <c r="E208" s="63">
        <v>8.4871597290039063</v>
      </c>
      <c r="F208" s="63">
        <v>-82.403701782226563</v>
      </c>
      <c r="G208" s="63">
        <v>416873</v>
      </c>
      <c r="H208" s="69">
        <v>410</v>
      </c>
      <c r="I208" t="s">
        <v>199</v>
      </c>
      <c r="J208">
        <v>8.7503204345703125</v>
      </c>
      <c r="K208">
        <v>-82.793701171875</v>
      </c>
      <c r="L208">
        <v>20524</v>
      </c>
      <c r="M208">
        <v>41008</v>
      </c>
      <c r="N208" t="s">
        <v>712</v>
      </c>
      <c r="O208">
        <v>8.8449602127075195</v>
      </c>
      <c r="P208">
        <v>-82.771896362304688</v>
      </c>
      <c r="Q208">
        <v>2642</v>
      </c>
    </row>
    <row r="209" spans="1:17">
      <c r="A209">
        <v>198</v>
      </c>
      <c r="B209" t="str">
        <f t="shared" si="3"/>
        <v>Las Lajas</v>
      </c>
      <c r="C209">
        <v>4</v>
      </c>
      <c r="D209" t="s">
        <v>112</v>
      </c>
      <c r="E209" s="63">
        <v>8.4871597290039063</v>
      </c>
      <c r="F209" s="63">
        <v>-82.403701782226563</v>
      </c>
      <c r="G209" s="63">
        <v>416873</v>
      </c>
      <c r="H209" s="69">
        <v>411</v>
      </c>
      <c r="I209" t="s">
        <v>448</v>
      </c>
      <c r="J209">
        <v>8.2569599151611328</v>
      </c>
      <c r="K209">
        <v>-81.902397155761719</v>
      </c>
      <c r="L209">
        <v>6304</v>
      </c>
      <c r="M209">
        <v>41101</v>
      </c>
      <c r="N209" t="s">
        <v>503</v>
      </c>
      <c r="O209">
        <v>8.2079601287841797</v>
      </c>
      <c r="P209">
        <v>-81.864402770996094</v>
      </c>
      <c r="Q209">
        <v>1521</v>
      </c>
    </row>
    <row r="210" spans="1:17">
      <c r="A210">
        <v>199</v>
      </c>
      <c r="B210" t="str">
        <f t="shared" si="3"/>
        <v>Juay o Las Mareas</v>
      </c>
      <c r="C210">
        <v>4</v>
      </c>
      <c r="D210" t="s">
        <v>112</v>
      </c>
      <c r="E210" s="63">
        <v>8.4871597290039063</v>
      </c>
      <c r="F210" s="63">
        <v>-82.403701782226563</v>
      </c>
      <c r="G210" s="63">
        <v>416873</v>
      </c>
      <c r="H210" s="69">
        <v>411</v>
      </c>
      <c r="I210" t="s">
        <v>448</v>
      </c>
      <c r="J210">
        <v>8.2569599151611328</v>
      </c>
      <c r="K210">
        <v>-81.902397155761719</v>
      </c>
      <c r="L210">
        <v>6304</v>
      </c>
      <c r="M210">
        <v>41102</v>
      </c>
      <c r="N210" t="s">
        <v>449</v>
      </c>
      <c r="O210">
        <v>8.2960596084594727</v>
      </c>
      <c r="P210">
        <v>-81.959999084472656</v>
      </c>
      <c r="Q210">
        <v>654</v>
      </c>
    </row>
    <row r="211" spans="1:17">
      <c r="A211">
        <v>200</v>
      </c>
      <c r="B211" t="str">
        <f t="shared" si="3"/>
        <v>Lajas Adentro</v>
      </c>
      <c r="C211">
        <v>4</v>
      </c>
      <c r="D211" t="s">
        <v>112</v>
      </c>
      <c r="E211" s="63">
        <v>8.4871597290039063</v>
      </c>
      <c r="F211" s="63">
        <v>-82.403701782226563</v>
      </c>
      <c r="G211" s="63">
        <v>416873</v>
      </c>
      <c r="H211" s="69">
        <v>411</v>
      </c>
      <c r="I211" t="s">
        <v>448</v>
      </c>
      <c r="J211">
        <v>8.2569599151611328</v>
      </c>
      <c r="K211">
        <v>-81.902397155761719</v>
      </c>
      <c r="L211">
        <v>6304</v>
      </c>
      <c r="M211">
        <v>41103</v>
      </c>
      <c r="N211" t="s">
        <v>492</v>
      </c>
      <c r="O211">
        <v>8.2214202880859375</v>
      </c>
      <c r="P211">
        <v>-81.904296875</v>
      </c>
      <c r="Q211">
        <v>741</v>
      </c>
    </row>
    <row r="212" spans="1:17">
      <c r="A212">
        <v>201</v>
      </c>
      <c r="B212" t="str">
        <f t="shared" si="3"/>
        <v>San Félix</v>
      </c>
      <c r="C212">
        <v>4</v>
      </c>
      <c r="D212" t="s">
        <v>112</v>
      </c>
      <c r="E212" s="63">
        <v>8.4871597290039063</v>
      </c>
      <c r="F212" s="63">
        <v>-82.403701782226563</v>
      </c>
      <c r="G212" s="63">
        <v>416873</v>
      </c>
      <c r="H212" s="69">
        <v>411</v>
      </c>
      <c r="I212" t="s">
        <v>448</v>
      </c>
      <c r="J212">
        <v>8.2569599151611328</v>
      </c>
      <c r="K212">
        <v>-81.902397155761719</v>
      </c>
      <c r="L212">
        <v>6304</v>
      </c>
      <c r="M212">
        <v>41104</v>
      </c>
      <c r="N212" t="s">
        <v>448</v>
      </c>
      <c r="O212">
        <v>8.3113698959350586</v>
      </c>
      <c r="P212">
        <v>-81.886001586914063</v>
      </c>
      <c r="Q212">
        <v>2972</v>
      </c>
    </row>
    <row r="213" spans="1:17">
      <c r="A213">
        <v>202</v>
      </c>
      <c r="B213" t="str">
        <f t="shared" si="3"/>
        <v>Santa Cruz</v>
      </c>
      <c r="C213">
        <v>4</v>
      </c>
      <c r="D213" t="s">
        <v>112</v>
      </c>
      <c r="E213" s="63">
        <v>8.4871597290039063</v>
      </c>
      <c r="F213" s="63">
        <v>-82.403701782226563</v>
      </c>
      <c r="G213" s="63">
        <v>416873</v>
      </c>
      <c r="H213" s="69">
        <v>411</v>
      </c>
      <c r="I213" t="s">
        <v>448</v>
      </c>
      <c r="J213">
        <v>8.2569599151611328</v>
      </c>
      <c r="K213">
        <v>-81.902397155761719</v>
      </c>
      <c r="L213">
        <v>6304</v>
      </c>
      <c r="M213">
        <v>41105</v>
      </c>
      <c r="N213" t="s">
        <v>713</v>
      </c>
      <c r="O213">
        <v>8.241999626159668</v>
      </c>
      <c r="P213">
        <v>-81.922096252441406</v>
      </c>
      <c r="Q213">
        <v>416</v>
      </c>
    </row>
    <row r="214" spans="1:17">
      <c r="A214">
        <v>203</v>
      </c>
      <c r="B214" t="str">
        <f t="shared" si="3"/>
        <v>Horconcitos (Cabecera)</v>
      </c>
      <c r="C214">
        <v>4</v>
      </c>
      <c r="D214" t="s">
        <v>112</v>
      </c>
      <c r="E214" s="63">
        <v>8.4871597290039063</v>
      </c>
      <c r="F214" s="63">
        <v>-82.403701782226563</v>
      </c>
      <c r="G214" s="63">
        <v>416873</v>
      </c>
      <c r="H214" s="69">
        <v>412</v>
      </c>
      <c r="I214" t="s">
        <v>188</v>
      </c>
      <c r="J214">
        <v>8.3129796981811523</v>
      </c>
      <c r="K214">
        <v>-82.112998962402344</v>
      </c>
      <c r="L214">
        <v>7507</v>
      </c>
      <c r="M214">
        <v>41201</v>
      </c>
      <c r="N214" t="s">
        <v>434</v>
      </c>
      <c r="O214">
        <v>8.2995004653930664</v>
      </c>
      <c r="P214">
        <v>-82.160400390625</v>
      </c>
      <c r="Q214">
        <v>996</v>
      </c>
    </row>
    <row r="215" spans="1:17">
      <c r="A215">
        <v>204</v>
      </c>
      <c r="B215" t="str">
        <f t="shared" si="3"/>
        <v>Boca Chica</v>
      </c>
      <c r="C215">
        <v>4</v>
      </c>
      <c r="D215" t="s">
        <v>112</v>
      </c>
      <c r="E215" s="63">
        <v>8.4871597290039063</v>
      </c>
      <c r="F215" s="63">
        <v>-82.403701782226563</v>
      </c>
      <c r="G215" s="63">
        <v>416873</v>
      </c>
      <c r="H215" s="69">
        <v>412</v>
      </c>
      <c r="I215" t="s">
        <v>188</v>
      </c>
      <c r="J215">
        <v>8.3129796981811523</v>
      </c>
      <c r="K215">
        <v>-82.112998962402344</v>
      </c>
      <c r="L215">
        <v>7507</v>
      </c>
      <c r="M215">
        <v>41202</v>
      </c>
      <c r="N215" t="s">
        <v>189</v>
      </c>
      <c r="O215">
        <v>8.220210075378418</v>
      </c>
      <c r="P215">
        <v>-82.1990966796875</v>
      </c>
      <c r="Q215">
        <v>441</v>
      </c>
    </row>
    <row r="216" spans="1:17">
      <c r="A216">
        <v>205</v>
      </c>
      <c r="B216" t="str">
        <f t="shared" si="3"/>
        <v>Boca del Monte</v>
      </c>
      <c r="C216">
        <v>4</v>
      </c>
      <c r="D216" t="s">
        <v>112</v>
      </c>
      <c r="E216" s="63">
        <v>8.4871597290039063</v>
      </c>
      <c r="F216" s="63">
        <v>-82.403701782226563</v>
      </c>
      <c r="G216" s="63">
        <v>416873</v>
      </c>
      <c r="H216" s="69">
        <v>412</v>
      </c>
      <c r="I216" t="s">
        <v>188</v>
      </c>
      <c r="J216">
        <v>8.3129796981811523</v>
      </c>
      <c r="K216">
        <v>-82.112998962402344</v>
      </c>
      <c r="L216">
        <v>7507</v>
      </c>
      <c r="M216">
        <v>41203</v>
      </c>
      <c r="N216" t="s">
        <v>194</v>
      </c>
      <c r="O216">
        <v>8.3999099731445313</v>
      </c>
      <c r="P216">
        <v>-82.130401611328125</v>
      </c>
      <c r="Q216">
        <v>2143</v>
      </c>
    </row>
    <row r="217" spans="1:17">
      <c r="A217">
        <v>206</v>
      </c>
      <c r="B217" t="str">
        <f t="shared" si="3"/>
        <v>San Juan</v>
      </c>
      <c r="C217">
        <v>4</v>
      </c>
      <c r="D217" t="s">
        <v>112</v>
      </c>
      <c r="E217" s="63">
        <v>8.4871597290039063</v>
      </c>
      <c r="F217" s="63">
        <v>-82.403701782226563</v>
      </c>
      <c r="G217" s="63">
        <v>416873</v>
      </c>
      <c r="H217" s="69">
        <v>412</v>
      </c>
      <c r="I217" t="s">
        <v>188</v>
      </c>
      <c r="J217">
        <v>8.3129796981811523</v>
      </c>
      <c r="K217">
        <v>-82.112998962402344</v>
      </c>
      <c r="L217">
        <v>7507</v>
      </c>
      <c r="M217">
        <v>41204</v>
      </c>
      <c r="N217" t="s">
        <v>697</v>
      </c>
      <c r="O217">
        <v>8.2701301574707031</v>
      </c>
      <c r="P217">
        <v>-82.003402709960938</v>
      </c>
      <c r="Q217">
        <v>1637</v>
      </c>
    </row>
    <row r="218" spans="1:17">
      <c r="A218">
        <v>207</v>
      </c>
      <c r="B218" t="str">
        <f t="shared" si="3"/>
        <v>San Lorenzo</v>
      </c>
      <c r="C218">
        <v>4</v>
      </c>
      <c r="D218" t="s">
        <v>112</v>
      </c>
      <c r="E218" s="63">
        <v>8.4871597290039063</v>
      </c>
      <c r="F218" s="63">
        <v>-82.403701782226563</v>
      </c>
      <c r="G218" s="63">
        <v>416873</v>
      </c>
      <c r="H218" s="69">
        <v>412</v>
      </c>
      <c r="I218" t="s">
        <v>188</v>
      </c>
      <c r="J218">
        <v>8.3129796981811523</v>
      </c>
      <c r="K218">
        <v>-82.112998962402344</v>
      </c>
      <c r="L218">
        <v>7507</v>
      </c>
      <c r="M218">
        <v>41205</v>
      </c>
      <c r="N218" t="s">
        <v>188</v>
      </c>
      <c r="O218">
        <v>8.277409553527832</v>
      </c>
      <c r="P218">
        <v>-82.070098876953125</v>
      </c>
      <c r="Q218">
        <v>2290</v>
      </c>
    </row>
    <row r="219" spans="1:17">
      <c r="A219">
        <v>208</v>
      </c>
      <c r="B219" t="str">
        <f t="shared" si="3"/>
        <v>Tolé (Cabecera)</v>
      </c>
      <c r="C219">
        <v>4</v>
      </c>
      <c r="D219" t="s">
        <v>112</v>
      </c>
      <c r="E219" s="63">
        <v>8.4871597290039063</v>
      </c>
      <c r="F219" s="63">
        <v>-82.403701782226563</v>
      </c>
      <c r="G219" s="63">
        <v>416873</v>
      </c>
      <c r="H219" s="69">
        <v>413</v>
      </c>
      <c r="I219" t="s">
        <v>179</v>
      </c>
      <c r="J219">
        <v>8.1972103118896484</v>
      </c>
      <c r="K219">
        <v>-81.647697448730469</v>
      </c>
      <c r="L219">
        <v>11885</v>
      </c>
      <c r="M219">
        <v>41301</v>
      </c>
      <c r="N219" t="s">
        <v>744</v>
      </c>
      <c r="O219">
        <v>8.2194900512695313</v>
      </c>
      <c r="P219">
        <v>-81.706703186035156</v>
      </c>
      <c r="Q219">
        <v>3240</v>
      </c>
    </row>
    <row r="220" spans="1:17">
      <c r="A220">
        <v>209</v>
      </c>
      <c r="B220" t="str">
        <f t="shared" si="3"/>
        <v>Bella Vista</v>
      </c>
      <c r="C220">
        <v>4</v>
      </c>
      <c r="D220" t="s">
        <v>112</v>
      </c>
      <c r="E220" s="63">
        <v>8.4871597290039063</v>
      </c>
      <c r="F220" s="63">
        <v>-82.403701782226563</v>
      </c>
      <c r="G220" s="63">
        <v>416873</v>
      </c>
      <c r="H220" s="69">
        <v>413</v>
      </c>
      <c r="I220" t="s">
        <v>179</v>
      </c>
      <c r="J220">
        <v>8.1972103118896484</v>
      </c>
      <c r="K220">
        <v>-81.647697448730469</v>
      </c>
      <c r="L220">
        <v>11885</v>
      </c>
      <c r="M220">
        <v>41302</v>
      </c>
      <c r="N220" t="s">
        <v>180</v>
      </c>
      <c r="O220">
        <v>8.1935997009277344</v>
      </c>
      <c r="P220">
        <v>-81.6094970703125</v>
      </c>
      <c r="Q220">
        <v>683</v>
      </c>
    </row>
    <row r="221" spans="1:17">
      <c r="A221">
        <v>210</v>
      </c>
      <c r="B221" t="str">
        <f t="shared" si="3"/>
        <v>Cerro Viejo</v>
      </c>
      <c r="C221">
        <v>4</v>
      </c>
      <c r="D221" t="s">
        <v>112</v>
      </c>
      <c r="E221" s="63">
        <v>8.4871597290039063</v>
      </c>
      <c r="F221" s="63">
        <v>-82.403701782226563</v>
      </c>
      <c r="G221" s="63">
        <v>416873</v>
      </c>
      <c r="H221" s="69">
        <v>413</v>
      </c>
      <c r="I221" t="s">
        <v>179</v>
      </c>
      <c r="J221">
        <v>8.1972103118896484</v>
      </c>
      <c r="K221">
        <v>-81.647697448730469</v>
      </c>
      <c r="L221">
        <v>11885</v>
      </c>
      <c r="M221">
        <v>41303</v>
      </c>
      <c r="N221" t="s">
        <v>268</v>
      </c>
      <c r="O221">
        <v>8.2536897659301758</v>
      </c>
      <c r="P221">
        <v>-81.573097229003906</v>
      </c>
      <c r="Q221">
        <v>1768</v>
      </c>
    </row>
    <row r="222" spans="1:17">
      <c r="A222">
        <v>211</v>
      </c>
      <c r="B222" t="str">
        <f t="shared" si="3"/>
        <v>El Cristo</v>
      </c>
      <c r="C222">
        <v>4</v>
      </c>
      <c r="D222" t="s">
        <v>112</v>
      </c>
      <c r="E222" s="63">
        <v>8.4871597290039063</v>
      </c>
      <c r="F222" s="63">
        <v>-82.403701782226563</v>
      </c>
      <c r="G222" s="63">
        <v>416873</v>
      </c>
      <c r="H222" s="69">
        <v>413</v>
      </c>
      <c r="I222" t="s">
        <v>179</v>
      </c>
      <c r="J222">
        <v>8.1972103118896484</v>
      </c>
      <c r="K222">
        <v>-81.647697448730469</v>
      </c>
      <c r="L222">
        <v>11885</v>
      </c>
      <c r="M222">
        <v>41304</v>
      </c>
      <c r="N222" t="s">
        <v>348</v>
      </c>
      <c r="O222">
        <v>8.3224802017211914</v>
      </c>
      <c r="P222">
        <v>-81.600997924804688</v>
      </c>
      <c r="Q222">
        <v>1500</v>
      </c>
    </row>
    <row r="223" spans="1:17">
      <c r="A223">
        <v>212</v>
      </c>
      <c r="B223" t="str">
        <f t="shared" si="3"/>
        <v>Justo Fidel Palacios</v>
      </c>
      <c r="C223">
        <v>4</v>
      </c>
      <c r="D223" t="s">
        <v>112</v>
      </c>
      <c r="E223" s="63">
        <v>8.4871597290039063</v>
      </c>
      <c r="F223" s="63">
        <v>-82.403701782226563</v>
      </c>
      <c r="G223" s="63">
        <v>416873</v>
      </c>
      <c r="H223" s="69">
        <v>413</v>
      </c>
      <c r="I223" t="s">
        <v>179</v>
      </c>
      <c r="J223">
        <v>8.1972103118896484</v>
      </c>
      <c r="K223">
        <v>-81.647697448730469</v>
      </c>
      <c r="L223">
        <v>11885</v>
      </c>
      <c r="M223">
        <v>41305</v>
      </c>
      <c r="N223" t="s">
        <v>450</v>
      </c>
      <c r="O223">
        <v>8.3272104263305664</v>
      </c>
      <c r="P223">
        <v>-81.535499572753906</v>
      </c>
      <c r="Q223">
        <v>656</v>
      </c>
    </row>
    <row r="224" spans="1:17">
      <c r="A224">
        <v>213</v>
      </c>
      <c r="B224" t="str">
        <f t="shared" si="3"/>
        <v>Lajas de Tolé</v>
      </c>
      <c r="C224">
        <v>4</v>
      </c>
      <c r="D224" t="s">
        <v>112</v>
      </c>
      <c r="E224" s="63">
        <v>8.4871597290039063</v>
      </c>
      <c r="F224" s="63">
        <v>-82.403701782226563</v>
      </c>
      <c r="G224" s="63">
        <v>416873</v>
      </c>
      <c r="H224" s="69">
        <v>413</v>
      </c>
      <c r="I224" t="s">
        <v>179</v>
      </c>
      <c r="J224">
        <v>8.1972103118896484</v>
      </c>
      <c r="K224">
        <v>-81.647697448730469</v>
      </c>
      <c r="L224">
        <v>11885</v>
      </c>
      <c r="M224">
        <v>41306</v>
      </c>
      <c r="N224" t="s">
        <v>494</v>
      </c>
      <c r="O224">
        <v>8.155949592590332</v>
      </c>
      <c r="P224">
        <v>-81.672401428222656</v>
      </c>
      <c r="Q224">
        <v>847</v>
      </c>
    </row>
    <row r="225" spans="1:17">
      <c r="A225">
        <v>214</v>
      </c>
      <c r="B225" t="str">
        <f t="shared" si="3"/>
        <v>Potrero de Caña</v>
      </c>
      <c r="C225">
        <v>4</v>
      </c>
      <c r="D225" t="s">
        <v>112</v>
      </c>
      <c r="E225" s="63">
        <v>8.4871597290039063</v>
      </c>
      <c r="F225" s="63">
        <v>-82.403701782226563</v>
      </c>
      <c r="G225" s="63">
        <v>416873</v>
      </c>
      <c r="H225" s="69">
        <v>413</v>
      </c>
      <c r="I225" t="s">
        <v>179</v>
      </c>
      <c r="J225">
        <v>8.1972103118896484</v>
      </c>
      <c r="K225">
        <v>-81.647697448730469</v>
      </c>
      <c r="L225">
        <v>11885</v>
      </c>
      <c r="M225">
        <v>41307</v>
      </c>
      <c r="N225" t="s">
        <v>630</v>
      </c>
      <c r="O225">
        <v>8.2853097915649414</v>
      </c>
      <c r="P225">
        <v>-81.696403503417969</v>
      </c>
      <c r="Q225">
        <v>337</v>
      </c>
    </row>
    <row r="226" spans="1:17">
      <c r="A226">
        <v>215</v>
      </c>
      <c r="B226" t="str">
        <f t="shared" si="3"/>
        <v>Quebrada de Piedra</v>
      </c>
      <c r="C226">
        <v>4</v>
      </c>
      <c r="D226" t="s">
        <v>112</v>
      </c>
      <c r="E226" s="63">
        <v>8.4871597290039063</v>
      </c>
      <c r="F226" s="63">
        <v>-82.403701782226563</v>
      </c>
      <c r="G226" s="63">
        <v>416873</v>
      </c>
      <c r="H226" s="69">
        <v>413</v>
      </c>
      <c r="I226" t="s">
        <v>179</v>
      </c>
      <c r="J226">
        <v>8.1972103118896484</v>
      </c>
      <c r="K226">
        <v>-81.647697448730469</v>
      </c>
      <c r="L226">
        <v>11885</v>
      </c>
      <c r="M226">
        <v>41308</v>
      </c>
      <c r="N226" t="s">
        <v>650</v>
      </c>
      <c r="O226">
        <v>8.0797901153564453</v>
      </c>
      <c r="P226">
        <v>-81.676399230957031</v>
      </c>
      <c r="Q226">
        <v>1127</v>
      </c>
    </row>
    <row r="227" spans="1:17">
      <c r="A227">
        <v>216</v>
      </c>
      <c r="B227" t="str">
        <f t="shared" si="3"/>
        <v>Veladero</v>
      </c>
      <c r="C227">
        <v>4</v>
      </c>
      <c r="D227" t="s">
        <v>112</v>
      </c>
      <c r="E227" s="63">
        <v>8.4871597290039063</v>
      </c>
      <c r="F227" s="63">
        <v>-82.403701782226563</v>
      </c>
      <c r="G227" s="63">
        <v>416873</v>
      </c>
      <c r="H227" s="69">
        <v>413</v>
      </c>
      <c r="I227" t="s">
        <v>179</v>
      </c>
      <c r="J227">
        <v>8.1972103118896484</v>
      </c>
      <c r="K227">
        <v>-81.647697448730469</v>
      </c>
      <c r="L227">
        <v>11885</v>
      </c>
      <c r="M227">
        <v>41309</v>
      </c>
      <c r="N227" t="s">
        <v>764</v>
      </c>
      <c r="O227">
        <v>8.2382097244262695</v>
      </c>
      <c r="P227">
        <v>-81.642799377441406</v>
      </c>
      <c r="Q227">
        <v>1727</v>
      </c>
    </row>
    <row r="228" spans="1:17">
      <c r="A228">
        <v>217</v>
      </c>
      <c r="B228" t="str">
        <f t="shared" si="3"/>
        <v>Volcán (Cabecera)</v>
      </c>
      <c r="C228">
        <v>4</v>
      </c>
      <c r="D228" t="s">
        <v>112</v>
      </c>
      <c r="E228" s="63">
        <v>8.4871597290039063</v>
      </c>
      <c r="F228" s="63">
        <v>-82.403701782226563</v>
      </c>
      <c r="G228" s="63">
        <v>416873</v>
      </c>
      <c r="H228" s="69">
        <v>414</v>
      </c>
      <c r="I228" t="s">
        <v>265</v>
      </c>
      <c r="J228">
        <v>8.8073396682739258</v>
      </c>
      <c r="K228">
        <v>-82.6416015625</v>
      </c>
      <c r="L228">
        <v>0</v>
      </c>
      <c r="M228">
        <v>41401</v>
      </c>
      <c r="N228" t="s">
        <v>775</v>
      </c>
      <c r="O228">
        <v>8.7320098876953125</v>
      </c>
      <c r="P228">
        <v>-82.6636962890625</v>
      </c>
      <c r="Q228">
        <v>0</v>
      </c>
    </row>
    <row r="229" spans="1:17">
      <c r="A229">
        <v>218</v>
      </c>
      <c r="B229" t="str">
        <f t="shared" si="3"/>
        <v>Cerro Punta</v>
      </c>
      <c r="C229">
        <v>4</v>
      </c>
      <c r="D229" t="s">
        <v>112</v>
      </c>
      <c r="E229" s="63">
        <v>8.4871597290039063</v>
      </c>
      <c r="F229" s="63">
        <v>-82.403701782226563</v>
      </c>
      <c r="G229" s="63">
        <v>416873</v>
      </c>
      <c r="H229" s="69">
        <v>414</v>
      </c>
      <c r="I229" t="s">
        <v>265</v>
      </c>
      <c r="J229">
        <v>8.8073396682739258</v>
      </c>
      <c r="K229">
        <v>-82.6416015625</v>
      </c>
      <c r="L229">
        <v>0</v>
      </c>
      <c r="M229">
        <v>41402</v>
      </c>
      <c r="N229" t="s">
        <v>266</v>
      </c>
      <c r="O229">
        <v>8.872349739074707</v>
      </c>
      <c r="P229">
        <v>-82.585403442382813</v>
      </c>
      <c r="Q229">
        <v>0</v>
      </c>
    </row>
    <row r="230" spans="1:17">
      <c r="A230">
        <v>219</v>
      </c>
      <c r="B230" t="str">
        <f t="shared" si="3"/>
        <v>Cuesta de Piedra</v>
      </c>
      <c r="C230">
        <v>4</v>
      </c>
      <c r="D230" t="s">
        <v>112</v>
      </c>
      <c r="E230" s="63">
        <v>8.4871597290039063</v>
      </c>
      <c r="F230" s="63">
        <v>-82.403701782226563</v>
      </c>
      <c r="G230" s="63">
        <v>416873</v>
      </c>
      <c r="H230" s="69">
        <v>414</v>
      </c>
      <c r="I230" t="s">
        <v>265</v>
      </c>
      <c r="J230">
        <v>8.8073396682739258</v>
      </c>
      <c r="K230">
        <v>-82.6416015625</v>
      </c>
      <c r="L230">
        <v>0</v>
      </c>
      <c r="M230">
        <v>41403</v>
      </c>
      <c r="N230" t="s">
        <v>307</v>
      </c>
      <c r="O230">
        <v>8.7000198364257813</v>
      </c>
      <c r="P230">
        <v>-82.628402709960938</v>
      </c>
      <c r="Q230">
        <v>0</v>
      </c>
    </row>
    <row r="231" spans="1:17">
      <c r="A231">
        <v>220</v>
      </c>
      <c r="B231" t="str">
        <f t="shared" si="3"/>
        <v>Nueva California</v>
      </c>
      <c r="C231">
        <v>4</v>
      </c>
      <c r="D231" t="s">
        <v>112</v>
      </c>
      <c r="E231" s="63">
        <v>8.4871597290039063</v>
      </c>
      <c r="F231" s="63">
        <v>-82.403701782226563</v>
      </c>
      <c r="G231" s="63">
        <v>416873</v>
      </c>
      <c r="H231" s="69">
        <v>414</v>
      </c>
      <c r="I231" t="s">
        <v>265</v>
      </c>
      <c r="J231">
        <v>8.8073396682739258</v>
      </c>
      <c r="K231">
        <v>-82.6416015625</v>
      </c>
      <c r="L231">
        <v>0</v>
      </c>
      <c r="M231">
        <v>41404</v>
      </c>
      <c r="N231" t="s">
        <v>576</v>
      </c>
      <c r="O231">
        <v>8.8422698974609375</v>
      </c>
      <c r="P231">
        <v>-82.677200317382813</v>
      </c>
      <c r="Q231">
        <v>0</v>
      </c>
    </row>
    <row r="232" spans="1:17">
      <c r="A232">
        <v>221</v>
      </c>
      <c r="B232" t="str">
        <f t="shared" si="3"/>
        <v>Paso Ancho</v>
      </c>
      <c r="C232">
        <v>4</v>
      </c>
      <c r="D232" t="s">
        <v>112</v>
      </c>
      <c r="E232" s="63">
        <v>8.4871597290039063</v>
      </c>
      <c r="F232" s="63">
        <v>-82.403701782226563</v>
      </c>
      <c r="G232" s="63">
        <v>416873</v>
      </c>
      <c r="H232" s="69">
        <v>414</v>
      </c>
      <c r="I232" t="s">
        <v>265</v>
      </c>
      <c r="J232">
        <v>8.8073396682739258</v>
      </c>
      <c r="K232">
        <v>-82.6416015625</v>
      </c>
      <c r="L232">
        <v>0</v>
      </c>
      <c r="M232">
        <v>41405</v>
      </c>
      <c r="N232" t="s">
        <v>606</v>
      </c>
      <c r="O232">
        <v>8.8260698318481445</v>
      </c>
      <c r="P232">
        <v>-82.599296569824219</v>
      </c>
      <c r="Q232">
        <v>0</v>
      </c>
    </row>
    <row r="233" spans="1:17">
      <c r="A233">
        <v>222</v>
      </c>
      <c r="B233" t="str">
        <f t="shared" si="3"/>
        <v>La Palma (Cabecera)</v>
      </c>
      <c r="C233">
        <v>5</v>
      </c>
      <c r="D233" t="s">
        <v>104</v>
      </c>
      <c r="E233" s="64">
        <v>7.8753299713134766</v>
      </c>
      <c r="F233" s="64">
        <v>-80.706199645996094</v>
      </c>
      <c r="G233" s="64">
        <v>109955</v>
      </c>
      <c r="H233" s="69">
        <v>501</v>
      </c>
      <c r="I233" t="s">
        <v>225</v>
      </c>
      <c r="J233">
        <v>7.8599100112915039</v>
      </c>
      <c r="K233">
        <v>-78.001800537109375</v>
      </c>
      <c r="L233">
        <v>30110</v>
      </c>
      <c r="M233">
        <v>50101</v>
      </c>
      <c r="N233" t="s">
        <v>474</v>
      </c>
      <c r="O233">
        <v>8.2803802490234375</v>
      </c>
      <c r="P233">
        <v>-78.153900146484375</v>
      </c>
      <c r="Q233">
        <v>4205</v>
      </c>
    </row>
    <row r="234" spans="1:17">
      <c r="A234">
        <v>223</v>
      </c>
      <c r="B234" t="str">
        <f t="shared" si="3"/>
        <v>Camogantí</v>
      </c>
      <c r="C234">
        <v>5</v>
      </c>
      <c r="D234" t="s">
        <v>104</v>
      </c>
      <c r="E234" s="64">
        <v>7.8753299713134766</v>
      </c>
      <c r="F234" s="64">
        <v>-80.706199645996094</v>
      </c>
      <c r="G234" s="64">
        <v>109955</v>
      </c>
      <c r="H234" s="69">
        <v>501</v>
      </c>
      <c r="I234" t="s">
        <v>225</v>
      </c>
      <c r="J234">
        <v>7.8599100112915039</v>
      </c>
      <c r="K234">
        <v>-78.001800537109375</v>
      </c>
      <c r="L234">
        <v>30110</v>
      </c>
      <c r="M234">
        <v>50102</v>
      </c>
      <c r="N234" t="s">
        <v>226</v>
      </c>
      <c r="O234">
        <v>8.0714502334594727</v>
      </c>
      <c r="P234">
        <v>-77.8656005859375</v>
      </c>
      <c r="Q234">
        <v>282</v>
      </c>
    </row>
    <row r="235" spans="1:17">
      <c r="A235">
        <v>224</v>
      </c>
      <c r="B235" t="str">
        <f t="shared" si="3"/>
        <v>Chepigana</v>
      </c>
      <c r="C235">
        <v>5</v>
      </c>
      <c r="D235" t="s">
        <v>104</v>
      </c>
      <c r="E235" s="64">
        <v>7.8753299713134766</v>
      </c>
      <c r="F235" s="64">
        <v>-80.706199645996094</v>
      </c>
      <c r="G235" s="64">
        <v>109955</v>
      </c>
      <c r="H235" s="69">
        <v>501</v>
      </c>
      <c r="I235" t="s">
        <v>225</v>
      </c>
      <c r="J235">
        <v>7.8599100112915039</v>
      </c>
      <c r="K235">
        <v>-78.001800537109375</v>
      </c>
      <c r="L235">
        <v>30110</v>
      </c>
      <c r="M235">
        <v>50103</v>
      </c>
      <c r="N235" t="s">
        <v>225</v>
      </c>
      <c r="O235">
        <v>8.1189498901367188</v>
      </c>
      <c r="P235">
        <v>-78.019500732421875</v>
      </c>
      <c r="Q235">
        <v>704</v>
      </c>
    </row>
    <row r="236" spans="1:17">
      <c r="A236">
        <v>225</v>
      </c>
      <c r="B236" t="str">
        <f t="shared" si="3"/>
        <v>Garachiné</v>
      </c>
      <c r="C236">
        <v>5</v>
      </c>
      <c r="D236" t="s">
        <v>104</v>
      </c>
      <c r="E236" s="64">
        <v>7.8753299713134766</v>
      </c>
      <c r="F236" s="64">
        <v>-80.706199645996094</v>
      </c>
      <c r="G236" s="64">
        <v>109955</v>
      </c>
      <c r="H236" s="69">
        <v>501</v>
      </c>
      <c r="I236" t="s">
        <v>225</v>
      </c>
      <c r="J236">
        <v>7.8599100112915039</v>
      </c>
      <c r="K236">
        <v>-78.001800537109375</v>
      </c>
      <c r="L236">
        <v>30110</v>
      </c>
      <c r="M236">
        <v>50104</v>
      </c>
      <c r="N236" t="s">
        <v>406</v>
      </c>
      <c r="O236">
        <v>8.0284996032714844</v>
      </c>
      <c r="P236">
        <v>-78.335601806640625</v>
      </c>
      <c r="Q236">
        <v>1878</v>
      </c>
    </row>
    <row r="237" spans="1:17">
      <c r="A237">
        <v>226</v>
      </c>
      <c r="B237" t="str">
        <f t="shared" si="3"/>
        <v>Jaqué</v>
      </c>
      <c r="C237">
        <v>5</v>
      </c>
      <c r="D237" t="s">
        <v>104</v>
      </c>
      <c r="E237" s="64">
        <v>7.8753299713134766</v>
      </c>
      <c r="F237" s="64">
        <v>-80.706199645996094</v>
      </c>
      <c r="G237" s="64">
        <v>109955</v>
      </c>
      <c r="H237" s="69">
        <v>501</v>
      </c>
      <c r="I237" t="s">
        <v>225</v>
      </c>
      <c r="J237">
        <v>7.8599100112915039</v>
      </c>
      <c r="K237">
        <v>-78.001800537109375</v>
      </c>
      <c r="L237">
        <v>30110</v>
      </c>
      <c r="M237">
        <v>50105</v>
      </c>
      <c r="N237" t="s">
        <v>441</v>
      </c>
      <c r="O237">
        <v>7.4707298278808594</v>
      </c>
      <c r="P237">
        <v>-77.982803344726563</v>
      </c>
      <c r="Q237">
        <v>2386</v>
      </c>
    </row>
    <row r="238" spans="1:17">
      <c r="A238">
        <v>227</v>
      </c>
      <c r="B238" t="str">
        <f t="shared" si="3"/>
        <v>Puerto Piña</v>
      </c>
      <c r="C238">
        <v>5</v>
      </c>
      <c r="D238" t="s">
        <v>104</v>
      </c>
      <c r="E238" s="64">
        <v>7.8753299713134766</v>
      </c>
      <c r="F238" s="64">
        <v>-80.706199645996094</v>
      </c>
      <c r="G238" s="64">
        <v>109955</v>
      </c>
      <c r="H238" s="69">
        <v>501</v>
      </c>
      <c r="I238" t="s">
        <v>225</v>
      </c>
      <c r="J238">
        <v>7.8599100112915039</v>
      </c>
      <c r="K238">
        <v>-78.001800537109375</v>
      </c>
      <c r="L238">
        <v>30110</v>
      </c>
      <c r="M238">
        <v>50106</v>
      </c>
      <c r="N238" t="s">
        <v>641</v>
      </c>
      <c r="O238">
        <v>7.7908501625061035</v>
      </c>
      <c r="P238">
        <v>-78.28790283203125</v>
      </c>
      <c r="Q238">
        <v>1113</v>
      </c>
    </row>
    <row r="239" spans="1:17">
      <c r="A239">
        <v>228</v>
      </c>
      <c r="B239" t="str">
        <f t="shared" si="3"/>
        <v>Sambú</v>
      </c>
      <c r="C239">
        <v>5</v>
      </c>
      <c r="D239" t="s">
        <v>104</v>
      </c>
      <c r="E239" s="64">
        <v>7.8753299713134766</v>
      </c>
      <c r="F239" s="64">
        <v>-80.706199645996094</v>
      </c>
      <c r="G239" s="64">
        <v>109955</v>
      </c>
      <c r="H239" s="69">
        <v>501</v>
      </c>
      <c r="I239" t="s">
        <v>225</v>
      </c>
      <c r="J239">
        <v>7.8599100112915039</v>
      </c>
      <c r="K239">
        <v>-78.001800537109375</v>
      </c>
      <c r="L239">
        <v>30110</v>
      </c>
      <c r="M239">
        <v>50109</v>
      </c>
      <c r="N239" t="s">
        <v>443</v>
      </c>
      <c r="O239">
        <v>8.0188703536987305</v>
      </c>
      <c r="P239">
        <v>-78.224899291992188</v>
      </c>
      <c r="Q239">
        <v>931</v>
      </c>
    </row>
    <row r="240" spans="1:17">
      <c r="A240">
        <v>229</v>
      </c>
      <c r="B240" t="str">
        <f t="shared" si="3"/>
        <v>Setegantí</v>
      </c>
      <c r="C240">
        <v>5</v>
      </c>
      <c r="D240" t="s">
        <v>104</v>
      </c>
      <c r="E240" s="64">
        <v>7.8753299713134766</v>
      </c>
      <c r="F240" s="64">
        <v>-80.706199645996094</v>
      </c>
      <c r="G240" s="64">
        <v>109955</v>
      </c>
      <c r="H240" s="69">
        <v>501</v>
      </c>
      <c r="I240" t="s">
        <v>225</v>
      </c>
      <c r="J240">
        <v>7.8599100112915039</v>
      </c>
      <c r="K240">
        <v>-78.001800537109375</v>
      </c>
      <c r="L240">
        <v>30110</v>
      </c>
      <c r="M240">
        <v>50110</v>
      </c>
      <c r="N240" t="s">
        <v>727</v>
      </c>
      <c r="O240">
        <v>8.2771596908569336</v>
      </c>
      <c r="P240">
        <v>-78.083602905273438</v>
      </c>
      <c r="Q240">
        <v>558</v>
      </c>
    </row>
    <row r="241" spans="1:17">
      <c r="A241">
        <v>230</v>
      </c>
      <c r="B241" t="str">
        <f t="shared" si="3"/>
        <v>Taimatí</v>
      </c>
      <c r="C241">
        <v>5</v>
      </c>
      <c r="D241" t="s">
        <v>104</v>
      </c>
      <c r="E241" s="64">
        <v>7.8753299713134766</v>
      </c>
      <c r="F241" s="64">
        <v>-80.706199645996094</v>
      </c>
      <c r="G241" s="64">
        <v>109955</v>
      </c>
      <c r="H241" s="69">
        <v>501</v>
      </c>
      <c r="I241" t="s">
        <v>225</v>
      </c>
      <c r="J241">
        <v>7.8599100112915039</v>
      </c>
      <c r="K241">
        <v>-78.001800537109375</v>
      </c>
      <c r="L241">
        <v>30110</v>
      </c>
      <c r="M241">
        <v>50111</v>
      </c>
      <c r="N241" t="s">
        <v>736</v>
      </c>
      <c r="O241">
        <v>8.1294803619384766</v>
      </c>
      <c r="P241">
        <v>-78.202102661132813</v>
      </c>
      <c r="Q241">
        <v>764</v>
      </c>
    </row>
    <row r="242" spans="1:17">
      <c r="A242">
        <v>231</v>
      </c>
      <c r="B242" t="str">
        <f t="shared" si="3"/>
        <v>Tucutí</v>
      </c>
      <c r="C242">
        <v>5</v>
      </c>
      <c r="D242" t="s">
        <v>104</v>
      </c>
      <c r="E242" s="64">
        <v>7.8753299713134766</v>
      </c>
      <c r="F242" s="64">
        <v>-80.706199645996094</v>
      </c>
      <c r="G242" s="64">
        <v>109955</v>
      </c>
      <c r="H242" s="69">
        <v>501</v>
      </c>
      <c r="I242" t="s">
        <v>225</v>
      </c>
      <c r="J242">
        <v>7.8599100112915039</v>
      </c>
      <c r="K242">
        <v>-78.001800537109375</v>
      </c>
      <c r="L242">
        <v>30110</v>
      </c>
      <c r="M242">
        <v>50112</v>
      </c>
      <c r="N242" t="s">
        <v>752</v>
      </c>
      <c r="O242">
        <v>7.7562398910522461</v>
      </c>
      <c r="P242">
        <v>-77.849998474121094</v>
      </c>
      <c r="Q242">
        <v>1200</v>
      </c>
    </row>
    <row r="243" spans="1:17">
      <c r="A243">
        <v>232</v>
      </c>
      <c r="B243" t="str">
        <f t="shared" si="3"/>
        <v>El Real de Santa María (Cabecera)</v>
      </c>
      <c r="C243">
        <v>5</v>
      </c>
      <c r="D243" t="s">
        <v>104</v>
      </c>
      <c r="E243" s="64">
        <v>7.8753299713134766</v>
      </c>
      <c r="F243" s="64">
        <v>-80.706199645996094</v>
      </c>
      <c r="G243" s="64">
        <v>109955</v>
      </c>
      <c r="H243" s="69">
        <v>502</v>
      </c>
      <c r="I243" t="s">
        <v>192</v>
      </c>
      <c r="J243">
        <v>8.2430000305175781</v>
      </c>
      <c r="K243">
        <v>-77.693901062011719</v>
      </c>
      <c r="L243">
        <v>18268</v>
      </c>
      <c r="M243">
        <v>50201</v>
      </c>
      <c r="N243" t="s">
        <v>387</v>
      </c>
      <c r="O243">
        <v>8.0601902008056641</v>
      </c>
      <c r="P243">
        <v>-77.734001159667969</v>
      </c>
      <c r="Q243">
        <v>1183</v>
      </c>
    </row>
    <row r="244" spans="1:17">
      <c r="A244">
        <v>233</v>
      </c>
      <c r="B244" t="str">
        <f t="shared" si="3"/>
        <v>Boca de Cupe</v>
      </c>
      <c r="C244">
        <v>5</v>
      </c>
      <c r="D244" t="s">
        <v>104</v>
      </c>
      <c r="E244" s="64">
        <v>7.8753299713134766</v>
      </c>
      <c r="F244" s="64">
        <v>-80.706199645996094</v>
      </c>
      <c r="G244" s="64">
        <v>109955</v>
      </c>
      <c r="H244" s="69">
        <v>502</v>
      </c>
      <c r="I244" t="s">
        <v>192</v>
      </c>
      <c r="J244">
        <v>8.2430000305175781</v>
      </c>
      <c r="K244">
        <v>-77.693901062011719</v>
      </c>
      <c r="L244">
        <v>18268</v>
      </c>
      <c r="M244">
        <v>50202</v>
      </c>
      <c r="N244" t="s">
        <v>193</v>
      </c>
      <c r="O244">
        <v>7.8227500915527344</v>
      </c>
      <c r="P244">
        <v>-77.624099731445313</v>
      </c>
      <c r="Q244">
        <v>1167</v>
      </c>
    </row>
    <row r="245" spans="1:17">
      <c r="A245">
        <v>234</v>
      </c>
      <c r="B245" t="str">
        <f t="shared" si="3"/>
        <v>Paya</v>
      </c>
      <c r="C245">
        <v>5</v>
      </c>
      <c r="D245" t="s">
        <v>104</v>
      </c>
      <c r="E245" s="64">
        <v>7.8753299713134766</v>
      </c>
      <c r="F245" s="64">
        <v>-80.706199645996094</v>
      </c>
      <c r="G245" s="64">
        <v>109955</v>
      </c>
      <c r="H245" s="69">
        <v>502</v>
      </c>
      <c r="I245" t="s">
        <v>192</v>
      </c>
      <c r="J245">
        <v>8.2430000305175781</v>
      </c>
      <c r="K245">
        <v>-77.693901062011719</v>
      </c>
      <c r="L245">
        <v>18268</v>
      </c>
      <c r="M245">
        <v>50203</v>
      </c>
      <c r="N245" t="s">
        <v>607</v>
      </c>
      <c r="O245">
        <v>7.8243398666381836</v>
      </c>
      <c r="P245">
        <v>-77.436996459960938</v>
      </c>
      <c r="Q245">
        <v>639</v>
      </c>
    </row>
    <row r="246" spans="1:17">
      <c r="A246">
        <v>235</v>
      </c>
      <c r="B246" t="str">
        <f t="shared" si="3"/>
        <v>Pinogana</v>
      </c>
      <c r="C246">
        <v>5</v>
      </c>
      <c r="D246" t="s">
        <v>104</v>
      </c>
      <c r="E246" s="64">
        <v>7.8753299713134766</v>
      </c>
      <c r="F246" s="64">
        <v>-80.706199645996094</v>
      </c>
      <c r="G246" s="64">
        <v>109955</v>
      </c>
      <c r="H246" s="69">
        <v>502</v>
      </c>
      <c r="I246" t="s">
        <v>192</v>
      </c>
      <c r="J246">
        <v>8.2430000305175781</v>
      </c>
      <c r="K246">
        <v>-77.693901062011719</v>
      </c>
      <c r="L246">
        <v>18268</v>
      </c>
      <c r="M246">
        <v>50204</v>
      </c>
      <c r="N246" t="s">
        <v>192</v>
      </c>
      <c r="O246">
        <v>8.0926103591918945</v>
      </c>
      <c r="P246">
        <v>-77.66259765625</v>
      </c>
      <c r="Q246">
        <v>405</v>
      </c>
    </row>
    <row r="247" spans="1:17">
      <c r="A247">
        <v>236</v>
      </c>
      <c r="B247" t="str">
        <f t="shared" si="3"/>
        <v>Púcuro</v>
      </c>
      <c r="C247">
        <v>5</v>
      </c>
      <c r="D247" t="s">
        <v>104</v>
      </c>
      <c r="E247" s="64">
        <v>7.8753299713134766</v>
      </c>
      <c r="F247" s="64">
        <v>-80.706199645996094</v>
      </c>
      <c r="G247" s="64">
        <v>109955</v>
      </c>
      <c r="H247" s="69">
        <v>502</v>
      </c>
      <c r="I247" t="s">
        <v>192</v>
      </c>
      <c r="J247">
        <v>8.2430000305175781</v>
      </c>
      <c r="K247">
        <v>-77.693901062011719</v>
      </c>
      <c r="L247">
        <v>18268</v>
      </c>
      <c r="M247">
        <v>50205</v>
      </c>
      <c r="N247" t="s">
        <v>633</v>
      </c>
      <c r="O247">
        <v>7.9903302192687988</v>
      </c>
      <c r="P247">
        <v>-77.517601013183594</v>
      </c>
      <c r="Q247">
        <v>356</v>
      </c>
    </row>
    <row r="248" spans="1:17">
      <c r="A248">
        <v>237</v>
      </c>
      <c r="B248" t="str">
        <f t="shared" si="3"/>
        <v>Yape</v>
      </c>
      <c r="C248">
        <v>5</v>
      </c>
      <c r="D248" t="s">
        <v>104</v>
      </c>
      <c r="E248" s="64">
        <v>7.8753299713134766</v>
      </c>
      <c r="F248" s="64">
        <v>-80.706199645996094</v>
      </c>
      <c r="G248" s="64">
        <v>109955</v>
      </c>
      <c r="H248" s="69">
        <v>502</v>
      </c>
      <c r="I248" t="s">
        <v>192</v>
      </c>
      <c r="J248">
        <v>8.2430000305175781</v>
      </c>
      <c r="K248">
        <v>-77.693901062011719</v>
      </c>
      <c r="L248">
        <v>18268</v>
      </c>
      <c r="M248">
        <v>50206</v>
      </c>
      <c r="N248" t="s">
        <v>776</v>
      </c>
      <c r="O248">
        <v>8.0620203018188477</v>
      </c>
      <c r="P248">
        <v>-77.411903381347656</v>
      </c>
      <c r="Q248">
        <v>187</v>
      </c>
    </row>
    <row r="249" spans="1:17">
      <c r="A249">
        <v>238</v>
      </c>
      <c r="B249" t="str">
        <f t="shared" si="3"/>
        <v>Yaviza</v>
      </c>
      <c r="C249">
        <v>5</v>
      </c>
      <c r="D249" t="s">
        <v>104</v>
      </c>
      <c r="E249" s="64">
        <v>7.8753299713134766</v>
      </c>
      <c r="F249" s="64">
        <v>-80.706199645996094</v>
      </c>
      <c r="G249" s="64">
        <v>109955</v>
      </c>
      <c r="H249" s="69">
        <v>502</v>
      </c>
      <c r="I249" t="s">
        <v>192</v>
      </c>
      <c r="J249">
        <v>8.2430000305175781</v>
      </c>
      <c r="K249">
        <v>-77.693901062011719</v>
      </c>
      <c r="L249">
        <v>18268</v>
      </c>
      <c r="M249">
        <v>50207</v>
      </c>
      <c r="N249" t="s">
        <v>777</v>
      </c>
      <c r="O249">
        <v>8.2111301422119141</v>
      </c>
      <c r="P249">
        <v>-77.761100769042969</v>
      </c>
      <c r="Q249">
        <v>4441</v>
      </c>
    </row>
    <row r="250" spans="1:17">
      <c r="A250">
        <v>239</v>
      </c>
      <c r="B250" t="str">
        <f t="shared" si="3"/>
        <v>Metetí</v>
      </c>
      <c r="C250">
        <v>5</v>
      </c>
      <c r="D250" t="s">
        <v>104</v>
      </c>
      <c r="E250" s="64">
        <v>7.8753299713134766</v>
      </c>
      <c r="F250" s="64">
        <v>-80.706199645996094</v>
      </c>
      <c r="G250" s="64">
        <v>109955</v>
      </c>
      <c r="H250" s="69">
        <v>502</v>
      </c>
      <c r="I250" t="s">
        <v>192</v>
      </c>
      <c r="J250">
        <v>8.2430000305175781</v>
      </c>
      <c r="K250">
        <v>-77.693901062011719</v>
      </c>
      <c r="L250">
        <v>18268</v>
      </c>
      <c r="M250">
        <v>50208</v>
      </c>
      <c r="N250" t="s">
        <v>558</v>
      </c>
      <c r="O250">
        <v>8.584589958190918</v>
      </c>
      <c r="P250">
        <v>-77.921302795410156</v>
      </c>
      <c r="Q250">
        <v>7976</v>
      </c>
    </row>
    <row r="251" spans="1:17">
      <c r="A251">
        <v>240</v>
      </c>
      <c r="B251" t="str">
        <f t="shared" si="3"/>
        <v>Comarca Kuna de Wargandí</v>
      </c>
      <c r="C251">
        <v>5</v>
      </c>
      <c r="D251" t="s">
        <v>104</v>
      </c>
      <c r="E251" s="64">
        <v>7.8753299713134766</v>
      </c>
      <c r="F251" s="64">
        <v>-80.706199645996094</v>
      </c>
      <c r="G251" s="64">
        <v>109955</v>
      </c>
      <c r="H251" s="69">
        <v>502</v>
      </c>
      <c r="I251" t="s">
        <v>192</v>
      </c>
      <c r="J251">
        <v>8.2430000305175781</v>
      </c>
      <c r="K251">
        <v>-77.693901062011719</v>
      </c>
      <c r="L251">
        <v>18268</v>
      </c>
      <c r="M251">
        <v>50209</v>
      </c>
      <c r="N251" t="s">
        <v>296</v>
      </c>
      <c r="O251">
        <v>8.9049797058105469</v>
      </c>
      <c r="P251">
        <v>-77.978401184082031</v>
      </c>
      <c r="Q251">
        <v>1914</v>
      </c>
    </row>
    <row r="252" spans="1:17">
      <c r="A252">
        <v>241</v>
      </c>
      <c r="B252" t="str">
        <f t="shared" si="3"/>
        <v>Río Congo</v>
      </c>
      <c r="C252">
        <v>5</v>
      </c>
      <c r="D252" t="s">
        <v>104</v>
      </c>
      <c r="E252" s="64">
        <v>7.8753299713134766</v>
      </c>
      <c r="F252" s="64">
        <v>-80.706199645996094</v>
      </c>
      <c r="G252" s="64">
        <v>109955</v>
      </c>
      <c r="H252" s="69">
        <v>503</v>
      </c>
      <c r="I252" t="s">
        <v>105</v>
      </c>
      <c r="J252">
        <v>8.6035499572753906</v>
      </c>
      <c r="K252">
        <v>-78.213302612304688</v>
      </c>
      <c r="L252">
        <v>0</v>
      </c>
      <c r="M252">
        <v>50307</v>
      </c>
      <c r="N252" t="s">
        <v>662</v>
      </c>
      <c r="O252">
        <v>8.5510997772216797</v>
      </c>
      <c r="P252">
        <v>-78.388298034667969</v>
      </c>
      <c r="Q252">
        <v>0</v>
      </c>
    </row>
    <row r="253" spans="1:17">
      <c r="A253">
        <v>242</v>
      </c>
      <c r="B253" t="str">
        <f t="shared" si="3"/>
        <v>Río Iglesias</v>
      </c>
      <c r="C253">
        <v>5</v>
      </c>
      <c r="D253" t="s">
        <v>104</v>
      </c>
      <c r="E253" s="64">
        <v>7.8753299713134766</v>
      </c>
      <c r="F253" s="64">
        <v>-80.706199645996094</v>
      </c>
      <c r="G253" s="64">
        <v>109955</v>
      </c>
      <c r="H253" s="69">
        <v>503</v>
      </c>
      <c r="I253" t="s">
        <v>105</v>
      </c>
      <c r="J253">
        <v>8.6035499572753906</v>
      </c>
      <c r="K253">
        <v>-78.213302612304688</v>
      </c>
      <c r="L253">
        <v>0</v>
      </c>
      <c r="M253">
        <v>50308</v>
      </c>
      <c r="N253" t="s">
        <v>668</v>
      </c>
      <c r="O253">
        <v>8.3624601364135742</v>
      </c>
      <c r="P253">
        <v>-77.985099792480469</v>
      </c>
      <c r="Q253">
        <v>0</v>
      </c>
    </row>
    <row r="254" spans="1:17">
      <c r="A254">
        <v>243</v>
      </c>
      <c r="B254" t="str">
        <f t="shared" si="3"/>
        <v>Agua Fría</v>
      </c>
      <c r="C254">
        <v>5</v>
      </c>
      <c r="D254" t="s">
        <v>104</v>
      </c>
      <c r="E254" s="64">
        <v>7.8753299713134766</v>
      </c>
      <c r="F254" s="64">
        <v>-80.706199645996094</v>
      </c>
      <c r="G254" s="64">
        <v>109955</v>
      </c>
      <c r="H254" s="69">
        <v>503</v>
      </c>
      <c r="I254" t="s">
        <v>105</v>
      </c>
      <c r="J254">
        <v>8.6035499572753906</v>
      </c>
      <c r="K254">
        <v>-78.213302612304688</v>
      </c>
      <c r="L254">
        <v>0</v>
      </c>
      <c r="M254">
        <v>50313</v>
      </c>
      <c r="N254" t="s">
        <v>106</v>
      </c>
      <c r="O254">
        <v>8.8349599838256836</v>
      </c>
      <c r="P254">
        <v>-78.198898315429688</v>
      </c>
      <c r="Q254">
        <v>0</v>
      </c>
    </row>
    <row r="255" spans="1:17">
      <c r="A255">
        <v>244</v>
      </c>
      <c r="B255" t="str">
        <f t="shared" si="3"/>
        <v>Cucunatí</v>
      </c>
      <c r="C255">
        <v>5</v>
      </c>
      <c r="D255" t="s">
        <v>104</v>
      </c>
      <c r="E255" s="64">
        <v>7.8753299713134766</v>
      </c>
      <c r="F255" s="64">
        <v>-80.706199645996094</v>
      </c>
      <c r="G255" s="64">
        <v>109955</v>
      </c>
      <c r="H255" s="69">
        <v>503</v>
      </c>
      <c r="I255" t="s">
        <v>105</v>
      </c>
      <c r="J255">
        <v>8.6035499572753906</v>
      </c>
      <c r="K255">
        <v>-78.213302612304688</v>
      </c>
      <c r="L255">
        <v>0</v>
      </c>
      <c r="M255">
        <v>50314</v>
      </c>
      <c r="N255" t="s">
        <v>306</v>
      </c>
      <c r="O255">
        <v>8.5576601028442383</v>
      </c>
      <c r="P255">
        <v>-78.246498107910156</v>
      </c>
      <c r="Q255">
        <v>0</v>
      </c>
    </row>
    <row r="256" spans="1:17">
      <c r="A256">
        <v>245</v>
      </c>
      <c r="B256" t="str">
        <f t="shared" si="3"/>
        <v>Río Congo Arriba</v>
      </c>
      <c r="C256">
        <v>5</v>
      </c>
      <c r="D256" t="s">
        <v>104</v>
      </c>
      <c r="E256" s="64">
        <v>7.8753299713134766</v>
      </c>
      <c r="F256" s="64">
        <v>-80.706199645996094</v>
      </c>
      <c r="G256" s="64">
        <v>109955</v>
      </c>
      <c r="H256" s="69">
        <v>503</v>
      </c>
      <c r="I256" t="s">
        <v>105</v>
      </c>
      <c r="J256">
        <v>8.6035499572753906</v>
      </c>
      <c r="K256">
        <v>-78.213302612304688</v>
      </c>
      <c r="L256">
        <v>0</v>
      </c>
      <c r="M256">
        <v>50315</v>
      </c>
      <c r="N256" t="s">
        <v>663</v>
      </c>
      <c r="O256">
        <v>8.7504501342773438</v>
      </c>
      <c r="P256">
        <v>-78.391502380371094</v>
      </c>
      <c r="Q256">
        <v>0</v>
      </c>
    </row>
    <row r="257" spans="1:17">
      <c r="A257">
        <v>246</v>
      </c>
      <c r="B257" t="str">
        <f t="shared" si="3"/>
        <v>Santa Fe (Cabecera)</v>
      </c>
      <c r="C257">
        <v>5</v>
      </c>
      <c r="D257" t="s">
        <v>104</v>
      </c>
      <c r="E257" s="64">
        <v>7.8753299713134766</v>
      </c>
      <c r="F257" s="64">
        <v>-80.706199645996094</v>
      </c>
      <c r="G257" s="64">
        <v>109955</v>
      </c>
      <c r="H257" s="69">
        <v>503</v>
      </c>
      <c r="I257" t="s">
        <v>105</v>
      </c>
      <c r="J257">
        <v>8.6035499572753906</v>
      </c>
      <c r="K257">
        <v>-78.213302612304688</v>
      </c>
      <c r="L257">
        <v>0</v>
      </c>
      <c r="M257">
        <v>50316</v>
      </c>
      <c r="N257" t="s">
        <v>715</v>
      </c>
      <c r="O257">
        <v>8.7053604125976563</v>
      </c>
      <c r="P257">
        <v>-78.172897338867188</v>
      </c>
      <c r="Q257">
        <v>0</v>
      </c>
    </row>
    <row r="258" spans="1:17">
      <c r="A258">
        <v>247</v>
      </c>
      <c r="B258" t="str">
        <f t="shared" si="3"/>
        <v>Zapallal</v>
      </c>
      <c r="C258">
        <v>5</v>
      </c>
      <c r="D258" t="s">
        <v>104</v>
      </c>
      <c r="E258" s="64">
        <v>7.8753299713134766</v>
      </c>
      <c r="F258" s="64">
        <v>-80.706199645996094</v>
      </c>
      <c r="G258" s="64">
        <v>109955</v>
      </c>
      <c r="H258" s="69">
        <v>503</v>
      </c>
      <c r="I258" t="s">
        <v>105</v>
      </c>
      <c r="J258">
        <v>8.6035499572753906</v>
      </c>
      <c r="K258">
        <v>-78.213302612304688</v>
      </c>
      <c r="L258">
        <v>0</v>
      </c>
      <c r="M258">
        <v>50317</v>
      </c>
      <c r="N258" t="s">
        <v>778</v>
      </c>
      <c r="O258">
        <v>8.6270303726196289</v>
      </c>
      <c r="P258">
        <v>-78.105300903320313</v>
      </c>
      <c r="Q258">
        <v>0</v>
      </c>
    </row>
    <row r="259" spans="1:17">
      <c r="A259">
        <v>248</v>
      </c>
      <c r="B259" t="str">
        <f t="shared" si="3"/>
        <v>Chitré (Cabecera)</v>
      </c>
      <c r="C259">
        <v>6</v>
      </c>
      <c r="D259" t="s">
        <v>211</v>
      </c>
      <c r="E259" s="65">
        <v>7.8753299713134766</v>
      </c>
      <c r="F259" s="65">
        <v>-80.706199645996094</v>
      </c>
      <c r="G259" s="65">
        <v>109955</v>
      </c>
      <c r="H259" s="69">
        <v>601</v>
      </c>
      <c r="I259" t="s">
        <v>279</v>
      </c>
      <c r="J259">
        <v>7.9766898155212402</v>
      </c>
      <c r="K259">
        <v>-80.449501037597656</v>
      </c>
      <c r="L259">
        <v>50684</v>
      </c>
      <c r="M259">
        <v>60101</v>
      </c>
      <c r="N259" t="s">
        <v>280</v>
      </c>
      <c r="O259">
        <v>7.9528999328613281</v>
      </c>
      <c r="P259">
        <v>-80.438697814941406</v>
      </c>
      <c r="Q259">
        <v>9092</v>
      </c>
    </row>
    <row r="260" spans="1:17">
      <c r="A260">
        <v>249</v>
      </c>
      <c r="B260" t="str">
        <f t="shared" si="3"/>
        <v>La Arena</v>
      </c>
      <c r="C260">
        <v>6</v>
      </c>
      <c r="D260" t="s">
        <v>211</v>
      </c>
      <c r="E260" s="65">
        <v>7.8753299713134766</v>
      </c>
      <c r="F260" s="65">
        <v>-80.706199645996094</v>
      </c>
      <c r="G260" s="65">
        <v>109955</v>
      </c>
      <c r="H260" s="69">
        <v>601</v>
      </c>
      <c r="I260" t="s">
        <v>279</v>
      </c>
      <c r="J260">
        <v>7.9766898155212402</v>
      </c>
      <c r="K260">
        <v>-80.449501037597656</v>
      </c>
      <c r="L260">
        <v>50684</v>
      </c>
      <c r="M260">
        <v>60102</v>
      </c>
      <c r="N260" t="s">
        <v>452</v>
      </c>
      <c r="O260">
        <v>7.9622797966003418</v>
      </c>
      <c r="P260">
        <v>-80.482002258300781</v>
      </c>
      <c r="Q260">
        <v>7586</v>
      </c>
    </row>
    <row r="261" spans="1:17">
      <c r="A261">
        <v>250</v>
      </c>
      <c r="B261" t="str">
        <f t="shared" si="3"/>
        <v>Monagrillo</v>
      </c>
      <c r="C261">
        <v>6</v>
      </c>
      <c r="D261" t="s">
        <v>211</v>
      </c>
      <c r="E261" s="65">
        <v>7.8753299713134766</v>
      </c>
      <c r="F261" s="65">
        <v>-80.706199645996094</v>
      </c>
      <c r="G261" s="65">
        <v>109955</v>
      </c>
      <c r="H261" s="69">
        <v>601</v>
      </c>
      <c r="I261" t="s">
        <v>279</v>
      </c>
      <c r="J261">
        <v>7.9766898155212402</v>
      </c>
      <c r="K261">
        <v>-80.449501037597656</v>
      </c>
      <c r="L261">
        <v>50684</v>
      </c>
      <c r="M261">
        <v>60103</v>
      </c>
      <c r="N261" t="s">
        <v>562</v>
      </c>
      <c r="O261">
        <v>7.9989299774169922</v>
      </c>
      <c r="P261">
        <v>-80.448699951171875</v>
      </c>
      <c r="Q261">
        <v>12385</v>
      </c>
    </row>
    <row r="262" spans="1:17">
      <c r="A262">
        <v>251</v>
      </c>
      <c r="B262" t="str">
        <f t="shared" si="3"/>
        <v>Llano Bonito</v>
      </c>
      <c r="C262">
        <v>6</v>
      </c>
      <c r="D262" t="s">
        <v>211</v>
      </c>
      <c r="E262" s="65">
        <v>7.8753299713134766</v>
      </c>
      <c r="F262" s="65">
        <v>-80.706199645996094</v>
      </c>
      <c r="G262" s="65">
        <v>109955</v>
      </c>
      <c r="H262" s="69">
        <v>601</v>
      </c>
      <c r="I262" t="s">
        <v>279</v>
      </c>
      <c r="J262">
        <v>7.9766898155212402</v>
      </c>
      <c r="K262">
        <v>-80.449501037597656</v>
      </c>
      <c r="L262">
        <v>50684</v>
      </c>
      <c r="M262">
        <v>60104</v>
      </c>
      <c r="N262" t="s">
        <v>521</v>
      </c>
      <c r="O262">
        <v>7.9904999732971191</v>
      </c>
      <c r="P262">
        <v>-80.412002563476563</v>
      </c>
      <c r="Q262">
        <v>9798</v>
      </c>
    </row>
    <row r="263" spans="1:17">
      <c r="A263">
        <v>252</v>
      </c>
      <c r="B263" t="str">
        <f t="shared" si="3"/>
        <v>San Juan Bautista</v>
      </c>
      <c r="C263">
        <v>6</v>
      </c>
      <c r="D263" t="s">
        <v>211</v>
      </c>
      <c r="E263" s="65">
        <v>7.8753299713134766</v>
      </c>
      <c r="F263" s="65">
        <v>-80.706199645996094</v>
      </c>
      <c r="G263" s="65">
        <v>109955</v>
      </c>
      <c r="H263" s="69">
        <v>601</v>
      </c>
      <c r="I263" t="s">
        <v>279</v>
      </c>
      <c r="J263">
        <v>7.9766898155212402</v>
      </c>
      <c r="K263">
        <v>-80.449501037597656</v>
      </c>
      <c r="L263">
        <v>50684</v>
      </c>
      <c r="M263">
        <v>60105</v>
      </c>
      <c r="N263" t="s">
        <v>698</v>
      </c>
      <c r="O263">
        <v>7.967440128326416</v>
      </c>
      <c r="P263">
        <v>-80.413597106933594</v>
      </c>
      <c r="Q263">
        <v>11823</v>
      </c>
    </row>
    <row r="264" spans="1:17">
      <c r="A264">
        <v>253</v>
      </c>
      <c r="B264" t="str">
        <f t="shared" si="3"/>
        <v>Las Minas (Cabecera)</v>
      </c>
      <c r="C264">
        <v>6</v>
      </c>
      <c r="D264" t="s">
        <v>211</v>
      </c>
      <c r="E264" s="65">
        <v>7.8753299713134766</v>
      </c>
      <c r="F264" s="65">
        <v>-80.706199645996094</v>
      </c>
      <c r="G264" s="65">
        <v>109955</v>
      </c>
      <c r="H264" s="69">
        <v>602</v>
      </c>
      <c r="I264" t="s">
        <v>271</v>
      </c>
      <c r="J264">
        <v>7.731719970703125</v>
      </c>
      <c r="K264">
        <v>-80.799797058105469</v>
      </c>
      <c r="L264">
        <v>7551</v>
      </c>
      <c r="M264">
        <v>60201</v>
      </c>
      <c r="N264" t="s">
        <v>508</v>
      </c>
      <c r="O264">
        <v>7.7913198471069336</v>
      </c>
      <c r="P264">
        <v>-80.731498718261719</v>
      </c>
      <c r="Q264">
        <v>1975</v>
      </c>
    </row>
    <row r="265" spans="1:17">
      <c r="A265">
        <v>254</v>
      </c>
      <c r="B265" t="str">
        <f t="shared" si="3"/>
        <v>Chepo</v>
      </c>
      <c r="C265">
        <v>6</v>
      </c>
      <c r="D265" t="s">
        <v>211</v>
      </c>
      <c r="E265" s="65">
        <v>7.8753299713134766</v>
      </c>
      <c r="F265" s="65">
        <v>-80.706199645996094</v>
      </c>
      <c r="G265" s="65">
        <v>109955</v>
      </c>
      <c r="H265" s="69">
        <v>602</v>
      </c>
      <c r="I265" t="s">
        <v>271</v>
      </c>
      <c r="J265">
        <v>7.731719970703125</v>
      </c>
      <c r="K265">
        <v>-80.799797058105469</v>
      </c>
      <c r="L265">
        <v>7551</v>
      </c>
      <c r="M265">
        <v>60202</v>
      </c>
      <c r="N265" t="s">
        <v>237</v>
      </c>
      <c r="O265">
        <v>7.6671299934387207</v>
      </c>
      <c r="P265">
        <v>-80.818801879882813</v>
      </c>
      <c r="Q265">
        <v>1415</v>
      </c>
    </row>
    <row r="266" spans="1:17">
      <c r="A266">
        <v>255</v>
      </c>
      <c r="B266" t="str">
        <f t="shared" si="3"/>
        <v>Chumical</v>
      </c>
      <c r="C266">
        <v>6</v>
      </c>
      <c r="D266" t="s">
        <v>211</v>
      </c>
      <c r="E266" s="65">
        <v>7.8753299713134766</v>
      </c>
      <c r="F266" s="65">
        <v>-80.706199645996094</v>
      </c>
      <c r="G266" s="65">
        <v>109955</v>
      </c>
      <c r="H266" s="69">
        <v>602</v>
      </c>
      <c r="I266" t="s">
        <v>271</v>
      </c>
      <c r="J266">
        <v>7.731719970703125</v>
      </c>
      <c r="K266">
        <v>-80.799797058105469</v>
      </c>
      <c r="L266">
        <v>7551</v>
      </c>
      <c r="M266">
        <v>60203</v>
      </c>
      <c r="N266" t="s">
        <v>281</v>
      </c>
      <c r="O266">
        <v>7.837130069732666</v>
      </c>
      <c r="P266">
        <v>-80.737602233886719</v>
      </c>
      <c r="Q266">
        <v>665</v>
      </c>
    </row>
    <row r="267" spans="1:17">
      <c r="A267">
        <v>256</v>
      </c>
      <c r="B267" t="str">
        <f t="shared" si="3"/>
        <v>El Toro</v>
      </c>
      <c r="C267">
        <v>6</v>
      </c>
      <c r="D267" t="s">
        <v>211</v>
      </c>
      <c r="E267" s="65">
        <v>7.8753299713134766</v>
      </c>
      <c r="F267" s="65">
        <v>-80.706199645996094</v>
      </c>
      <c r="G267" s="65">
        <v>109955</v>
      </c>
      <c r="H267" s="69">
        <v>602</v>
      </c>
      <c r="I267" t="s">
        <v>271</v>
      </c>
      <c r="J267">
        <v>7.731719970703125</v>
      </c>
      <c r="K267">
        <v>-80.799797058105469</v>
      </c>
      <c r="L267">
        <v>7551</v>
      </c>
      <c r="M267">
        <v>60204</v>
      </c>
      <c r="N267" t="s">
        <v>395</v>
      </c>
      <c r="O267">
        <v>7.7526202201843262</v>
      </c>
      <c r="P267">
        <v>-80.889198303222656</v>
      </c>
      <c r="Q267">
        <v>931</v>
      </c>
    </row>
    <row r="268" spans="1:17">
      <c r="A268">
        <v>257</v>
      </c>
      <c r="B268" t="str">
        <f t="shared" ref="B268:B331" si="4">+N268</f>
        <v>Leones</v>
      </c>
      <c r="C268">
        <v>6</v>
      </c>
      <c r="D268" t="s">
        <v>211</v>
      </c>
      <c r="E268" s="65">
        <v>7.8753299713134766</v>
      </c>
      <c r="F268" s="65">
        <v>-80.706199645996094</v>
      </c>
      <c r="G268" s="65">
        <v>109955</v>
      </c>
      <c r="H268" s="69">
        <v>602</v>
      </c>
      <c r="I268" t="s">
        <v>271</v>
      </c>
      <c r="J268">
        <v>7.731719970703125</v>
      </c>
      <c r="K268">
        <v>-80.799797058105469</v>
      </c>
      <c r="L268">
        <v>7551</v>
      </c>
      <c r="M268">
        <v>60205</v>
      </c>
      <c r="N268" t="s">
        <v>516</v>
      </c>
      <c r="O268">
        <v>7.7786698341369629</v>
      </c>
      <c r="P268">
        <v>-80.804496765136719</v>
      </c>
      <c r="Q268">
        <v>852</v>
      </c>
    </row>
    <row r="269" spans="1:17">
      <c r="A269">
        <v>258</v>
      </c>
      <c r="B269" t="str">
        <f t="shared" si="4"/>
        <v>Quebrada del Rosario</v>
      </c>
      <c r="C269">
        <v>6</v>
      </c>
      <c r="D269" t="s">
        <v>211</v>
      </c>
      <c r="E269" s="65">
        <v>7.8753299713134766</v>
      </c>
      <c r="F269" s="65">
        <v>-80.706199645996094</v>
      </c>
      <c r="G269" s="65">
        <v>109955</v>
      </c>
      <c r="H269" s="69">
        <v>602</v>
      </c>
      <c r="I269" t="s">
        <v>271</v>
      </c>
      <c r="J269">
        <v>7.731719970703125</v>
      </c>
      <c r="K269">
        <v>-80.799797058105469</v>
      </c>
      <c r="L269">
        <v>7551</v>
      </c>
      <c r="M269">
        <v>60206</v>
      </c>
      <c r="N269" t="s">
        <v>651</v>
      </c>
      <c r="O269">
        <v>7.7315797805786133</v>
      </c>
      <c r="P269">
        <v>-80.731101989746094</v>
      </c>
      <c r="Q269">
        <v>794</v>
      </c>
    </row>
    <row r="270" spans="1:17">
      <c r="A270">
        <v>259</v>
      </c>
      <c r="B270" t="str">
        <f t="shared" si="4"/>
        <v>Quebrada El Ciprián</v>
      </c>
      <c r="C270">
        <v>6</v>
      </c>
      <c r="D270" t="s">
        <v>211</v>
      </c>
      <c r="E270" s="65">
        <v>7.8753299713134766</v>
      </c>
      <c r="F270" s="65">
        <v>-80.706199645996094</v>
      </c>
      <c r="G270" s="65">
        <v>109955</v>
      </c>
      <c r="H270" s="69">
        <v>602</v>
      </c>
      <c r="I270" t="s">
        <v>271</v>
      </c>
      <c r="J270">
        <v>7.731719970703125</v>
      </c>
      <c r="K270">
        <v>-80.799797058105469</v>
      </c>
      <c r="L270">
        <v>7551</v>
      </c>
      <c r="M270">
        <v>60207</v>
      </c>
      <c r="N270" t="s">
        <v>652</v>
      </c>
      <c r="O270">
        <v>7.684539794921875</v>
      </c>
      <c r="P270">
        <v>-80.756797790527344</v>
      </c>
      <c r="Q270">
        <v>919</v>
      </c>
    </row>
    <row r="271" spans="1:17">
      <c r="A271">
        <v>260</v>
      </c>
      <c r="B271" t="str">
        <f t="shared" si="4"/>
        <v>Los Pozos (Cabecera)</v>
      </c>
      <c r="C271">
        <v>6</v>
      </c>
      <c r="D271" t="s">
        <v>211</v>
      </c>
      <c r="E271" s="65">
        <v>7.8753299713134766</v>
      </c>
      <c r="F271" s="65">
        <v>-80.706199645996094</v>
      </c>
      <c r="G271" s="65">
        <v>109955</v>
      </c>
      <c r="H271" s="69">
        <v>603</v>
      </c>
      <c r="I271" t="s">
        <v>331</v>
      </c>
      <c r="J271">
        <v>7.6935100555419922</v>
      </c>
      <c r="K271">
        <v>-80.668701171875</v>
      </c>
      <c r="L271">
        <v>7478</v>
      </c>
      <c r="M271">
        <v>60301</v>
      </c>
      <c r="N271" t="s">
        <v>546</v>
      </c>
      <c r="O271">
        <v>7.7866702079772949</v>
      </c>
      <c r="P271">
        <v>-80.659599304199219</v>
      </c>
      <c r="Q271">
        <v>2199</v>
      </c>
    </row>
    <row r="272" spans="1:17">
      <c r="A272">
        <v>261</v>
      </c>
      <c r="B272" t="str">
        <f t="shared" si="4"/>
        <v>El Capurí</v>
      </c>
      <c r="C272">
        <v>6</v>
      </c>
      <c r="D272" t="s">
        <v>211</v>
      </c>
      <c r="E272" s="65">
        <v>7.8753299713134766</v>
      </c>
      <c r="F272" s="65">
        <v>-80.706199645996094</v>
      </c>
      <c r="G272" s="65">
        <v>109955</v>
      </c>
      <c r="H272" s="69">
        <v>603</v>
      </c>
      <c r="I272" t="s">
        <v>331</v>
      </c>
      <c r="J272">
        <v>7.6935100555419922</v>
      </c>
      <c r="K272">
        <v>-80.668701171875</v>
      </c>
      <c r="L272">
        <v>7478</v>
      </c>
      <c r="M272">
        <v>60302</v>
      </c>
      <c r="N272" t="s">
        <v>336</v>
      </c>
      <c r="O272">
        <v>7.727869987487793</v>
      </c>
      <c r="P272">
        <v>-80.650199890136719</v>
      </c>
      <c r="Q272">
        <v>446</v>
      </c>
    </row>
    <row r="273" spans="1:17">
      <c r="A273">
        <v>262</v>
      </c>
      <c r="B273" t="str">
        <f t="shared" si="4"/>
        <v>El Calabacito</v>
      </c>
      <c r="C273">
        <v>6</v>
      </c>
      <c r="D273" t="s">
        <v>211</v>
      </c>
      <c r="E273" s="65">
        <v>7.8753299713134766</v>
      </c>
      <c r="F273" s="65">
        <v>-80.706199645996094</v>
      </c>
      <c r="G273" s="65">
        <v>109955</v>
      </c>
      <c r="H273" s="69">
        <v>603</v>
      </c>
      <c r="I273" t="s">
        <v>331</v>
      </c>
      <c r="J273">
        <v>7.6935100555419922</v>
      </c>
      <c r="K273">
        <v>-80.668701171875</v>
      </c>
      <c r="L273">
        <v>7478</v>
      </c>
      <c r="M273">
        <v>60303</v>
      </c>
      <c r="N273" t="s">
        <v>332</v>
      </c>
      <c r="O273">
        <v>7.7123398780822754</v>
      </c>
      <c r="P273">
        <v>-80.595901489257813</v>
      </c>
      <c r="Q273">
        <v>617</v>
      </c>
    </row>
    <row r="274" spans="1:17">
      <c r="A274">
        <v>263</v>
      </c>
      <c r="B274" t="str">
        <f t="shared" si="4"/>
        <v>El Cedro</v>
      </c>
      <c r="C274">
        <v>6</v>
      </c>
      <c r="D274" t="s">
        <v>211</v>
      </c>
      <c r="E274" s="65">
        <v>7.8753299713134766</v>
      </c>
      <c r="F274" s="65">
        <v>-80.706199645996094</v>
      </c>
      <c r="G274" s="65">
        <v>109955</v>
      </c>
      <c r="H274" s="69">
        <v>603</v>
      </c>
      <c r="I274" t="s">
        <v>331</v>
      </c>
      <c r="J274">
        <v>7.6935100555419922</v>
      </c>
      <c r="K274">
        <v>-80.668701171875</v>
      </c>
      <c r="L274">
        <v>7478</v>
      </c>
      <c r="M274">
        <v>60304</v>
      </c>
      <c r="N274" t="s">
        <v>338</v>
      </c>
      <c r="O274">
        <v>7.6854100227355957</v>
      </c>
      <c r="P274">
        <v>-80.649299621582031</v>
      </c>
      <c r="Q274">
        <v>503</v>
      </c>
    </row>
    <row r="275" spans="1:17">
      <c r="A275">
        <v>264</v>
      </c>
      <c r="B275" t="str">
        <f t="shared" si="4"/>
        <v>La Arena</v>
      </c>
      <c r="C275">
        <v>6</v>
      </c>
      <c r="D275" t="s">
        <v>211</v>
      </c>
      <c r="E275" s="65">
        <v>7.8753299713134766</v>
      </c>
      <c r="F275" s="65">
        <v>-80.706199645996094</v>
      </c>
      <c r="G275" s="65">
        <v>109955</v>
      </c>
      <c r="H275" s="69">
        <v>603</v>
      </c>
      <c r="I275" t="s">
        <v>331</v>
      </c>
      <c r="J275">
        <v>7.6935100555419922</v>
      </c>
      <c r="K275">
        <v>-80.668701171875</v>
      </c>
      <c r="L275">
        <v>7478</v>
      </c>
      <c r="M275">
        <v>60305</v>
      </c>
      <c r="N275" t="s">
        <v>452</v>
      </c>
      <c r="O275">
        <v>7.7487201690673828</v>
      </c>
      <c r="P275">
        <v>-80.592697143554688</v>
      </c>
      <c r="Q275">
        <v>559</v>
      </c>
    </row>
    <row r="276" spans="1:17">
      <c r="A276">
        <v>265</v>
      </c>
      <c r="B276" t="str">
        <f t="shared" si="4"/>
        <v>La Pitaloza</v>
      </c>
      <c r="C276">
        <v>6</v>
      </c>
      <c r="D276" t="s">
        <v>211</v>
      </c>
      <c r="E276" s="65">
        <v>7.8753299713134766</v>
      </c>
      <c r="F276" s="65">
        <v>-80.706199645996094</v>
      </c>
      <c r="G276" s="65">
        <v>109955</v>
      </c>
      <c r="H276" s="69">
        <v>603</v>
      </c>
      <c r="I276" t="s">
        <v>331</v>
      </c>
      <c r="J276">
        <v>7.6935100555419922</v>
      </c>
      <c r="K276">
        <v>-80.668701171875</v>
      </c>
      <c r="L276">
        <v>7478</v>
      </c>
      <c r="M276">
        <v>60306</v>
      </c>
      <c r="N276" t="s">
        <v>479</v>
      </c>
      <c r="O276">
        <v>7.6011199951171875</v>
      </c>
      <c r="P276">
        <v>-80.701202392578125</v>
      </c>
      <c r="Q276">
        <v>674</v>
      </c>
    </row>
    <row r="277" spans="1:17">
      <c r="A277">
        <v>266</v>
      </c>
      <c r="B277" t="str">
        <f t="shared" si="4"/>
        <v>Los Cerritos</v>
      </c>
      <c r="C277">
        <v>6</v>
      </c>
      <c r="D277" t="s">
        <v>211</v>
      </c>
      <c r="E277" s="65">
        <v>7.8753299713134766</v>
      </c>
      <c r="F277" s="65">
        <v>-80.706199645996094</v>
      </c>
      <c r="G277" s="65">
        <v>109955</v>
      </c>
      <c r="H277" s="69">
        <v>603</v>
      </c>
      <c r="I277" t="s">
        <v>331</v>
      </c>
      <c r="J277">
        <v>7.6935100555419922</v>
      </c>
      <c r="K277">
        <v>-80.668701171875</v>
      </c>
      <c r="L277">
        <v>7478</v>
      </c>
      <c r="M277">
        <v>60307</v>
      </c>
      <c r="N277" t="s">
        <v>537</v>
      </c>
      <c r="O277">
        <v>7.793910026550293</v>
      </c>
      <c r="P277">
        <v>-80.615402221679688</v>
      </c>
      <c r="Q277">
        <v>985</v>
      </c>
    </row>
    <row r="278" spans="1:17">
      <c r="A278">
        <v>267</v>
      </c>
      <c r="B278" t="str">
        <f t="shared" si="4"/>
        <v>Los Cerros de Paja</v>
      </c>
      <c r="C278">
        <v>6</v>
      </c>
      <c r="D278" t="s">
        <v>211</v>
      </c>
      <c r="E278" s="65">
        <v>7.8753299713134766</v>
      </c>
      <c r="F278" s="65">
        <v>-80.706199645996094</v>
      </c>
      <c r="G278" s="65">
        <v>109955</v>
      </c>
      <c r="H278" s="69">
        <v>603</v>
      </c>
      <c r="I278" t="s">
        <v>331</v>
      </c>
      <c r="J278">
        <v>7.6935100555419922</v>
      </c>
      <c r="K278">
        <v>-80.668701171875</v>
      </c>
      <c r="L278">
        <v>7478</v>
      </c>
      <c r="M278">
        <v>60308</v>
      </c>
      <c r="N278" t="s">
        <v>538</v>
      </c>
      <c r="O278">
        <v>7.7099699974060059</v>
      </c>
      <c r="P278">
        <v>-80.691200256347656</v>
      </c>
      <c r="Q278">
        <v>896</v>
      </c>
    </row>
    <row r="279" spans="1:17">
      <c r="A279">
        <v>268</v>
      </c>
      <c r="B279" t="str">
        <f t="shared" si="4"/>
        <v>Las Llanas</v>
      </c>
      <c r="C279">
        <v>6</v>
      </c>
      <c r="D279" t="s">
        <v>211</v>
      </c>
      <c r="E279" s="65">
        <v>7.8753299713134766</v>
      </c>
      <c r="F279" s="65">
        <v>-80.706199645996094</v>
      </c>
      <c r="G279" s="65">
        <v>109955</v>
      </c>
      <c r="H279" s="69">
        <v>603</v>
      </c>
      <c r="I279" t="s">
        <v>331</v>
      </c>
      <c r="J279">
        <v>7.6935100555419922</v>
      </c>
      <c r="K279">
        <v>-80.668701171875</v>
      </c>
      <c r="L279">
        <v>7478</v>
      </c>
      <c r="M279">
        <v>60309</v>
      </c>
      <c r="N279" t="s">
        <v>504</v>
      </c>
      <c r="O279">
        <v>7.6325101852416992</v>
      </c>
      <c r="P279">
        <v>-80.733100891113281</v>
      </c>
      <c r="Q279">
        <v>599</v>
      </c>
    </row>
    <row r="280" spans="1:17">
      <c r="A280">
        <v>269</v>
      </c>
      <c r="B280" t="str">
        <f t="shared" si="4"/>
        <v>Ocú (Cabecera)</v>
      </c>
      <c r="C280">
        <v>6</v>
      </c>
      <c r="D280" t="s">
        <v>211</v>
      </c>
      <c r="E280" s="65">
        <v>7.8753299713134766</v>
      </c>
      <c r="F280" s="65">
        <v>-80.706199645996094</v>
      </c>
      <c r="G280" s="65">
        <v>109955</v>
      </c>
      <c r="H280" s="69">
        <v>604</v>
      </c>
      <c r="I280" t="s">
        <v>260</v>
      </c>
      <c r="J280">
        <v>7.9245400428771973</v>
      </c>
      <c r="K280">
        <v>-80.812202453613281</v>
      </c>
      <c r="L280">
        <v>15539</v>
      </c>
      <c r="M280">
        <v>60401</v>
      </c>
      <c r="N280" t="s">
        <v>586</v>
      </c>
      <c r="O280">
        <v>7.9543800354003906</v>
      </c>
      <c r="P280">
        <v>-80.782600402832031</v>
      </c>
      <c r="Q280">
        <v>7006</v>
      </c>
    </row>
    <row r="281" spans="1:17">
      <c r="A281">
        <v>270</v>
      </c>
      <c r="B281" t="str">
        <f t="shared" si="4"/>
        <v>Cerro Largo</v>
      </c>
      <c r="C281">
        <v>6</v>
      </c>
      <c r="D281" t="s">
        <v>211</v>
      </c>
      <c r="E281" s="65">
        <v>7.8753299713134766</v>
      </c>
      <c r="F281" s="65">
        <v>-80.706199645996094</v>
      </c>
      <c r="G281" s="65">
        <v>109955</v>
      </c>
      <c r="H281" s="69">
        <v>604</v>
      </c>
      <c r="I281" t="s">
        <v>260</v>
      </c>
      <c r="J281">
        <v>7.9245400428771973</v>
      </c>
      <c r="K281">
        <v>-80.812202453613281</v>
      </c>
      <c r="L281">
        <v>15539</v>
      </c>
      <c r="M281">
        <v>60402</v>
      </c>
      <c r="N281" t="s">
        <v>261</v>
      </c>
      <c r="O281">
        <v>7.8309698104858398</v>
      </c>
      <c r="P281">
        <v>-80.819503784179688</v>
      </c>
      <c r="Q281">
        <v>1478</v>
      </c>
    </row>
    <row r="282" spans="1:17">
      <c r="A282">
        <v>271</v>
      </c>
      <c r="B282" t="str">
        <f t="shared" si="4"/>
        <v>Los Llanos</v>
      </c>
      <c r="C282">
        <v>6</v>
      </c>
      <c r="D282" t="s">
        <v>211</v>
      </c>
      <c r="E282" s="65">
        <v>7.8753299713134766</v>
      </c>
      <c r="F282" s="65">
        <v>-80.706199645996094</v>
      </c>
      <c r="G282" s="65">
        <v>109955</v>
      </c>
      <c r="H282" s="69">
        <v>604</v>
      </c>
      <c r="I282" t="s">
        <v>260</v>
      </c>
      <c r="J282">
        <v>7.9245400428771973</v>
      </c>
      <c r="K282">
        <v>-80.812202453613281</v>
      </c>
      <c r="L282">
        <v>15539</v>
      </c>
      <c r="M282">
        <v>60403</v>
      </c>
      <c r="N282" t="s">
        <v>542</v>
      </c>
      <c r="O282">
        <v>7.9272499084472656</v>
      </c>
      <c r="P282">
        <v>-80.871803283691406</v>
      </c>
      <c r="Q282">
        <v>2110</v>
      </c>
    </row>
    <row r="283" spans="1:17">
      <c r="A283">
        <v>272</v>
      </c>
      <c r="B283" t="str">
        <f t="shared" si="4"/>
        <v>Llano Grande</v>
      </c>
      <c r="C283">
        <v>6</v>
      </c>
      <c r="D283" t="s">
        <v>211</v>
      </c>
      <c r="E283" s="65">
        <v>7.8753299713134766</v>
      </c>
      <c r="F283" s="65">
        <v>-80.706199645996094</v>
      </c>
      <c r="G283" s="65">
        <v>109955</v>
      </c>
      <c r="H283" s="69">
        <v>604</v>
      </c>
      <c r="I283" t="s">
        <v>260</v>
      </c>
      <c r="J283">
        <v>7.9245400428771973</v>
      </c>
      <c r="K283">
        <v>-80.812202453613281</v>
      </c>
      <c r="L283">
        <v>15539</v>
      </c>
      <c r="M283">
        <v>60404</v>
      </c>
      <c r="N283" t="s">
        <v>525</v>
      </c>
      <c r="O283">
        <v>7.9790301322937012</v>
      </c>
      <c r="P283">
        <v>-80.697700500488281</v>
      </c>
      <c r="Q283">
        <v>1062</v>
      </c>
    </row>
    <row r="284" spans="1:17">
      <c r="A284">
        <v>273</v>
      </c>
      <c r="B284" t="str">
        <f t="shared" si="4"/>
        <v>Peña Chatas</v>
      </c>
      <c r="C284">
        <v>6</v>
      </c>
      <c r="D284" t="s">
        <v>211</v>
      </c>
      <c r="E284" s="65">
        <v>7.8753299713134766</v>
      </c>
      <c r="F284" s="65">
        <v>-80.706199645996094</v>
      </c>
      <c r="G284" s="65">
        <v>109955</v>
      </c>
      <c r="H284" s="69">
        <v>604</v>
      </c>
      <c r="I284" t="s">
        <v>260</v>
      </c>
      <c r="J284">
        <v>7.9245400428771973</v>
      </c>
      <c r="K284">
        <v>-80.812202453613281</v>
      </c>
      <c r="L284">
        <v>15539</v>
      </c>
      <c r="M284">
        <v>60405</v>
      </c>
      <c r="N284" t="s">
        <v>613</v>
      </c>
      <c r="O284">
        <v>8.0331897735595703</v>
      </c>
      <c r="P284">
        <v>-80.79119873046875</v>
      </c>
      <c r="Q284">
        <v>1778</v>
      </c>
    </row>
    <row r="285" spans="1:17">
      <c r="A285">
        <v>274</v>
      </c>
      <c r="B285" t="str">
        <f t="shared" si="4"/>
        <v>El Tijera</v>
      </c>
      <c r="C285">
        <v>6</v>
      </c>
      <c r="D285" t="s">
        <v>211</v>
      </c>
      <c r="E285" s="65">
        <v>7.8753299713134766</v>
      </c>
      <c r="F285" s="65">
        <v>-80.706199645996094</v>
      </c>
      <c r="G285" s="65">
        <v>109955</v>
      </c>
      <c r="H285" s="69">
        <v>604</v>
      </c>
      <c r="I285" t="s">
        <v>260</v>
      </c>
      <c r="J285">
        <v>7.9245400428771973</v>
      </c>
      <c r="K285">
        <v>-80.812202453613281</v>
      </c>
      <c r="L285">
        <v>15539</v>
      </c>
      <c r="M285">
        <v>60406</v>
      </c>
      <c r="N285" t="s">
        <v>394</v>
      </c>
      <c r="O285">
        <v>7.8372898101806641</v>
      </c>
      <c r="P285">
        <v>-80.925003051757813</v>
      </c>
      <c r="Q285">
        <v>588</v>
      </c>
    </row>
    <row r="286" spans="1:17">
      <c r="A286">
        <v>275</v>
      </c>
      <c r="B286" t="str">
        <f t="shared" si="4"/>
        <v>Menchaca</v>
      </c>
      <c r="C286">
        <v>6</v>
      </c>
      <c r="D286" t="s">
        <v>211</v>
      </c>
      <c r="E286" s="65">
        <v>7.8753299713134766</v>
      </c>
      <c r="F286" s="65">
        <v>-80.706199645996094</v>
      </c>
      <c r="G286" s="65">
        <v>109955</v>
      </c>
      <c r="H286" s="69">
        <v>604</v>
      </c>
      <c r="I286" t="s">
        <v>260</v>
      </c>
      <c r="J286">
        <v>7.9245400428771973</v>
      </c>
      <c r="K286">
        <v>-80.812202453613281</v>
      </c>
      <c r="L286">
        <v>15539</v>
      </c>
      <c r="M286">
        <v>60407</v>
      </c>
      <c r="N286" t="s">
        <v>556</v>
      </c>
      <c r="O286">
        <v>7.8861799240112305</v>
      </c>
      <c r="P286">
        <v>-80.766502380371094</v>
      </c>
      <c r="Q286">
        <v>1517</v>
      </c>
    </row>
    <row r="287" spans="1:17">
      <c r="A287">
        <v>276</v>
      </c>
      <c r="B287" t="str">
        <f t="shared" si="4"/>
        <v>Entradero del Castillo</v>
      </c>
      <c r="C287">
        <v>6</v>
      </c>
      <c r="D287" t="s">
        <v>211</v>
      </c>
      <c r="E287" s="65">
        <v>7.8753299713134766</v>
      </c>
      <c r="F287" s="65">
        <v>-80.706199645996094</v>
      </c>
      <c r="G287" s="65">
        <v>109955</v>
      </c>
      <c r="H287" s="69">
        <v>604</v>
      </c>
      <c r="I287" t="s">
        <v>260</v>
      </c>
      <c r="J287">
        <v>7.9245400428771973</v>
      </c>
      <c r="K287">
        <v>-80.812202453613281</v>
      </c>
      <c r="L287">
        <v>15539</v>
      </c>
      <c r="M287">
        <v>60408</v>
      </c>
      <c r="N287" t="s">
        <v>398</v>
      </c>
      <c r="O287">
        <v>7.8453102111816406</v>
      </c>
      <c r="P287">
        <v>-80.867202758789063</v>
      </c>
      <c r="Q287">
        <v>0</v>
      </c>
    </row>
    <row r="288" spans="1:17">
      <c r="A288">
        <v>277</v>
      </c>
      <c r="B288" t="str">
        <f t="shared" si="4"/>
        <v>Parita (Cabecera)</v>
      </c>
      <c r="C288">
        <v>6</v>
      </c>
      <c r="D288" t="s">
        <v>211</v>
      </c>
      <c r="E288" s="65">
        <v>7.8753299713134766</v>
      </c>
      <c r="F288" s="65">
        <v>-80.706199645996094</v>
      </c>
      <c r="G288" s="65">
        <v>109955</v>
      </c>
      <c r="H288" s="69">
        <v>605</v>
      </c>
      <c r="I288" t="s">
        <v>212</v>
      </c>
      <c r="J288">
        <v>8.0344200134277344</v>
      </c>
      <c r="K288">
        <v>-80.5802001953125</v>
      </c>
      <c r="L288">
        <v>8885</v>
      </c>
      <c r="M288">
        <v>60501</v>
      </c>
      <c r="N288" t="s">
        <v>602</v>
      </c>
      <c r="O288">
        <v>8.0192098617553711</v>
      </c>
      <c r="P288">
        <v>-80.511100769042969</v>
      </c>
      <c r="Q288">
        <v>3723</v>
      </c>
    </row>
    <row r="289" spans="1:17">
      <c r="A289">
        <v>278</v>
      </c>
      <c r="B289" t="str">
        <f t="shared" si="4"/>
        <v>Cabuya</v>
      </c>
      <c r="C289">
        <v>6</v>
      </c>
      <c r="D289" t="s">
        <v>211</v>
      </c>
      <c r="E289" s="65">
        <v>7.8753299713134766</v>
      </c>
      <c r="F289" s="65">
        <v>-80.706199645996094</v>
      </c>
      <c r="G289" s="65">
        <v>109955</v>
      </c>
      <c r="H289" s="69">
        <v>605</v>
      </c>
      <c r="I289" t="s">
        <v>212</v>
      </c>
      <c r="J289">
        <v>8.0344200134277344</v>
      </c>
      <c r="K289">
        <v>-80.5802001953125</v>
      </c>
      <c r="L289">
        <v>8885</v>
      </c>
      <c r="M289">
        <v>60502</v>
      </c>
      <c r="N289" t="s">
        <v>210</v>
      </c>
      <c r="O289">
        <v>8.0270900726318359</v>
      </c>
      <c r="P289">
        <v>-80.650703430175781</v>
      </c>
      <c r="Q289">
        <v>1092</v>
      </c>
    </row>
    <row r="290" spans="1:17">
      <c r="A290">
        <v>279</v>
      </c>
      <c r="B290" t="str">
        <f t="shared" si="4"/>
        <v>Los Castillos</v>
      </c>
      <c r="C290">
        <v>6</v>
      </c>
      <c r="D290" t="s">
        <v>211</v>
      </c>
      <c r="E290" s="65">
        <v>7.8753299713134766</v>
      </c>
      <c r="F290" s="65">
        <v>-80.706199645996094</v>
      </c>
      <c r="G290" s="65">
        <v>109955</v>
      </c>
      <c r="H290" s="69">
        <v>605</v>
      </c>
      <c r="I290" t="s">
        <v>212</v>
      </c>
      <c r="J290">
        <v>8.0344200134277344</v>
      </c>
      <c r="K290">
        <v>-80.5802001953125</v>
      </c>
      <c r="L290">
        <v>8885</v>
      </c>
      <c r="M290">
        <v>60503</v>
      </c>
      <c r="N290" t="s">
        <v>536</v>
      </c>
      <c r="O290">
        <v>7.9848198890686035</v>
      </c>
      <c r="P290">
        <v>-80.615097045898438</v>
      </c>
      <c r="Q290">
        <v>745</v>
      </c>
    </row>
    <row r="291" spans="1:17">
      <c r="A291">
        <v>280</v>
      </c>
      <c r="B291" t="str">
        <f t="shared" si="4"/>
        <v>Llano de La Cruz</v>
      </c>
      <c r="C291">
        <v>6</v>
      </c>
      <c r="D291" t="s">
        <v>211</v>
      </c>
      <c r="E291" s="65">
        <v>7.8753299713134766</v>
      </c>
      <c r="F291" s="65">
        <v>-80.706199645996094</v>
      </c>
      <c r="G291" s="65">
        <v>109955</v>
      </c>
      <c r="H291" s="69">
        <v>605</v>
      </c>
      <c r="I291" t="s">
        <v>212</v>
      </c>
      <c r="J291">
        <v>8.0344200134277344</v>
      </c>
      <c r="K291">
        <v>-80.5802001953125</v>
      </c>
      <c r="L291">
        <v>8885</v>
      </c>
      <c r="M291">
        <v>60504</v>
      </c>
      <c r="N291" t="s">
        <v>523</v>
      </c>
      <c r="O291">
        <v>7.9631099700927734</v>
      </c>
      <c r="P291">
        <v>-80.632499694824219</v>
      </c>
      <c r="Q291">
        <v>318</v>
      </c>
    </row>
    <row r="292" spans="1:17">
      <c r="A292">
        <v>281</v>
      </c>
      <c r="B292" t="str">
        <f t="shared" si="4"/>
        <v>París</v>
      </c>
      <c r="C292">
        <v>6</v>
      </c>
      <c r="D292" t="s">
        <v>211</v>
      </c>
      <c r="E292" s="65">
        <v>7.8753299713134766</v>
      </c>
      <c r="F292" s="65">
        <v>-80.706199645996094</v>
      </c>
      <c r="G292" s="65">
        <v>109955</v>
      </c>
      <c r="H292" s="69">
        <v>605</v>
      </c>
      <c r="I292" t="s">
        <v>212</v>
      </c>
      <c r="J292">
        <v>8.0344200134277344</v>
      </c>
      <c r="K292">
        <v>-80.5802001953125</v>
      </c>
      <c r="L292">
        <v>8885</v>
      </c>
      <c r="M292">
        <v>60505</v>
      </c>
      <c r="N292" t="s">
        <v>601</v>
      </c>
      <c r="O292">
        <v>8.0728797912597656</v>
      </c>
      <c r="P292">
        <v>-80.554901123046875</v>
      </c>
      <c r="Q292">
        <v>1070</v>
      </c>
    </row>
    <row r="293" spans="1:17">
      <c r="A293">
        <v>282</v>
      </c>
      <c r="B293" t="str">
        <f t="shared" si="4"/>
        <v>Portobelillo</v>
      </c>
      <c r="C293">
        <v>6</v>
      </c>
      <c r="D293" t="s">
        <v>211</v>
      </c>
      <c r="E293" s="65">
        <v>7.8753299713134766</v>
      </c>
      <c r="F293" s="65">
        <v>-80.706199645996094</v>
      </c>
      <c r="G293" s="65">
        <v>109955</v>
      </c>
      <c r="H293" s="69">
        <v>605</v>
      </c>
      <c r="I293" t="s">
        <v>212</v>
      </c>
      <c r="J293">
        <v>8.0344200134277344</v>
      </c>
      <c r="K293">
        <v>-80.5802001953125</v>
      </c>
      <c r="L293">
        <v>8885</v>
      </c>
      <c r="M293">
        <v>60506</v>
      </c>
      <c r="N293" t="s">
        <v>626</v>
      </c>
      <c r="O293">
        <v>8.010310173034668</v>
      </c>
      <c r="P293">
        <v>-80.584197998046875</v>
      </c>
      <c r="Q293">
        <v>892</v>
      </c>
    </row>
    <row r="294" spans="1:17">
      <c r="A294">
        <v>283</v>
      </c>
      <c r="B294" t="str">
        <f t="shared" si="4"/>
        <v>Potuga</v>
      </c>
      <c r="C294">
        <v>6</v>
      </c>
      <c r="D294" t="s">
        <v>211</v>
      </c>
      <c r="E294" s="65">
        <v>7.8753299713134766</v>
      </c>
      <c r="F294" s="65">
        <v>-80.706199645996094</v>
      </c>
      <c r="G294" s="65">
        <v>109955</v>
      </c>
      <c r="H294" s="69">
        <v>605</v>
      </c>
      <c r="I294" t="s">
        <v>212</v>
      </c>
      <c r="J294">
        <v>8.0344200134277344</v>
      </c>
      <c r="K294">
        <v>-80.5802001953125</v>
      </c>
      <c r="L294">
        <v>8885</v>
      </c>
      <c r="M294">
        <v>60507</v>
      </c>
      <c r="N294" t="s">
        <v>631</v>
      </c>
      <c r="O294">
        <v>8.0693397521972656</v>
      </c>
      <c r="P294">
        <v>-80.657096862792969</v>
      </c>
      <c r="Q294">
        <v>1045</v>
      </c>
    </row>
    <row r="295" spans="1:17">
      <c r="A295">
        <v>284</v>
      </c>
      <c r="B295" t="str">
        <f t="shared" si="4"/>
        <v>Pesé (Cabecera)</v>
      </c>
      <c r="C295">
        <v>6</v>
      </c>
      <c r="D295" t="s">
        <v>211</v>
      </c>
      <c r="E295" s="65">
        <v>7.8753299713134766</v>
      </c>
      <c r="F295" s="65">
        <v>-80.706199645996094</v>
      </c>
      <c r="G295" s="65">
        <v>109955</v>
      </c>
      <c r="H295" s="69">
        <v>606</v>
      </c>
      <c r="I295" t="s">
        <v>325</v>
      </c>
      <c r="J295">
        <v>7.8945498466491699</v>
      </c>
      <c r="K295">
        <v>-80.617301940917969</v>
      </c>
      <c r="L295">
        <v>12397</v>
      </c>
      <c r="M295">
        <v>60601</v>
      </c>
      <c r="N295" t="s">
        <v>615</v>
      </c>
      <c r="O295">
        <v>7.9153499603271484</v>
      </c>
      <c r="P295">
        <v>-80.61309814453125</v>
      </c>
      <c r="Q295">
        <v>2565</v>
      </c>
    </row>
    <row r="296" spans="1:17">
      <c r="A296">
        <v>285</v>
      </c>
      <c r="B296" t="str">
        <f t="shared" si="4"/>
        <v>Las Cabras</v>
      </c>
      <c r="C296">
        <v>6</v>
      </c>
      <c r="D296" t="s">
        <v>211</v>
      </c>
      <c r="E296" s="65">
        <v>7.8753299713134766</v>
      </c>
      <c r="F296" s="65">
        <v>-80.706199645996094</v>
      </c>
      <c r="G296" s="65">
        <v>109955</v>
      </c>
      <c r="H296" s="69">
        <v>606</v>
      </c>
      <c r="I296" t="s">
        <v>325</v>
      </c>
      <c r="J296">
        <v>7.8945498466491699</v>
      </c>
      <c r="K296">
        <v>-80.617301940917969</v>
      </c>
      <c r="L296">
        <v>12397</v>
      </c>
      <c r="M296">
        <v>60602</v>
      </c>
      <c r="N296" t="s">
        <v>496</v>
      </c>
      <c r="O296">
        <v>7.8813700675964355</v>
      </c>
      <c r="P296">
        <v>-80.567398071289063</v>
      </c>
      <c r="Q296">
        <v>1914</v>
      </c>
    </row>
    <row r="297" spans="1:17">
      <c r="A297">
        <v>286</v>
      </c>
      <c r="B297" t="str">
        <f t="shared" si="4"/>
        <v>El Pájaro</v>
      </c>
      <c r="C297">
        <v>6</v>
      </c>
      <c r="D297" t="s">
        <v>211</v>
      </c>
      <c r="E297" s="65">
        <v>7.8753299713134766</v>
      </c>
      <c r="F297" s="65">
        <v>-80.706199645996094</v>
      </c>
      <c r="G297" s="65">
        <v>109955</v>
      </c>
      <c r="H297" s="69">
        <v>606</v>
      </c>
      <c r="I297" t="s">
        <v>325</v>
      </c>
      <c r="J297">
        <v>7.8945498466491699</v>
      </c>
      <c r="K297">
        <v>-80.617301940917969</v>
      </c>
      <c r="L297">
        <v>12397</v>
      </c>
      <c r="M297">
        <v>60603</v>
      </c>
      <c r="N297" t="s">
        <v>373</v>
      </c>
      <c r="O297">
        <v>7.9516801834106445</v>
      </c>
      <c r="P297">
        <v>-80.582000732421875</v>
      </c>
      <c r="Q297">
        <v>861</v>
      </c>
    </row>
    <row r="298" spans="1:17">
      <c r="A298">
        <v>287</v>
      </c>
      <c r="B298" t="str">
        <f t="shared" si="4"/>
        <v>El Barrero</v>
      </c>
      <c r="C298">
        <v>6</v>
      </c>
      <c r="D298" t="s">
        <v>211</v>
      </c>
      <c r="E298" s="65">
        <v>7.8753299713134766</v>
      </c>
      <c r="F298" s="65">
        <v>-80.706199645996094</v>
      </c>
      <c r="G298" s="65">
        <v>109955</v>
      </c>
      <c r="H298" s="69">
        <v>606</v>
      </c>
      <c r="I298" t="s">
        <v>325</v>
      </c>
      <c r="J298">
        <v>7.8945498466491699</v>
      </c>
      <c r="K298">
        <v>-80.617301940917969</v>
      </c>
      <c r="L298">
        <v>12397</v>
      </c>
      <c r="M298">
        <v>60604</v>
      </c>
      <c r="N298" t="s">
        <v>326</v>
      </c>
      <c r="O298">
        <v>7.9321198463439941</v>
      </c>
      <c r="P298">
        <v>-80.546096801757813</v>
      </c>
      <c r="Q298">
        <v>1841</v>
      </c>
    </row>
    <row r="299" spans="1:17">
      <c r="A299">
        <v>288</v>
      </c>
      <c r="B299" t="str">
        <f t="shared" si="4"/>
        <v>El Pedregoso</v>
      </c>
      <c r="C299">
        <v>6</v>
      </c>
      <c r="D299" t="s">
        <v>211</v>
      </c>
      <c r="E299" s="65">
        <v>7.8753299713134766</v>
      </c>
      <c r="F299" s="65">
        <v>-80.706199645996094</v>
      </c>
      <c r="G299" s="65">
        <v>109955</v>
      </c>
      <c r="H299" s="69">
        <v>606</v>
      </c>
      <c r="I299" t="s">
        <v>325</v>
      </c>
      <c r="J299">
        <v>7.8945498466491699</v>
      </c>
      <c r="K299">
        <v>-80.617301940917969</v>
      </c>
      <c r="L299">
        <v>12397</v>
      </c>
      <c r="M299">
        <v>60605</v>
      </c>
      <c r="N299" t="s">
        <v>377</v>
      </c>
      <c r="O299">
        <v>7.9299402236938477</v>
      </c>
      <c r="P299">
        <v>-80.639396667480469</v>
      </c>
      <c r="Q299">
        <v>1386</v>
      </c>
    </row>
    <row r="300" spans="1:17">
      <c r="A300">
        <v>289</v>
      </c>
      <c r="B300" t="str">
        <f t="shared" si="4"/>
        <v>El Ciruelo</v>
      </c>
      <c r="C300">
        <v>6</v>
      </c>
      <c r="D300" t="s">
        <v>211</v>
      </c>
      <c r="E300" s="65">
        <v>7.8753299713134766</v>
      </c>
      <c r="F300" s="65">
        <v>-80.706199645996094</v>
      </c>
      <c r="G300" s="65">
        <v>109955</v>
      </c>
      <c r="H300" s="69">
        <v>606</v>
      </c>
      <c r="I300" t="s">
        <v>325</v>
      </c>
      <c r="J300">
        <v>7.8945498466491699</v>
      </c>
      <c r="K300">
        <v>-80.617301940917969</v>
      </c>
      <c r="L300">
        <v>12397</v>
      </c>
      <c r="M300">
        <v>60606</v>
      </c>
      <c r="N300" t="s">
        <v>341</v>
      </c>
      <c r="O300">
        <v>7.8960299491882324</v>
      </c>
      <c r="P300">
        <v>-80.694503784179688</v>
      </c>
      <c r="Q300">
        <v>823</v>
      </c>
    </row>
    <row r="301" spans="1:17">
      <c r="A301">
        <v>290</v>
      </c>
      <c r="B301" t="str">
        <f t="shared" si="4"/>
        <v>Sabana Grande</v>
      </c>
      <c r="C301">
        <v>6</v>
      </c>
      <c r="D301" t="s">
        <v>211</v>
      </c>
      <c r="E301" s="65">
        <v>7.8753299713134766</v>
      </c>
      <c r="F301" s="65">
        <v>-80.706199645996094</v>
      </c>
      <c r="G301" s="65">
        <v>109955</v>
      </c>
      <c r="H301" s="69">
        <v>606</v>
      </c>
      <c r="I301" t="s">
        <v>325</v>
      </c>
      <c r="J301">
        <v>7.8945498466491699</v>
      </c>
      <c r="K301">
        <v>-80.617301940917969</v>
      </c>
      <c r="L301">
        <v>12397</v>
      </c>
      <c r="M301">
        <v>60607</v>
      </c>
      <c r="N301" t="s">
        <v>680</v>
      </c>
      <c r="O301">
        <v>7.8671698570251465</v>
      </c>
      <c r="P301">
        <v>-80.656402587890625</v>
      </c>
      <c r="Q301">
        <v>1591</v>
      </c>
    </row>
    <row r="302" spans="1:17">
      <c r="A302">
        <v>291</v>
      </c>
      <c r="B302" t="str">
        <f t="shared" si="4"/>
        <v>Rincón Hondo</v>
      </c>
      <c r="C302">
        <v>6</v>
      </c>
      <c r="D302" t="s">
        <v>211</v>
      </c>
      <c r="E302" s="65">
        <v>7.8753299713134766</v>
      </c>
      <c r="F302" s="65">
        <v>-80.706199645996094</v>
      </c>
      <c r="G302" s="65">
        <v>109955</v>
      </c>
      <c r="H302" s="69">
        <v>606</v>
      </c>
      <c r="I302" t="s">
        <v>325</v>
      </c>
      <c r="J302">
        <v>7.8945498466491699</v>
      </c>
      <c r="K302">
        <v>-80.617301940917969</v>
      </c>
      <c r="L302">
        <v>12397</v>
      </c>
      <c r="M302">
        <v>60608</v>
      </c>
      <c r="N302" t="s">
        <v>659</v>
      </c>
      <c r="O302">
        <v>7.8388800621032715</v>
      </c>
      <c r="P302">
        <v>-80.613502502441406</v>
      </c>
      <c r="Q302">
        <v>1416</v>
      </c>
    </row>
    <row r="303" spans="1:17">
      <c r="A303">
        <v>292</v>
      </c>
      <c r="B303" t="str">
        <f t="shared" si="4"/>
        <v>Santa María (Cabecera)</v>
      </c>
      <c r="C303">
        <v>6</v>
      </c>
      <c r="D303" t="s">
        <v>211</v>
      </c>
      <c r="E303" s="65">
        <v>7.8753299713134766</v>
      </c>
      <c r="F303" s="65">
        <v>-80.706199645996094</v>
      </c>
      <c r="G303" s="65">
        <v>109955</v>
      </c>
      <c r="H303" s="69">
        <v>607</v>
      </c>
      <c r="I303" t="s">
        <v>283</v>
      </c>
      <c r="J303">
        <v>8.1006298065185547</v>
      </c>
      <c r="K303">
        <v>-80.694000244140625</v>
      </c>
      <c r="L303">
        <v>7421</v>
      </c>
      <c r="M303">
        <v>60701</v>
      </c>
      <c r="N303" t="s">
        <v>717</v>
      </c>
      <c r="O303">
        <v>8.1085395812988281</v>
      </c>
      <c r="P303">
        <v>-80.660400390625</v>
      </c>
      <c r="Q303">
        <v>1682</v>
      </c>
    </row>
    <row r="304" spans="1:17">
      <c r="A304">
        <v>293</v>
      </c>
      <c r="B304" t="str">
        <f t="shared" si="4"/>
        <v>Chupampa</v>
      </c>
      <c r="C304">
        <v>6</v>
      </c>
      <c r="D304" t="s">
        <v>211</v>
      </c>
      <c r="E304" s="65">
        <v>7.8753299713134766</v>
      </c>
      <c r="F304" s="65">
        <v>-80.706199645996094</v>
      </c>
      <c r="G304" s="65">
        <v>109955</v>
      </c>
      <c r="H304" s="69">
        <v>607</v>
      </c>
      <c r="I304" t="s">
        <v>283</v>
      </c>
      <c r="J304">
        <v>8.1006298065185547</v>
      </c>
      <c r="K304">
        <v>-80.694000244140625</v>
      </c>
      <c r="L304">
        <v>7421</v>
      </c>
      <c r="M304">
        <v>60702</v>
      </c>
      <c r="N304" t="s">
        <v>284</v>
      </c>
      <c r="O304">
        <v>8.0819196701049805</v>
      </c>
      <c r="P304">
        <v>-80.780403137207031</v>
      </c>
      <c r="Q304">
        <v>1231</v>
      </c>
    </row>
    <row r="305" spans="1:17">
      <c r="A305">
        <v>294</v>
      </c>
      <c r="B305" t="str">
        <f t="shared" si="4"/>
        <v>El Rincón</v>
      </c>
      <c r="C305">
        <v>6</v>
      </c>
      <c r="D305" t="s">
        <v>211</v>
      </c>
      <c r="E305" s="65">
        <v>7.8753299713134766</v>
      </c>
      <c r="F305" s="65">
        <v>-80.706199645996094</v>
      </c>
      <c r="G305" s="65">
        <v>109955</v>
      </c>
      <c r="H305" s="69">
        <v>607</v>
      </c>
      <c r="I305" t="s">
        <v>283</v>
      </c>
      <c r="J305">
        <v>8.1006298065185547</v>
      </c>
      <c r="K305">
        <v>-80.694000244140625</v>
      </c>
      <c r="L305">
        <v>7421</v>
      </c>
      <c r="M305">
        <v>60703</v>
      </c>
      <c r="N305" t="s">
        <v>389</v>
      </c>
      <c r="O305">
        <v>8.1161298751831055</v>
      </c>
      <c r="P305">
        <v>-80.599197387695313</v>
      </c>
      <c r="Q305">
        <v>1712</v>
      </c>
    </row>
    <row r="306" spans="1:17">
      <c r="A306">
        <v>295</v>
      </c>
      <c r="B306" t="str">
        <f t="shared" si="4"/>
        <v>El Limón</v>
      </c>
      <c r="C306">
        <v>6</v>
      </c>
      <c r="D306" t="s">
        <v>211</v>
      </c>
      <c r="E306" s="65">
        <v>7.8753299713134766</v>
      </c>
      <c r="F306" s="65">
        <v>-80.706199645996094</v>
      </c>
      <c r="G306" s="65">
        <v>109955</v>
      </c>
      <c r="H306" s="69">
        <v>607</v>
      </c>
      <c r="I306" t="s">
        <v>283</v>
      </c>
      <c r="J306">
        <v>8.1006298065185547</v>
      </c>
      <c r="K306">
        <v>-80.694000244140625</v>
      </c>
      <c r="L306">
        <v>7421</v>
      </c>
      <c r="M306">
        <v>60704</v>
      </c>
      <c r="N306" t="s">
        <v>364</v>
      </c>
      <c r="O306">
        <v>8.0631704330444336</v>
      </c>
      <c r="P306">
        <v>-80.74859619140625</v>
      </c>
      <c r="Q306">
        <v>1221</v>
      </c>
    </row>
    <row r="307" spans="1:17">
      <c r="A307">
        <v>296</v>
      </c>
      <c r="B307" t="str">
        <f t="shared" si="4"/>
        <v>Los Canelos</v>
      </c>
      <c r="C307">
        <v>6</v>
      </c>
      <c r="D307" t="s">
        <v>211</v>
      </c>
      <c r="E307" s="65">
        <v>7.8753299713134766</v>
      </c>
      <c r="F307" s="65">
        <v>-80.706199645996094</v>
      </c>
      <c r="G307" s="65">
        <v>109955</v>
      </c>
      <c r="H307" s="69">
        <v>607</v>
      </c>
      <c r="I307" t="s">
        <v>283</v>
      </c>
      <c r="J307">
        <v>8.1006298065185547</v>
      </c>
      <c r="K307">
        <v>-80.694000244140625</v>
      </c>
      <c r="L307">
        <v>7421</v>
      </c>
      <c r="M307">
        <v>60705</v>
      </c>
      <c r="N307" t="s">
        <v>535</v>
      </c>
      <c r="O307">
        <v>8.1112899780273438</v>
      </c>
      <c r="P307">
        <v>-80.722297668457031</v>
      </c>
      <c r="Q307">
        <v>1575</v>
      </c>
    </row>
    <row r="308" spans="1:17">
      <c r="A308">
        <v>297</v>
      </c>
      <c r="B308" t="str">
        <f t="shared" si="4"/>
        <v>Guararé (Cabecera)</v>
      </c>
      <c r="C308">
        <v>7</v>
      </c>
      <c r="D308" t="s">
        <v>99</v>
      </c>
      <c r="E308" s="66">
        <v>7.5865201950073242</v>
      </c>
      <c r="F308" s="66">
        <v>-80.392501831054688</v>
      </c>
      <c r="G308" s="66">
        <v>89592</v>
      </c>
      <c r="H308" s="69">
        <v>701</v>
      </c>
      <c r="I308" t="s">
        <v>352</v>
      </c>
      <c r="J308">
        <v>7.7796502113342285</v>
      </c>
      <c r="K308">
        <v>-80.353302001953125</v>
      </c>
      <c r="L308">
        <v>10381</v>
      </c>
      <c r="M308">
        <v>70101</v>
      </c>
      <c r="N308" t="s">
        <v>418</v>
      </c>
      <c r="O308">
        <v>7.8160600662231445</v>
      </c>
      <c r="P308">
        <v>-80.280197143554688</v>
      </c>
      <c r="Q308">
        <v>4524</v>
      </c>
    </row>
    <row r="309" spans="1:17">
      <c r="A309">
        <v>298</v>
      </c>
      <c r="B309" t="str">
        <f t="shared" si="4"/>
        <v>El Espinal</v>
      </c>
      <c r="C309">
        <v>7</v>
      </c>
      <c r="D309" t="s">
        <v>99</v>
      </c>
      <c r="E309" s="66">
        <v>7.5865201950073242</v>
      </c>
      <c r="F309" s="66">
        <v>-80.392501831054688</v>
      </c>
      <c r="G309" s="66">
        <v>89592</v>
      </c>
      <c r="H309" s="69">
        <v>701</v>
      </c>
      <c r="I309" t="s">
        <v>352</v>
      </c>
      <c r="J309">
        <v>7.7796502113342285</v>
      </c>
      <c r="K309">
        <v>-80.353302001953125</v>
      </c>
      <c r="L309">
        <v>10381</v>
      </c>
      <c r="M309">
        <v>70102</v>
      </c>
      <c r="N309" t="s">
        <v>353</v>
      </c>
      <c r="O309">
        <v>7.8507599830627441</v>
      </c>
      <c r="P309">
        <v>-80.317703247070313</v>
      </c>
      <c r="Q309">
        <v>1243</v>
      </c>
    </row>
    <row r="310" spans="1:17">
      <c r="A310">
        <v>299</v>
      </c>
      <c r="B310" t="str">
        <f t="shared" si="4"/>
        <v>El Macano</v>
      </c>
      <c r="C310">
        <v>7</v>
      </c>
      <c r="D310" t="s">
        <v>99</v>
      </c>
      <c r="E310" s="66">
        <v>7.5865201950073242</v>
      </c>
      <c r="F310" s="66">
        <v>-80.392501831054688</v>
      </c>
      <c r="G310" s="66">
        <v>89592</v>
      </c>
      <c r="H310" s="69">
        <v>701</v>
      </c>
      <c r="I310" t="s">
        <v>352</v>
      </c>
      <c r="J310">
        <v>7.7796502113342285</v>
      </c>
      <c r="K310">
        <v>-80.353302001953125</v>
      </c>
      <c r="L310">
        <v>10381</v>
      </c>
      <c r="M310">
        <v>70103</v>
      </c>
      <c r="N310" t="s">
        <v>366</v>
      </c>
      <c r="O310">
        <v>7.6821498870849609</v>
      </c>
      <c r="P310">
        <v>-80.4093017578125</v>
      </c>
      <c r="Q310">
        <v>281</v>
      </c>
    </row>
    <row r="311" spans="1:17">
      <c r="A311">
        <v>300</v>
      </c>
      <c r="B311" t="str">
        <f t="shared" si="4"/>
        <v>Guararé Arriba</v>
      </c>
      <c r="C311">
        <v>7</v>
      </c>
      <c r="D311" t="s">
        <v>99</v>
      </c>
      <c r="E311" s="66">
        <v>7.5865201950073242</v>
      </c>
      <c r="F311" s="66">
        <v>-80.392501831054688</v>
      </c>
      <c r="G311" s="66">
        <v>89592</v>
      </c>
      <c r="H311" s="69">
        <v>701</v>
      </c>
      <c r="I311" t="s">
        <v>352</v>
      </c>
      <c r="J311">
        <v>7.7796502113342285</v>
      </c>
      <c r="K311">
        <v>-80.353302001953125</v>
      </c>
      <c r="L311">
        <v>10381</v>
      </c>
      <c r="M311">
        <v>70104</v>
      </c>
      <c r="N311" t="s">
        <v>419</v>
      </c>
      <c r="O311">
        <v>7.7998900413513184</v>
      </c>
      <c r="P311">
        <v>-80.353996276855469</v>
      </c>
      <c r="Q311">
        <v>394</v>
      </c>
    </row>
    <row r="312" spans="1:17">
      <c r="A312">
        <v>301</v>
      </c>
      <c r="B312" t="str">
        <f t="shared" si="4"/>
        <v>La Enea</v>
      </c>
      <c r="C312">
        <v>7</v>
      </c>
      <c r="D312" t="s">
        <v>99</v>
      </c>
      <c r="E312" s="66">
        <v>7.5865201950073242</v>
      </c>
      <c r="F312" s="66">
        <v>-80.392501831054688</v>
      </c>
      <c r="G312" s="66">
        <v>89592</v>
      </c>
      <c r="H312" s="69">
        <v>701</v>
      </c>
      <c r="I312" t="s">
        <v>352</v>
      </c>
      <c r="J312">
        <v>7.7796502113342285</v>
      </c>
      <c r="K312">
        <v>-80.353302001953125</v>
      </c>
      <c r="L312">
        <v>10381</v>
      </c>
      <c r="M312">
        <v>70105</v>
      </c>
      <c r="N312" t="s">
        <v>457</v>
      </c>
      <c r="O312">
        <v>7.8415398597717285</v>
      </c>
      <c r="P312">
        <v>-80.270698547363281</v>
      </c>
      <c r="Q312">
        <v>1186</v>
      </c>
    </row>
    <row r="313" spans="1:17">
      <c r="A313">
        <v>302</v>
      </c>
      <c r="B313" t="str">
        <f t="shared" si="4"/>
        <v>La Pasera</v>
      </c>
      <c r="C313">
        <v>7</v>
      </c>
      <c r="D313" t="s">
        <v>99</v>
      </c>
      <c r="E313" s="66">
        <v>7.5865201950073242</v>
      </c>
      <c r="F313" s="66">
        <v>-80.392501831054688</v>
      </c>
      <c r="G313" s="66">
        <v>89592</v>
      </c>
      <c r="H313" s="69">
        <v>701</v>
      </c>
      <c r="I313" t="s">
        <v>352</v>
      </c>
      <c r="J313">
        <v>7.7796502113342285</v>
      </c>
      <c r="K313">
        <v>-80.353302001953125</v>
      </c>
      <c r="L313">
        <v>10381</v>
      </c>
      <c r="M313">
        <v>70106</v>
      </c>
      <c r="N313" t="s">
        <v>475</v>
      </c>
      <c r="O313">
        <v>7.8063797950744629</v>
      </c>
      <c r="P313">
        <v>-80.311500549316406</v>
      </c>
      <c r="Q313">
        <v>897</v>
      </c>
    </row>
    <row r="314" spans="1:17">
      <c r="A314">
        <v>303</v>
      </c>
      <c r="B314" t="str">
        <f t="shared" si="4"/>
        <v>Las Trancas</v>
      </c>
      <c r="C314">
        <v>7</v>
      </c>
      <c r="D314" t="s">
        <v>99</v>
      </c>
      <c r="E314" s="66">
        <v>7.5865201950073242</v>
      </c>
      <c r="F314" s="66">
        <v>-80.392501831054688</v>
      </c>
      <c r="G314" s="66">
        <v>89592</v>
      </c>
      <c r="H314" s="69">
        <v>701</v>
      </c>
      <c r="I314" t="s">
        <v>352</v>
      </c>
      <c r="J314">
        <v>7.7796502113342285</v>
      </c>
      <c r="K314">
        <v>-80.353302001953125</v>
      </c>
      <c r="L314">
        <v>10381</v>
      </c>
      <c r="M314">
        <v>70107</v>
      </c>
      <c r="N314" t="s">
        <v>514</v>
      </c>
      <c r="O314">
        <v>7.7336301803588867</v>
      </c>
      <c r="P314">
        <v>-80.385696411132813</v>
      </c>
      <c r="Q314">
        <v>511</v>
      </c>
    </row>
    <row r="315" spans="1:17">
      <c r="A315">
        <v>304</v>
      </c>
      <c r="B315" t="str">
        <f t="shared" si="4"/>
        <v>Llano Abajo</v>
      </c>
      <c r="C315">
        <v>7</v>
      </c>
      <c r="D315" t="s">
        <v>99</v>
      </c>
      <c r="E315" s="66">
        <v>7.5865201950073242</v>
      </c>
      <c r="F315" s="66">
        <v>-80.392501831054688</v>
      </c>
      <c r="G315" s="66">
        <v>89592</v>
      </c>
      <c r="H315" s="69">
        <v>701</v>
      </c>
      <c r="I315" t="s">
        <v>352</v>
      </c>
      <c r="J315">
        <v>7.7796502113342285</v>
      </c>
      <c r="K315">
        <v>-80.353302001953125</v>
      </c>
      <c r="L315">
        <v>10381</v>
      </c>
      <c r="M315">
        <v>70108</v>
      </c>
      <c r="N315" t="s">
        <v>520</v>
      </c>
      <c r="O315">
        <v>7.7667198181152344</v>
      </c>
      <c r="P315">
        <v>-80.41619873046875</v>
      </c>
      <c r="Q315">
        <v>550</v>
      </c>
    </row>
    <row r="316" spans="1:17">
      <c r="A316">
        <v>305</v>
      </c>
      <c r="B316" t="str">
        <f t="shared" si="4"/>
        <v>El Hato</v>
      </c>
      <c r="C316">
        <v>7</v>
      </c>
      <c r="D316" t="s">
        <v>99</v>
      </c>
      <c r="E316" s="66">
        <v>7.5865201950073242</v>
      </c>
      <c r="F316" s="66">
        <v>-80.392501831054688</v>
      </c>
      <c r="G316" s="66">
        <v>89592</v>
      </c>
      <c r="H316" s="69">
        <v>701</v>
      </c>
      <c r="I316" t="s">
        <v>352</v>
      </c>
      <c r="J316">
        <v>7.7796502113342285</v>
      </c>
      <c r="K316">
        <v>-80.353302001953125</v>
      </c>
      <c r="L316">
        <v>10381</v>
      </c>
      <c r="M316">
        <v>70109</v>
      </c>
      <c r="N316" t="s">
        <v>360</v>
      </c>
      <c r="O316">
        <v>7.7778301239013672</v>
      </c>
      <c r="P316">
        <v>-80.381202697753906</v>
      </c>
      <c r="Q316">
        <v>374</v>
      </c>
    </row>
    <row r="317" spans="1:17">
      <c r="A317">
        <v>306</v>
      </c>
      <c r="B317" t="str">
        <f t="shared" si="4"/>
        <v>Perales</v>
      </c>
      <c r="C317">
        <v>7</v>
      </c>
      <c r="D317" t="s">
        <v>99</v>
      </c>
      <c r="E317" s="66">
        <v>7.5865201950073242</v>
      </c>
      <c r="F317" s="66">
        <v>-80.392501831054688</v>
      </c>
      <c r="G317" s="66">
        <v>89592</v>
      </c>
      <c r="H317" s="69">
        <v>701</v>
      </c>
      <c r="I317" t="s">
        <v>352</v>
      </c>
      <c r="J317">
        <v>7.7796502113342285</v>
      </c>
      <c r="K317">
        <v>-80.353302001953125</v>
      </c>
      <c r="L317">
        <v>10381</v>
      </c>
      <c r="M317">
        <v>70110</v>
      </c>
      <c r="N317" t="s">
        <v>614</v>
      </c>
      <c r="O317">
        <v>7.7751398086547852</v>
      </c>
      <c r="P317">
        <v>-80.336097717285156</v>
      </c>
      <c r="Q317">
        <v>421</v>
      </c>
    </row>
    <row r="318" spans="1:17">
      <c r="A318">
        <v>307</v>
      </c>
      <c r="B318" t="str">
        <f t="shared" si="4"/>
        <v>Las Tablas (Cabecera)</v>
      </c>
      <c r="C318">
        <v>7</v>
      </c>
      <c r="D318" t="s">
        <v>99</v>
      </c>
      <c r="E318" s="66">
        <v>7.5865201950073242</v>
      </c>
      <c r="F318" s="66">
        <v>-80.392501831054688</v>
      </c>
      <c r="G318" s="66">
        <v>89592</v>
      </c>
      <c r="H318" s="69">
        <v>702</v>
      </c>
      <c r="I318" t="s">
        <v>158</v>
      </c>
      <c r="J318">
        <v>7.6422300338745117</v>
      </c>
      <c r="K318">
        <v>-80.307899475097656</v>
      </c>
      <c r="L318">
        <v>27146</v>
      </c>
      <c r="M318">
        <v>70201</v>
      </c>
      <c r="N318" t="s">
        <v>512</v>
      </c>
      <c r="O318">
        <v>7.7738199234008789</v>
      </c>
      <c r="P318">
        <v>-80.277099609375</v>
      </c>
      <c r="Q318">
        <v>8945</v>
      </c>
    </row>
    <row r="319" spans="1:17">
      <c r="A319">
        <v>308</v>
      </c>
      <c r="B319" t="str">
        <f t="shared" si="4"/>
        <v>Bajo Corral</v>
      </c>
      <c r="C319">
        <v>7</v>
      </c>
      <c r="D319" t="s">
        <v>99</v>
      </c>
      <c r="E319" s="66">
        <v>7.5865201950073242</v>
      </c>
      <c r="F319" s="66">
        <v>-80.392501831054688</v>
      </c>
      <c r="G319" s="66">
        <v>89592</v>
      </c>
      <c r="H319" s="69">
        <v>702</v>
      </c>
      <c r="I319" t="s">
        <v>158</v>
      </c>
      <c r="J319">
        <v>7.6422300338745117</v>
      </c>
      <c r="K319">
        <v>-80.307899475097656</v>
      </c>
      <c r="L319">
        <v>27146</v>
      </c>
      <c r="M319">
        <v>70202</v>
      </c>
      <c r="N319" t="s">
        <v>159</v>
      </c>
      <c r="O319">
        <v>7.5852699279785156</v>
      </c>
      <c r="P319">
        <v>-80.260902404785156</v>
      </c>
      <c r="Q319">
        <v>483</v>
      </c>
    </row>
    <row r="320" spans="1:17">
      <c r="A320">
        <v>309</v>
      </c>
      <c r="B320" t="str">
        <f t="shared" si="4"/>
        <v>Bayano</v>
      </c>
      <c r="C320">
        <v>7</v>
      </c>
      <c r="D320" t="s">
        <v>99</v>
      </c>
      <c r="E320" s="66">
        <v>7.5865201950073242</v>
      </c>
      <c r="F320" s="66">
        <v>-80.392501831054688</v>
      </c>
      <c r="G320" s="66">
        <v>89592</v>
      </c>
      <c r="H320" s="69">
        <v>702</v>
      </c>
      <c r="I320" t="s">
        <v>158</v>
      </c>
      <c r="J320">
        <v>7.6422300338745117</v>
      </c>
      <c r="K320">
        <v>-80.307899475097656</v>
      </c>
      <c r="L320">
        <v>27146</v>
      </c>
      <c r="M320">
        <v>70203</v>
      </c>
      <c r="N320" t="s">
        <v>174</v>
      </c>
      <c r="O320">
        <v>7.5966701507568359</v>
      </c>
      <c r="P320">
        <v>-80.423202514648438</v>
      </c>
      <c r="Q320">
        <v>660</v>
      </c>
    </row>
    <row r="321" spans="1:17">
      <c r="A321">
        <v>310</v>
      </c>
      <c r="B321" t="str">
        <f t="shared" si="4"/>
        <v>El Carate</v>
      </c>
      <c r="C321">
        <v>7</v>
      </c>
      <c r="D321" t="s">
        <v>99</v>
      </c>
      <c r="E321" s="66">
        <v>7.5865201950073242</v>
      </c>
      <c r="F321" s="66">
        <v>-80.392501831054688</v>
      </c>
      <c r="G321" s="66">
        <v>89592</v>
      </c>
      <c r="H321" s="69">
        <v>702</v>
      </c>
      <c r="I321" t="s">
        <v>158</v>
      </c>
      <c r="J321">
        <v>7.6422300338745117</v>
      </c>
      <c r="K321">
        <v>-80.307899475097656</v>
      </c>
      <c r="L321">
        <v>27146</v>
      </c>
      <c r="M321">
        <v>70204</v>
      </c>
      <c r="N321" t="s">
        <v>337</v>
      </c>
      <c r="O321">
        <v>7.7300200462341309</v>
      </c>
      <c r="P321">
        <v>-80.308197021484375</v>
      </c>
      <c r="Q321">
        <v>873</v>
      </c>
    </row>
    <row r="322" spans="1:17">
      <c r="A322">
        <v>311</v>
      </c>
      <c r="B322" t="str">
        <f t="shared" si="4"/>
        <v>El Cocal</v>
      </c>
      <c r="C322">
        <v>7</v>
      </c>
      <c r="D322" t="s">
        <v>99</v>
      </c>
      <c r="E322" s="66">
        <v>7.5865201950073242</v>
      </c>
      <c r="F322" s="66">
        <v>-80.392501831054688</v>
      </c>
      <c r="G322" s="66">
        <v>89592</v>
      </c>
      <c r="H322" s="69">
        <v>702</v>
      </c>
      <c r="I322" t="s">
        <v>158</v>
      </c>
      <c r="J322">
        <v>7.6422300338745117</v>
      </c>
      <c r="K322">
        <v>-80.307899475097656</v>
      </c>
      <c r="L322">
        <v>27146</v>
      </c>
      <c r="M322">
        <v>70205</v>
      </c>
      <c r="N322" t="s">
        <v>342</v>
      </c>
      <c r="O322">
        <v>7.7404398918151855</v>
      </c>
      <c r="P322">
        <v>-80.277900695800781</v>
      </c>
      <c r="Q322">
        <v>1889</v>
      </c>
    </row>
    <row r="323" spans="1:17">
      <c r="A323">
        <v>312</v>
      </c>
      <c r="B323" t="str">
        <f t="shared" si="4"/>
        <v>El Manantial</v>
      </c>
      <c r="C323">
        <v>7</v>
      </c>
      <c r="D323" t="s">
        <v>99</v>
      </c>
      <c r="E323" s="66">
        <v>7.5865201950073242</v>
      </c>
      <c r="F323" s="66">
        <v>-80.392501831054688</v>
      </c>
      <c r="G323" s="66">
        <v>89592</v>
      </c>
      <c r="H323" s="69">
        <v>702</v>
      </c>
      <c r="I323" t="s">
        <v>158</v>
      </c>
      <c r="J323">
        <v>7.6422300338745117</v>
      </c>
      <c r="K323">
        <v>-80.307899475097656</v>
      </c>
      <c r="L323">
        <v>27146</v>
      </c>
      <c r="M323">
        <v>70206</v>
      </c>
      <c r="N323" t="s">
        <v>367</v>
      </c>
      <c r="O323">
        <v>7.788179874420166</v>
      </c>
      <c r="P323">
        <v>-80.224403381347656</v>
      </c>
      <c r="Q323">
        <v>909</v>
      </c>
    </row>
    <row r="324" spans="1:17">
      <c r="A324">
        <v>313</v>
      </c>
      <c r="B324" t="str">
        <f t="shared" si="4"/>
        <v>El Muñóz</v>
      </c>
      <c r="C324">
        <v>7</v>
      </c>
      <c r="D324" t="s">
        <v>99</v>
      </c>
      <c r="E324" s="66">
        <v>7.5865201950073242</v>
      </c>
      <c r="F324" s="66">
        <v>-80.392501831054688</v>
      </c>
      <c r="G324" s="66">
        <v>89592</v>
      </c>
      <c r="H324" s="69">
        <v>702</v>
      </c>
      <c r="I324" t="s">
        <v>158</v>
      </c>
      <c r="J324">
        <v>7.6422300338745117</v>
      </c>
      <c r="K324">
        <v>-80.307899475097656</v>
      </c>
      <c r="L324">
        <v>27146</v>
      </c>
      <c r="M324">
        <v>70207</v>
      </c>
      <c r="N324" t="s">
        <v>370</v>
      </c>
      <c r="O324">
        <v>7.6714801788330078</v>
      </c>
      <c r="P324">
        <v>-80.320701599121094</v>
      </c>
      <c r="Q324">
        <v>376</v>
      </c>
    </row>
    <row r="325" spans="1:17">
      <c r="A325">
        <v>314</v>
      </c>
      <c r="B325" t="str">
        <f t="shared" si="4"/>
        <v>El Pedregoso</v>
      </c>
      <c r="C325">
        <v>7</v>
      </c>
      <c r="D325" t="s">
        <v>99</v>
      </c>
      <c r="E325" s="66">
        <v>7.5865201950073242</v>
      </c>
      <c r="F325" s="66">
        <v>-80.392501831054688</v>
      </c>
      <c r="G325" s="66">
        <v>89592</v>
      </c>
      <c r="H325" s="69">
        <v>702</v>
      </c>
      <c r="I325" t="s">
        <v>158</v>
      </c>
      <c r="J325">
        <v>7.6422300338745117</v>
      </c>
      <c r="K325">
        <v>-80.307899475097656</v>
      </c>
      <c r="L325">
        <v>27146</v>
      </c>
      <c r="M325">
        <v>70208</v>
      </c>
      <c r="N325" t="s">
        <v>377</v>
      </c>
      <c r="O325">
        <v>7.7058000564575195</v>
      </c>
      <c r="P325">
        <v>-80.323799133300781</v>
      </c>
      <c r="Q325">
        <v>279</v>
      </c>
    </row>
    <row r="326" spans="1:17">
      <c r="A326">
        <v>315</v>
      </c>
      <c r="B326" t="str">
        <f t="shared" si="4"/>
        <v>La Laja</v>
      </c>
      <c r="C326">
        <v>7</v>
      </c>
      <c r="D326" t="s">
        <v>99</v>
      </c>
      <c r="E326" s="66">
        <v>7.5865201950073242</v>
      </c>
      <c r="F326" s="66">
        <v>-80.392501831054688</v>
      </c>
      <c r="G326" s="66">
        <v>89592</v>
      </c>
      <c r="H326" s="69">
        <v>702</v>
      </c>
      <c r="I326" t="s">
        <v>158</v>
      </c>
      <c r="J326">
        <v>7.6422300338745117</v>
      </c>
      <c r="K326">
        <v>-80.307899475097656</v>
      </c>
      <c r="L326">
        <v>27146</v>
      </c>
      <c r="M326">
        <v>70209</v>
      </c>
      <c r="N326" t="s">
        <v>469</v>
      </c>
      <c r="O326">
        <v>7.7317900657653809</v>
      </c>
      <c r="P326">
        <v>-80.256500244140625</v>
      </c>
      <c r="Q326">
        <v>547</v>
      </c>
    </row>
    <row r="327" spans="1:17">
      <c r="A327">
        <v>316</v>
      </c>
      <c r="B327" t="str">
        <f t="shared" si="4"/>
        <v>La Miel</v>
      </c>
      <c r="C327">
        <v>7</v>
      </c>
      <c r="D327" t="s">
        <v>99</v>
      </c>
      <c r="E327" s="66">
        <v>7.5865201950073242</v>
      </c>
      <c r="F327" s="66">
        <v>-80.392501831054688</v>
      </c>
      <c r="G327" s="66">
        <v>89592</v>
      </c>
      <c r="H327" s="69">
        <v>702</v>
      </c>
      <c r="I327" t="s">
        <v>158</v>
      </c>
      <c r="J327">
        <v>7.6422300338745117</v>
      </c>
      <c r="K327">
        <v>-80.307899475097656</v>
      </c>
      <c r="L327">
        <v>27146</v>
      </c>
      <c r="M327">
        <v>70210</v>
      </c>
      <c r="N327" t="s">
        <v>471</v>
      </c>
      <c r="O327">
        <v>7.5628299713134766</v>
      </c>
      <c r="P327">
        <v>-80.331497192382813</v>
      </c>
      <c r="Q327">
        <v>290</v>
      </c>
    </row>
    <row r="328" spans="1:17">
      <c r="A328">
        <v>317</v>
      </c>
      <c r="B328" t="str">
        <f t="shared" si="4"/>
        <v>La Palma</v>
      </c>
      <c r="C328">
        <v>7</v>
      </c>
      <c r="D328" t="s">
        <v>99</v>
      </c>
      <c r="E328" s="66">
        <v>7.5865201950073242</v>
      </c>
      <c r="F328" s="66">
        <v>-80.392501831054688</v>
      </c>
      <c r="G328" s="66">
        <v>89592</v>
      </c>
      <c r="H328" s="69">
        <v>702</v>
      </c>
      <c r="I328" t="s">
        <v>158</v>
      </c>
      <c r="J328">
        <v>7.6422300338745117</v>
      </c>
      <c r="K328">
        <v>-80.307899475097656</v>
      </c>
      <c r="L328">
        <v>27146</v>
      </c>
      <c r="M328">
        <v>70211</v>
      </c>
      <c r="N328" t="s">
        <v>473</v>
      </c>
      <c r="O328">
        <v>7.7019200325012207</v>
      </c>
      <c r="P328">
        <v>-80.192497253417969</v>
      </c>
      <c r="Q328">
        <v>1247</v>
      </c>
    </row>
    <row r="329" spans="1:17">
      <c r="A329">
        <v>318</v>
      </c>
      <c r="B329" t="str">
        <f t="shared" si="4"/>
        <v>La Tiza</v>
      </c>
      <c r="C329">
        <v>7</v>
      </c>
      <c r="D329" t="s">
        <v>99</v>
      </c>
      <c r="E329" s="66">
        <v>7.5865201950073242</v>
      </c>
      <c r="F329" s="66">
        <v>-80.392501831054688</v>
      </c>
      <c r="G329" s="66">
        <v>89592</v>
      </c>
      <c r="H329" s="69">
        <v>702</v>
      </c>
      <c r="I329" t="s">
        <v>158</v>
      </c>
      <c r="J329">
        <v>7.6422300338745117</v>
      </c>
      <c r="K329">
        <v>-80.307899475097656</v>
      </c>
      <c r="L329">
        <v>27146</v>
      </c>
      <c r="M329">
        <v>70212</v>
      </c>
      <c r="N329" t="s">
        <v>485</v>
      </c>
      <c r="O329">
        <v>7.7522602081298828</v>
      </c>
      <c r="P329">
        <v>-80.293197631835938</v>
      </c>
      <c r="Q329">
        <v>1702</v>
      </c>
    </row>
    <row r="330" spans="1:17">
      <c r="A330">
        <v>319</v>
      </c>
      <c r="B330" t="str">
        <f t="shared" si="4"/>
        <v>Las Palmitas</v>
      </c>
      <c r="C330">
        <v>7</v>
      </c>
      <c r="D330" t="s">
        <v>99</v>
      </c>
      <c r="E330" s="66">
        <v>7.5865201950073242</v>
      </c>
      <c r="F330" s="66">
        <v>-80.392501831054688</v>
      </c>
      <c r="G330" s="66">
        <v>89592</v>
      </c>
      <c r="H330" s="69">
        <v>702</v>
      </c>
      <c r="I330" t="s">
        <v>158</v>
      </c>
      <c r="J330">
        <v>7.6422300338745117</v>
      </c>
      <c r="K330">
        <v>-80.307899475097656</v>
      </c>
      <c r="L330">
        <v>27146</v>
      </c>
      <c r="M330">
        <v>70213</v>
      </c>
      <c r="N330" t="s">
        <v>511</v>
      </c>
      <c r="O330">
        <v>7.7677397727966309</v>
      </c>
      <c r="P330">
        <v>-80.302597045898438</v>
      </c>
      <c r="Q330">
        <v>2057</v>
      </c>
    </row>
    <row r="331" spans="1:17">
      <c r="A331">
        <v>320</v>
      </c>
      <c r="B331" t="str">
        <f t="shared" si="4"/>
        <v>Las Tablas Abajo</v>
      </c>
      <c r="C331">
        <v>7</v>
      </c>
      <c r="D331" t="s">
        <v>99</v>
      </c>
      <c r="E331" s="66">
        <v>7.5865201950073242</v>
      </c>
      <c r="F331" s="66">
        <v>-80.392501831054688</v>
      </c>
      <c r="G331" s="66">
        <v>89592</v>
      </c>
      <c r="H331" s="69">
        <v>702</v>
      </c>
      <c r="I331" t="s">
        <v>158</v>
      </c>
      <c r="J331">
        <v>7.6422300338745117</v>
      </c>
      <c r="K331">
        <v>-80.307899475097656</v>
      </c>
      <c r="L331">
        <v>27146</v>
      </c>
      <c r="M331">
        <v>70214</v>
      </c>
      <c r="N331" t="s">
        <v>513</v>
      </c>
      <c r="O331">
        <v>7.807650089263916</v>
      </c>
      <c r="P331">
        <v>-80.247901916503906</v>
      </c>
      <c r="Q331">
        <v>1030</v>
      </c>
    </row>
    <row r="332" spans="1:17">
      <c r="A332">
        <v>321</v>
      </c>
      <c r="B332" t="str">
        <f t="shared" ref="B332:B395" si="5">+N332</f>
        <v>Nuario</v>
      </c>
      <c r="C332">
        <v>7</v>
      </c>
      <c r="D332" t="s">
        <v>99</v>
      </c>
      <c r="E332" s="66">
        <v>7.5865201950073242</v>
      </c>
      <c r="F332" s="66">
        <v>-80.392501831054688</v>
      </c>
      <c r="G332" s="66">
        <v>89592</v>
      </c>
      <c r="H332" s="69">
        <v>702</v>
      </c>
      <c r="I332" t="s">
        <v>158</v>
      </c>
      <c r="J332">
        <v>7.6422300338745117</v>
      </c>
      <c r="K332">
        <v>-80.307899475097656</v>
      </c>
      <c r="L332">
        <v>27146</v>
      </c>
      <c r="M332">
        <v>70215</v>
      </c>
      <c r="N332" t="s">
        <v>575</v>
      </c>
      <c r="O332">
        <v>7.519320011138916</v>
      </c>
      <c r="P332">
        <v>-80.299797058105469</v>
      </c>
      <c r="Q332">
        <v>182</v>
      </c>
    </row>
    <row r="333" spans="1:17">
      <c r="A333">
        <v>322</v>
      </c>
      <c r="B333" t="str">
        <f t="shared" si="5"/>
        <v>Palmira</v>
      </c>
      <c r="C333">
        <v>7</v>
      </c>
      <c r="D333" t="s">
        <v>99</v>
      </c>
      <c r="E333" s="66">
        <v>7.5865201950073242</v>
      </c>
      <c r="F333" s="66">
        <v>-80.392501831054688</v>
      </c>
      <c r="G333" s="66">
        <v>89592</v>
      </c>
      <c r="H333" s="69">
        <v>702</v>
      </c>
      <c r="I333" t="s">
        <v>158</v>
      </c>
      <c r="J333">
        <v>7.6422300338745117</v>
      </c>
      <c r="K333">
        <v>-80.307899475097656</v>
      </c>
      <c r="L333">
        <v>27146</v>
      </c>
      <c r="M333">
        <v>70216</v>
      </c>
      <c r="N333" t="s">
        <v>598</v>
      </c>
      <c r="O333">
        <v>7.6824002265930176</v>
      </c>
      <c r="P333">
        <v>-80.351402282714844</v>
      </c>
      <c r="Q333">
        <v>93</v>
      </c>
    </row>
    <row r="334" spans="1:17">
      <c r="A334">
        <v>323</v>
      </c>
      <c r="B334" t="str">
        <f t="shared" si="5"/>
        <v>Peña Blanca</v>
      </c>
      <c r="C334">
        <v>7</v>
      </c>
      <c r="D334" t="s">
        <v>99</v>
      </c>
      <c r="E334" s="66">
        <v>7.5865201950073242</v>
      </c>
      <c r="F334" s="66">
        <v>-80.392501831054688</v>
      </c>
      <c r="G334" s="66">
        <v>89592</v>
      </c>
      <c r="H334" s="69">
        <v>702</v>
      </c>
      <c r="I334" t="s">
        <v>158</v>
      </c>
      <c r="J334">
        <v>7.6422300338745117</v>
      </c>
      <c r="K334">
        <v>-80.307899475097656</v>
      </c>
      <c r="L334">
        <v>27146</v>
      </c>
      <c r="M334">
        <v>70217</v>
      </c>
      <c r="N334" t="s">
        <v>612</v>
      </c>
      <c r="O334">
        <v>7.7153100967407227</v>
      </c>
      <c r="P334">
        <v>-80.275100708007813</v>
      </c>
      <c r="Q334">
        <v>875</v>
      </c>
    </row>
    <row r="335" spans="1:17">
      <c r="A335">
        <v>324</v>
      </c>
      <c r="B335" t="str">
        <f t="shared" si="5"/>
        <v>Río Hondo</v>
      </c>
      <c r="C335">
        <v>7</v>
      </c>
      <c r="D335" t="s">
        <v>99</v>
      </c>
      <c r="E335" s="66">
        <v>7.5865201950073242</v>
      </c>
      <c r="F335" s="66">
        <v>-80.392501831054688</v>
      </c>
      <c r="G335" s="66">
        <v>89592</v>
      </c>
      <c r="H335" s="69">
        <v>702</v>
      </c>
      <c r="I335" t="s">
        <v>158</v>
      </c>
      <c r="J335">
        <v>7.6422300338745117</v>
      </c>
      <c r="K335">
        <v>-80.307899475097656</v>
      </c>
      <c r="L335">
        <v>27146</v>
      </c>
      <c r="M335">
        <v>70218</v>
      </c>
      <c r="N335" t="s">
        <v>667</v>
      </c>
      <c r="O335">
        <v>7.7137198448181152</v>
      </c>
      <c r="P335">
        <v>-80.354103088378906</v>
      </c>
      <c r="Q335">
        <v>206</v>
      </c>
    </row>
    <row r="336" spans="1:17">
      <c r="A336">
        <v>325</v>
      </c>
      <c r="B336" t="str">
        <f t="shared" si="5"/>
        <v>San José</v>
      </c>
      <c r="C336">
        <v>7</v>
      </c>
      <c r="D336" t="s">
        <v>99</v>
      </c>
      <c r="E336" s="66">
        <v>7.5865201950073242</v>
      </c>
      <c r="F336" s="66">
        <v>-80.392501831054688</v>
      </c>
      <c r="G336" s="66">
        <v>89592</v>
      </c>
      <c r="H336" s="69">
        <v>702</v>
      </c>
      <c r="I336" t="s">
        <v>158</v>
      </c>
      <c r="J336">
        <v>7.6422300338745117</v>
      </c>
      <c r="K336">
        <v>-80.307899475097656</v>
      </c>
      <c r="L336">
        <v>27146</v>
      </c>
      <c r="M336">
        <v>70219</v>
      </c>
      <c r="N336" t="s">
        <v>695</v>
      </c>
      <c r="O336">
        <v>7.6799402236938477</v>
      </c>
      <c r="P336">
        <v>-80.241302490234375</v>
      </c>
      <c r="Q336">
        <v>593</v>
      </c>
    </row>
    <row r="337" spans="1:17">
      <c r="A337">
        <v>326</v>
      </c>
      <c r="B337" t="str">
        <f t="shared" si="5"/>
        <v>San Miguel</v>
      </c>
      <c r="C337">
        <v>7</v>
      </c>
      <c r="D337" t="s">
        <v>99</v>
      </c>
      <c r="E337" s="66">
        <v>7.5865201950073242</v>
      </c>
      <c r="F337" s="66">
        <v>-80.392501831054688</v>
      </c>
      <c r="G337" s="66">
        <v>89592</v>
      </c>
      <c r="H337" s="69">
        <v>702</v>
      </c>
      <c r="I337" t="s">
        <v>158</v>
      </c>
      <c r="J337">
        <v>7.6422300338745117</v>
      </c>
      <c r="K337">
        <v>-80.307899475097656</v>
      </c>
      <c r="L337">
        <v>27146</v>
      </c>
      <c r="M337">
        <v>70220</v>
      </c>
      <c r="N337" t="s">
        <v>704</v>
      </c>
      <c r="O337">
        <v>7.6467900276184082</v>
      </c>
      <c r="P337">
        <v>-80.277198791503906</v>
      </c>
      <c r="Q337">
        <v>116</v>
      </c>
    </row>
    <row r="338" spans="1:17">
      <c r="A338">
        <v>327</v>
      </c>
      <c r="B338" t="str">
        <f t="shared" si="5"/>
        <v>Santo Domingo</v>
      </c>
      <c r="C338">
        <v>7</v>
      </c>
      <c r="D338" t="s">
        <v>99</v>
      </c>
      <c r="E338" s="66">
        <v>7.5865201950073242</v>
      </c>
      <c r="F338" s="66">
        <v>-80.392501831054688</v>
      </c>
      <c r="G338" s="66">
        <v>89592</v>
      </c>
      <c r="H338" s="69">
        <v>702</v>
      </c>
      <c r="I338" t="s">
        <v>158</v>
      </c>
      <c r="J338">
        <v>7.6422300338745117</v>
      </c>
      <c r="K338">
        <v>-80.307899475097656</v>
      </c>
      <c r="L338">
        <v>27146</v>
      </c>
      <c r="M338">
        <v>70221</v>
      </c>
      <c r="N338" t="s">
        <v>724</v>
      </c>
      <c r="O338">
        <v>7.7473502159118652</v>
      </c>
      <c r="P338">
        <v>-80.213798522949219</v>
      </c>
      <c r="Q338">
        <v>2050</v>
      </c>
    </row>
    <row r="339" spans="1:17">
      <c r="A339">
        <v>328</v>
      </c>
      <c r="B339" t="str">
        <f t="shared" si="5"/>
        <v>Sesteadero</v>
      </c>
      <c r="C339">
        <v>7</v>
      </c>
      <c r="D339" t="s">
        <v>99</v>
      </c>
      <c r="E339" s="66">
        <v>7.5865201950073242</v>
      </c>
      <c r="F339" s="66">
        <v>-80.392501831054688</v>
      </c>
      <c r="G339" s="66">
        <v>89592</v>
      </c>
      <c r="H339" s="69">
        <v>702</v>
      </c>
      <c r="I339" t="s">
        <v>158</v>
      </c>
      <c r="J339">
        <v>7.6422300338745117</v>
      </c>
      <c r="K339">
        <v>-80.307899475097656</v>
      </c>
      <c r="L339">
        <v>27146</v>
      </c>
      <c r="M339">
        <v>70222</v>
      </c>
      <c r="N339" t="s">
        <v>726</v>
      </c>
      <c r="O339">
        <v>7.7464799880981445</v>
      </c>
      <c r="P339">
        <v>-80.255897521972656</v>
      </c>
      <c r="Q339">
        <v>1067</v>
      </c>
    </row>
    <row r="340" spans="1:17">
      <c r="A340">
        <v>329</v>
      </c>
      <c r="B340" t="str">
        <f t="shared" si="5"/>
        <v>Valle Rico</v>
      </c>
      <c r="C340">
        <v>7</v>
      </c>
      <c r="D340" t="s">
        <v>99</v>
      </c>
      <c r="E340" s="66">
        <v>7.5865201950073242</v>
      </c>
      <c r="F340" s="66">
        <v>-80.392501831054688</v>
      </c>
      <c r="G340" s="66">
        <v>89592</v>
      </c>
      <c r="H340" s="69">
        <v>702</v>
      </c>
      <c r="I340" t="s">
        <v>158</v>
      </c>
      <c r="J340">
        <v>7.6422300338745117</v>
      </c>
      <c r="K340">
        <v>-80.307899475097656</v>
      </c>
      <c r="L340">
        <v>27146</v>
      </c>
      <c r="M340">
        <v>70223</v>
      </c>
      <c r="N340" t="s">
        <v>762</v>
      </c>
      <c r="O340">
        <v>7.6073298454284668</v>
      </c>
      <c r="P340">
        <v>-80.361602783203125</v>
      </c>
      <c r="Q340">
        <v>400</v>
      </c>
    </row>
    <row r="341" spans="1:17">
      <c r="A341">
        <v>330</v>
      </c>
      <c r="B341" t="str">
        <f t="shared" si="5"/>
        <v>Vallerriquito</v>
      </c>
      <c r="C341">
        <v>7</v>
      </c>
      <c r="D341" t="s">
        <v>99</v>
      </c>
      <c r="E341" s="66">
        <v>7.5865201950073242</v>
      </c>
      <c r="F341" s="66">
        <v>-80.392501831054688</v>
      </c>
      <c r="G341" s="66">
        <v>89592</v>
      </c>
      <c r="H341" s="69">
        <v>702</v>
      </c>
      <c r="I341" t="s">
        <v>158</v>
      </c>
      <c r="J341">
        <v>7.6422300338745117</v>
      </c>
      <c r="K341">
        <v>-80.307899475097656</v>
      </c>
      <c r="L341">
        <v>27146</v>
      </c>
      <c r="M341">
        <v>70224</v>
      </c>
      <c r="N341" t="s">
        <v>763</v>
      </c>
      <c r="O341">
        <v>7.627039909362793</v>
      </c>
      <c r="P341">
        <v>-80.30780029296875</v>
      </c>
      <c r="Q341">
        <v>277</v>
      </c>
    </row>
    <row r="342" spans="1:17">
      <c r="A342">
        <v>331</v>
      </c>
      <c r="B342" t="str">
        <f t="shared" si="5"/>
        <v>La Villa de Los Santos (Cabecera)</v>
      </c>
      <c r="C342">
        <v>7</v>
      </c>
      <c r="D342" t="s">
        <v>99</v>
      </c>
      <c r="E342" s="66">
        <v>7.5865201950073242</v>
      </c>
      <c r="F342" s="66">
        <v>-80.392501831054688</v>
      </c>
      <c r="G342" s="66">
        <v>89592</v>
      </c>
      <c r="H342" s="69">
        <v>703</v>
      </c>
      <c r="I342" t="s">
        <v>99</v>
      </c>
      <c r="J342">
        <v>7.8709897994995117</v>
      </c>
      <c r="K342">
        <v>-80.434700012207031</v>
      </c>
      <c r="L342">
        <v>25723</v>
      </c>
      <c r="M342">
        <v>70301</v>
      </c>
      <c r="N342" t="s">
        <v>489</v>
      </c>
      <c r="O342">
        <v>7.8972902297973633</v>
      </c>
      <c r="P342">
        <v>-80.454696655273438</v>
      </c>
      <c r="Q342">
        <v>7991</v>
      </c>
    </row>
    <row r="343" spans="1:17">
      <c r="A343">
        <v>332</v>
      </c>
      <c r="B343" t="str">
        <f t="shared" si="5"/>
        <v>El Guásimo</v>
      </c>
      <c r="C343">
        <v>7</v>
      </c>
      <c r="D343" t="s">
        <v>99</v>
      </c>
      <c r="E343" s="66">
        <v>7.5865201950073242</v>
      </c>
      <c r="F343" s="66">
        <v>-80.392501831054688</v>
      </c>
      <c r="G343" s="66">
        <v>89592</v>
      </c>
      <c r="H343" s="69">
        <v>703</v>
      </c>
      <c r="I343" t="s">
        <v>99</v>
      </c>
      <c r="J343">
        <v>7.8709897994995117</v>
      </c>
      <c r="K343">
        <v>-80.434700012207031</v>
      </c>
      <c r="L343">
        <v>25723</v>
      </c>
      <c r="M343">
        <v>70302</v>
      </c>
      <c r="N343" t="s">
        <v>357</v>
      </c>
      <c r="O343">
        <v>7.8319301605224609</v>
      </c>
      <c r="P343">
        <v>-80.525398254394531</v>
      </c>
      <c r="Q343">
        <v>610</v>
      </c>
    </row>
    <row r="344" spans="1:17">
      <c r="A344">
        <v>333</v>
      </c>
      <c r="B344" t="str">
        <f t="shared" si="5"/>
        <v>La Colorada</v>
      </c>
      <c r="C344">
        <v>7</v>
      </c>
      <c r="D344" t="s">
        <v>99</v>
      </c>
      <c r="E344" s="66">
        <v>7.5865201950073242</v>
      </c>
      <c r="F344" s="66">
        <v>-80.392501831054688</v>
      </c>
      <c r="G344" s="66">
        <v>89592</v>
      </c>
      <c r="H344" s="69">
        <v>703</v>
      </c>
      <c r="I344" t="s">
        <v>99</v>
      </c>
      <c r="J344">
        <v>7.8709897994995117</v>
      </c>
      <c r="K344">
        <v>-80.434700012207031</v>
      </c>
      <c r="L344">
        <v>25723</v>
      </c>
      <c r="M344">
        <v>70303</v>
      </c>
      <c r="N344" t="s">
        <v>454</v>
      </c>
      <c r="O344">
        <v>7.8326401710510254</v>
      </c>
      <c r="P344">
        <v>-80.557998657226563</v>
      </c>
      <c r="Q344">
        <v>1030</v>
      </c>
    </row>
    <row r="345" spans="1:17">
      <c r="A345">
        <v>334</v>
      </c>
      <c r="B345" t="str">
        <f t="shared" si="5"/>
        <v>La Espigadilla</v>
      </c>
      <c r="C345">
        <v>7</v>
      </c>
      <c r="D345" t="s">
        <v>99</v>
      </c>
      <c r="E345" s="66">
        <v>7.5865201950073242</v>
      </c>
      <c r="F345" s="66">
        <v>-80.392501831054688</v>
      </c>
      <c r="G345" s="66">
        <v>89592</v>
      </c>
      <c r="H345" s="69">
        <v>703</v>
      </c>
      <c r="I345" t="s">
        <v>99</v>
      </c>
      <c r="J345">
        <v>7.8709897994995117</v>
      </c>
      <c r="K345">
        <v>-80.434700012207031</v>
      </c>
      <c r="L345">
        <v>25723</v>
      </c>
      <c r="M345">
        <v>70304</v>
      </c>
      <c r="N345" t="s">
        <v>462</v>
      </c>
      <c r="O345">
        <v>7.8809800148010254</v>
      </c>
      <c r="P345">
        <v>-80.397300720214844</v>
      </c>
      <c r="Q345">
        <v>1675</v>
      </c>
    </row>
    <row r="346" spans="1:17">
      <c r="A346">
        <v>335</v>
      </c>
      <c r="B346" t="str">
        <f t="shared" si="5"/>
        <v>Las Cruces</v>
      </c>
      <c r="C346">
        <v>7</v>
      </c>
      <c r="D346" t="s">
        <v>99</v>
      </c>
      <c r="E346" s="66">
        <v>7.5865201950073242</v>
      </c>
      <c r="F346" s="66">
        <v>-80.392501831054688</v>
      </c>
      <c r="G346" s="66">
        <v>89592</v>
      </c>
      <c r="H346" s="69">
        <v>703</v>
      </c>
      <c r="I346" t="s">
        <v>99</v>
      </c>
      <c r="J346">
        <v>7.8709897994995117</v>
      </c>
      <c r="K346">
        <v>-80.434700012207031</v>
      </c>
      <c r="L346">
        <v>25723</v>
      </c>
      <c r="M346">
        <v>70305</v>
      </c>
      <c r="N346" t="s">
        <v>497</v>
      </c>
      <c r="O346">
        <v>7.8047199249267578</v>
      </c>
      <c r="P346">
        <v>-80.439796447753906</v>
      </c>
      <c r="Q346">
        <v>1201</v>
      </c>
    </row>
    <row r="347" spans="1:17">
      <c r="A347">
        <v>336</v>
      </c>
      <c r="B347" t="str">
        <f t="shared" si="5"/>
        <v>Las Guabas</v>
      </c>
      <c r="C347">
        <v>7</v>
      </c>
      <c r="D347" t="s">
        <v>99</v>
      </c>
      <c r="E347" s="66">
        <v>7.5865201950073242</v>
      </c>
      <c r="F347" s="66">
        <v>-80.392501831054688</v>
      </c>
      <c r="G347" s="66">
        <v>89592</v>
      </c>
      <c r="H347" s="69">
        <v>703</v>
      </c>
      <c r="I347" t="s">
        <v>99</v>
      </c>
      <c r="J347">
        <v>7.8709897994995117</v>
      </c>
      <c r="K347">
        <v>-80.434700012207031</v>
      </c>
      <c r="L347">
        <v>25723</v>
      </c>
      <c r="M347">
        <v>70306</v>
      </c>
      <c r="N347" t="s">
        <v>500</v>
      </c>
      <c r="O347">
        <v>7.8208699226379395</v>
      </c>
      <c r="P347">
        <v>-80.496101379394531</v>
      </c>
      <c r="Q347">
        <v>677</v>
      </c>
    </row>
    <row r="348" spans="1:17">
      <c r="A348">
        <v>337</v>
      </c>
      <c r="B348" t="str">
        <f t="shared" si="5"/>
        <v>Los Ángeles</v>
      </c>
      <c r="C348">
        <v>7</v>
      </c>
      <c r="D348" t="s">
        <v>99</v>
      </c>
      <c r="E348" s="66">
        <v>7.5865201950073242</v>
      </c>
      <c r="F348" s="66">
        <v>-80.392501831054688</v>
      </c>
      <c r="G348" s="66">
        <v>89592</v>
      </c>
      <c r="H348" s="69">
        <v>703</v>
      </c>
      <c r="I348" t="s">
        <v>99</v>
      </c>
      <c r="J348">
        <v>7.8709897994995117</v>
      </c>
      <c r="K348">
        <v>-80.434700012207031</v>
      </c>
      <c r="L348">
        <v>25723</v>
      </c>
      <c r="M348">
        <v>70307</v>
      </c>
      <c r="N348" t="s">
        <v>532</v>
      </c>
      <c r="O348">
        <v>7.8889398574829102</v>
      </c>
      <c r="P348">
        <v>-80.345001220703125</v>
      </c>
      <c r="Q348">
        <v>868</v>
      </c>
    </row>
    <row r="349" spans="1:17">
      <c r="A349">
        <v>338</v>
      </c>
      <c r="B349" t="str">
        <f t="shared" si="5"/>
        <v>Los Olivos</v>
      </c>
      <c r="C349">
        <v>7</v>
      </c>
      <c r="D349" t="s">
        <v>99</v>
      </c>
      <c r="E349" s="66">
        <v>7.5865201950073242</v>
      </c>
      <c r="F349" s="66">
        <v>-80.392501831054688</v>
      </c>
      <c r="G349" s="66">
        <v>89592</v>
      </c>
      <c r="H349" s="69">
        <v>703</v>
      </c>
      <c r="I349" t="s">
        <v>99</v>
      </c>
      <c r="J349">
        <v>7.8709897994995117</v>
      </c>
      <c r="K349">
        <v>-80.434700012207031</v>
      </c>
      <c r="L349">
        <v>25723</v>
      </c>
      <c r="M349">
        <v>70308</v>
      </c>
      <c r="N349" t="s">
        <v>545</v>
      </c>
      <c r="O349">
        <v>7.9118499755859375</v>
      </c>
      <c r="P349">
        <v>-80.498397827148438</v>
      </c>
      <c r="Q349">
        <v>1259</v>
      </c>
    </row>
    <row r="350" spans="1:17">
      <c r="A350">
        <v>339</v>
      </c>
      <c r="B350" t="str">
        <f t="shared" si="5"/>
        <v>Llano Largo</v>
      </c>
      <c r="C350">
        <v>7</v>
      </c>
      <c r="D350" t="s">
        <v>99</v>
      </c>
      <c r="E350" s="66">
        <v>7.5865201950073242</v>
      </c>
      <c r="F350" s="66">
        <v>-80.392501831054688</v>
      </c>
      <c r="G350" s="66">
        <v>89592</v>
      </c>
      <c r="H350" s="69">
        <v>703</v>
      </c>
      <c r="I350" t="s">
        <v>99</v>
      </c>
      <c r="J350">
        <v>7.8709897994995117</v>
      </c>
      <c r="K350">
        <v>-80.434700012207031</v>
      </c>
      <c r="L350">
        <v>25723</v>
      </c>
      <c r="M350">
        <v>70309</v>
      </c>
      <c r="N350" t="s">
        <v>526</v>
      </c>
      <c r="O350">
        <v>7.9098601341247559</v>
      </c>
      <c r="P350">
        <v>-80.423896789550781</v>
      </c>
      <c r="Q350">
        <v>2265</v>
      </c>
    </row>
    <row r="351" spans="1:17">
      <c r="A351">
        <v>340</v>
      </c>
      <c r="B351" t="str">
        <f t="shared" si="5"/>
        <v>Sabana Grande</v>
      </c>
      <c r="C351">
        <v>7</v>
      </c>
      <c r="D351" t="s">
        <v>99</v>
      </c>
      <c r="E351" s="66">
        <v>7.5865201950073242</v>
      </c>
      <c r="F351" s="66">
        <v>-80.392501831054688</v>
      </c>
      <c r="G351" s="66">
        <v>89592</v>
      </c>
      <c r="H351" s="69">
        <v>703</v>
      </c>
      <c r="I351" t="s">
        <v>99</v>
      </c>
      <c r="J351">
        <v>7.8709897994995117</v>
      </c>
      <c r="K351">
        <v>-80.434700012207031</v>
      </c>
      <c r="L351">
        <v>25723</v>
      </c>
      <c r="M351">
        <v>70310</v>
      </c>
      <c r="N351" t="s">
        <v>680</v>
      </c>
      <c r="O351">
        <v>7.8408398628234863</v>
      </c>
      <c r="P351">
        <v>-80.362197875976563</v>
      </c>
      <c r="Q351">
        <v>1909</v>
      </c>
    </row>
    <row r="352" spans="1:17">
      <c r="A352">
        <v>341</v>
      </c>
      <c r="B352" t="str">
        <f t="shared" si="5"/>
        <v>Santa Ana</v>
      </c>
      <c r="C352">
        <v>7</v>
      </c>
      <c r="D352" t="s">
        <v>99</v>
      </c>
      <c r="E352" s="66">
        <v>7.5865201950073242</v>
      </c>
      <c r="F352" s="66">
        <v>-80.392501831054688</v>
      </c>
      <c r="G352" s="66">
        <v>89592</v>
      </c>
      <c r="H352" s="69">
        <v>703</v>
      </c>
      <c r="I352" t="s">
        <v>99</v>
      </c>
      <c r="J352">
        <v>7.8709897994995117</v>
      </c>
      <c r="K352">
        <v>-80.434700012207031</v>
      </c>
      <c r="L352">
        <v>25723</v>
      </c>
      <c r="M352">
        <v>70311</v>
      </c>
      <c r="N352" t="s">
        <v>710</v>
      </c>
      <c r="O352">
        <v>7.9552998542785645</v>
      </c>
      <c r="P352">
        <v>-80.362396240234375</v>
      </c>
      <c r="Q352">
        <v>3329</v>
      </c>
    </row>
    <row r="353" spans="1:17">
      <c r="A353">
        <v>342</v>
      </c>
      <c r="B353" t="str">
        <f t="shared" si="5"/>
        <v>Tres Quebradas</v>
      </c>
      <c r="C353">
        <v>7</v>
      </c>
      <c r="D353" t="s">
        <v>99</v>
      </c>
      <c r="E353" s="66">
        <v>7.5865201950073242</v>
      </c>
      <c r="F353" s="66">
        <v>-80.392501831054688</v>
      </c>
      <c r="G353" s="66">
        <v>89592</v>
      </c>
      <c r="H353" s="69">
        <v>703</v>
      </c>
      <c r="I353" t="s">
        <v>99</v>
      </c>
      <c r="J353">
        <v>7.8709897994995117</v>
      </c>
      <c r="K353">
        <v>-80.434700012207031</v>
      </c>
      <c r="L353">
        <v>25723</v>
      </c>
      <c r="M353">
        <v>70312</v>
      </c>
      <c r="N353" t="s">
        <v>749</v>
      </c>
      <c r="O353">
        <v>7.8511600494384766</v>
      </c>
      <c r="P353">
        <v>-80.408599853515625</v>
      </c>
      <c r="Q353">
        <v>717</v>
      </c>
    </row>
    <row r="354" spans="1:17">
      <c r="A354">
        <v>343</v>
      </c>
      <c r="B354" t="str">
        <f t="shared" si="5"/>
        <v>Agua Buena</v>
      </c>
      <c r="C354">
        <v>7</v>
      </c>
      <c r="D354" t="s">
        <v>99</v>
      </c>
      <c r="E354" s="66">
        <v>7.5865201950073242</v>
      </c>
      <c r="F354" s="66">
        <v>-80.392501831054688</v>
      </c>
      <c r="G354" s="66">
        <v>89592</v>
      </c>
      <c r="H354" s="69">
        <v>703</v>
      </c>
      <c r="I354" t="s">
        <v>99</v>
      </c>
      <c r="J354">
        <v>7.8709897994995117</v>
      </c>
      <c r="K354">
        <v>-80.434700012207031</v>
      </c>
      <c r="L354">
        <v>25723</v>
      </c>
      <c r="M354">
        <v>70313</v>
      </c>
      <c r="N354" t="s">
        <v>100</v>
      </c>
      <c r="O354">
        <v>7.8206300735473633</v>
      </c>
      <c r="P354">
        <v>-80.399696350097656</v>
      </c>
      <c r="Q354">
        <v>1117</v>
      </c>
    </row>
    <row r="355" spans="1:17">
      <c r="A355">
        <v>344</v>
      </c>
      <c r="B355" t="str">
        <f t="shared" si="5"/>
        <v>Villa Lourdes</v>
      </c>
      <c r="C355">
        <v>7</v>
      </c>
      <c r="D355" t="s">
        <v>99</v>
      </c>
      <c r="E355" s="66">
        <v>7.5865201950073242</v>
      </c>
      <c r="F355" s="66">
        <v>-80.392501831054688</v>
      </c>
      <c r="G355" s="66">
        <v>89592</v>
      </c>
      <c r="H355" s="69">
        <v>703</v>
      </c>
      <c r="I355" t="s">
        <v>99</v>
      </c>
      <c r="J355">
        <v>7.8709897994995117</v>
      </c>
      <c r="K355">
        <v>-80.434700012207031</v>
      </c>
      <c r="L355">
        <v>25723</v>
      </c>
      <c r="M355">
        <v>70314</v>
      </c>
      <c r="N355" t="s">
        <v>770</v>
      </c>
      <c r="O355">
        <v>7.809999942779541</v>
      </c>
      <c r="P355">
        <v>-80.46929931640625</v>
      </c>
      <c r="Q355">
        <v>1075</v>
      </c>
    </row>
    <row r="356" spans="1:17">
      <c r="A356">
        <v>345</v>
      </c>
      <c r="B356" t="str">
        <f t="shared" si="5"/>
        <v>El Ejido</v>
      </c>
      <c r="C356">
        <v>7</v>
      </c>
      <c r="D356" t="s">
        <v>99</v>
      </c>
      <c r="E356" s="66">
        <v>7.5865201950073242</v>
      </c>
      <c r="F356" s="66">
        <v>-80.392501831054688</v>
      </c>
      <c r="G356" s="66">
        <v>89592</v>
      </c>
      <c r="H356" s="69">
        <v>703</v>
      </c>
      <c r="I356" t="s">
        <v>99</v>
      </c>
      <c r="J356">
        <v>7.8709897994995117</v>
      </c>
      <c r="K356">
        <v>-80.434700012207031</v>
      </c>
      <c r="L356">
        <v>25723</v>
      </c>
      <c r="M356">
        <v>70315</v>
      </c>
      <c r="N356" t="s">
        <v>350</v>
      </c>
      <c r="O356">
        <v>7.9130702018737793</v>
      </c>
      <c r="P356">
        <v>-80.375503540039063</v>
      </c>
      <c r="Q356">
        <v>0</v>
      </c>
    </row>
    <row r="357" spans="1:17">
      <c r="A357">
        <v>346</v>
      </c>
      <c r="B357" t="str">
        <f t="shared" si="5"/>
        <v>Macaracas (Cabecera)</v>
      </c>
      <c r="C357">
        <v>7</v>
      </c>
      <c r="D357" t="s">
        <v>99</v>
      </c>
      <c r="E357" s="66">
        <v>7.5865201950073242</v>
      </c>
      <c r="F357" s="66">
        <v>-80.392501831054688</v>
      </c>
      <c r="G357" s="66">
        <v>89592</v>
      </c>
      <c r="H357" s="69">
        <v>704</v>
      </c>
      <c r="I357" t="s">
        <v>153</v>
      </c>
      <c r="J357">
        <v>7.6572599411010742</v>
      </c>
      <c r="K357">
        <v>-80.543197631835938</v>
      </c>
      <c r="L357">
        <v>9021</v>
      </c>
      <c r="M357">
        <v>70401</v>
      </c>
      <c r="N357" t="s">
        <v>548</v>
      </c>
      <c r="O357">
        <v>7.7290902137756348</v>
      </c>
      <c r="P357">
        <v>-80.531402587890625</v>
      </c>
      <c r="Q357">
        <v>2890</v>
      </c>
    </row>
    <row r="358" spans="1:17">
      <c r="A358">
        <v>347</v>
      </c>
      <c r="B358" t="str">
        <f t="shared" si="5"/>
        <v>Bahía Honda</v>
      </c>
      <c r="C358">
        <v>7</v>
      </c>
      <c r="D358" t="s">
        <v>99</v>
      </c>
      <c r="E358" s="66">
        <v>7.5865201950073242</v>
      </c>
      <c r="F358" s="66">
        <v>-80.392501831054688</v>
      </c>
      <c r="G358" s="66">
        <v>89592</v>
      </c>
      <c r="H358" s="69">
        <v>704</v>
      </c>
      <c r="I358" t="s">
        <v>153</v>
      </c>
      <c r="J358">
        <v>7.6572599411010742</v>
      </c>
      <c r="K358">
        <v>-80.543197631835938</v>
      </c>
      <c r="L358">
        <v>9021</v>
      </c>
      <c r="M358">
        <v>70402</v>
      </c>
      <c r="N358" t="s">
        <v>154</v>
      </c>
      <c r="O358">
        <v>7.7140898704528809</v>
      </c>
      <c r="P358">
        <v>-80.447502136230469</v>
      </c>
      <c r="Q358">
        <v>646</v>
      </c>
    </row>
    <row r="359" spans="1:17">
      <c r="A359">
        <v>348</v>
      </c>
      <c r="B359" t="str">
        <f t="shared" si="5"/>
        <v>Bajos de Güera</v>
      </c>
      <c r="C359">
        <v>7</v>
      </c>
      <c r="D359" t="s">
        <v>99</v>
      </c>
      <c r="E359" s="66">
        <v>7.5865201950073242</v>
      </c>
      <c r="F359" s="66">
        <v>-80.392501831054688</v>
      </c>
      <c r="G359" s="66">
        <v>89592</v>
      </c>
      <c r="H359" s="69">
        <v>704</v>
      </c>
      <c r="I359" t="s">
        <v>153</v>
      </c>
      <c r="J359">
        <v>7.6572599411010742</v>
      </c>
      <c r="K359">
        <v>-80.543197631835938</v>
      </c>
      <c r="L359">
        <v>9021</v>
      </c>
      <c r="M359">
        <v>70403</v>
      </c>
      <c r="N359" t="s">
        <v>160</v>
      </c>
      <c r="O359">
        <v>7.570620059967041</v>
      </c>
      <c r="P359">
        <v>-80.624900817871094</v>
      </c>
      <c r="Q359">
        <v>619</v>
      </c>
    </row>
    <row r="360" spans="1:17">
      <c r="A360">
        <v>349</v>
      </c>
      <c r="B360" t="str">
        <f t="shared" si="5"/>
        <v>Corozal</v>
      </c>
      <c r="C360">
        <v>7</v>
      </c>
      <c r="D360" t="s">
        <v>99</v>
      </c>
      <c r="E360" s="66">
        <v>7.5865201950073242</v>
      </c>
      <c r="F360" s="66">
        <v>-80.392501831054688</v>
      </c>
      <c r="G360" s="66">
        <v>89592</v>
      </c>
      <c r="H360" s="69">
        <v>704</v>
      </c>
      <c r="I360" t="s">
        <v>153</v>
      </c>
      <c r="J360">
        <v>7.6572599411010742</v>
      </c>
      <c r="K360">
        <v>-80.543197631835938</v>
      </c>
      <c r="L360">
        <v>9021</v>
      </c>
      <c r="M360">
        <v>70404</v>
      </c>
      <c r="N360" t="s">
        <v>298</v>
      </c>
      <c r="O360">
        <v>7.7470598220825195</v>
      </c>
      <c r="P360">
        <v>-80.476303100585938</v>
      </c>
      <c r="Q360">
        <v>625</v>
      </c>
    </row>
    <row r="361" spans="1:17">
      <c r="A361">
        <v>350</v>
      </c>
      <c r="B361" t="str">
        <f t="shared" si="5"/>
        <v>Chupa</v>
      </c>
      <c r="C361">
        <v>7</v>
      </c>
      <c r="D361" t="s">
        <v>99</v>
      </c>
      <c r="E361" s="66">
        <v>7.5865201950073242</v>
      </c>
      <c r="F361" s="66">
        <v>-80.392501831054688</v>
      </c>
      <c r="G361" s="66">
        <v>89592</v>
      </c>
      <c r="H361" s="69">
        <v>704</v>
      </c>
      <c r="I361" t="s">
        <v>153</v>
      </c>
      <c r="J361">
        <v>7.6572599411010742</v>
      </c>
      <c r="K361">
        <v>-80.543197631835938</v>
      </c>
      <c r="L361">
        <v>9021</v>
      </c>
      <c r="M361">
        <v>70405</v>
      </c>
      <c r="N361" t="s">
        <v>282</v>
      </c>
      <c r="O361">
        <v>7.784599781036377</v>
      </c>
      <c r="P361">
        <v>-80.568901062011719</v>
      </c>
      <c r="Q361">
        <v>520</v>
      </c>
    </row>
    <row r="362" spans="1:17">
      <c r="A362">
        <v>351</v>
      </c>
      <c r="B362" t="str">
        <f t="shared" si="5"/>
        <v>El Cedro</v>
      </c>
      <c r="C362">
        <v>7</v>
      </c>
      <c r="D362" t="s">
        <v>99</v>
      </c>
      <c r="E362" s="66">
        <v>7.5865201950073242</v>
      </c>
      <c r="F362" s="66">
        <v>-80.392501831054688</v>
      </c>
      <c r="G362" s="66">
        <v>89592</v>
      </c>
      <c r="H362" s="69">
        <v>704</v>
      </c>
      <c r="I362" t="s">
        <v>153</v>
      </c>
      <c r="J362">
        <v>7.6572599411010742</v>
      </c>
      <c r="K362">
        <v>-80.543197631835938</v>
      </c>
      <c r="L362">
        <v>9021</v>
      </c>
      <c r="M362">
        <v>70406</v>
      </c>
      <c r="N362" t="s">
        <v>338</v>
      </c>
      <c r="O362">
        <v>7.7759799957275391</v>
      </c>
      <c r="P362">
        <v>-80.52960205078125</v>
      </c>
      <c r="Q362">
        <v>450</v>
      </c>
    </row>
    <row r="363" spans="1:17">
      <c r="A363">
        <v>352</v>
      </c>
      <c r="B363" t="str">
        <f t="shared" si="5"/>
        <v>Espino Amarillo</v>
      </c>
      <c r="C363">
        <v>7</v>
      </c>
      <c r="D363" t="s">
        <v>99</v>
      </c>
      <c r="E363" s="66">
        <v>7.5865201950073242</v>
      </c>
      <c r="F363" s="66">
        <v>-80.392501831054688</v>
      </c>
      <c r="G363" s="66">
        <v>89592</v>
      </c>
      <c r="H363" s="69">
        <v>704</v>
      </c>
      <c r="I363" t="s">
        <v>153</v>
      </c>
      <c r="J363">
        <v>7.6572599411010742</v>
      </c>
      <c r="K363">
        <v>-80.543197631835938</v>
      </c>
      <c r="L363">
        <v>9021</v>
      </c>
      <c r="M363">
        <v>70407</v>
      </c>
      <c r="N363" t="s">
        <v>400</v>
      </c>
      <c r="O363">
        <v>7.6837301254272461</v>
      </c>
      <c r="P363">
        <v>-80.462699890136719</v>
      </c>
      <c r="Q363">
        <v>193</v>
      </c>
    </row>
    <row r="364" spans="1:17">
      <c r="A364">
        <v>353</v>
      </c>
      <c r="B364" t="str">
        <f t="shared" si="5"/>
        <v>La Mesa</v>
      </c>
      <c r="C364">
        <v>7</v>
      </c>
      <c r="D364" t="s">
        <v>99</v>
      </c>
      <c r="E364" s="66">
        <v>7.5865201950073242</v>
      </c>
      <c r="F364" s="66">
        <v>-80.392501831054688</v>
      </c>
      <c r="G364" s="66">
        <v>89592</v>
      </c>
      <c r="H364" s="69">
        <v>704</v>
      </c>
      <c r="I364" t="s">
        <v>153</v>
      </c>
      <c r="J364">
        <v>7.6572599411010742</v>
      </c>
      <c r="K364">
        <v>-80.543197631835938</v>
      </c>
      <c r="L364">
        <v>9021</v>
      </c>
      <c r="M364">
        <v>70408</v>
      </c>
      <c r="N364" t="s">
        <v>186</v>
      </c>
      <c r="O364">
        <v>7.6373400688171387</v>
      </c>
      <c r="P364">
        <v>-80.619697570800781</v>
      </c>
      <c r="Q364">
        <v>641</v>
      </c>
    </row>
    <row r="365" spans="1:17">
      <c r="A365">
        <v>354</v>
      </c>
      <c r="B365" t="str">
        <f t="shared" si="5"/>
        <v>Las Palmas</v>
      </c>
      <c r="C365">
        <v>7</v>
      </c>
      <c r="D365" t="s">
        <v>99</v>
      </c>
      <c r="E365" s="66">
        <v>7.5865201950073242</v>
      </c>
      <c r="F365" s="66">
        <v>-80.392501831054688</v>
      </c>
      <c r="G365" s="66">
        <v>89592</v>
      </c>
      <c r="H365" s="69">
        <v>704</v>
      </c>
      <c r="I365" t="s">
        <v>153</v>
      </c>
      <c r="J365">
        <v>7.6572599411010742</v>
      </c>
      <c r="K365">
        <v>-80.543197631835938</v>
      </c>
      <c r="L365">
        <v>9021</v>
      </c>
      <c r="M365">
        <v>70409</v>
      </c>
      <c r="N365" t="s">
        <v>255</v>
      </c>
      <c r="O365">
        <v>7.6760201454162598</v>
      </c>
      <c r="P365">
        <v>-80.503799438476563</v>
      </c>
      <c r="Q365">
        <v>436</v>
      </c>
    </row>
    <row r="366" spans="1:17">
      <c r="A366">
        <v>355</v>
      </c>
      <c r="B366" t="str">
        <f t="shared" si="5"/>
        <v>Llano de Piedra</v>
      </c>
      <c r="C366">
        <v>7</v>
      </c>
      <c r="D366" t="s">
        <v>99</v>
      </c>
      <c r="E366" s="66">
        <v>7.5865201950073242</v>
      </c>
      <c r="F366" s="66">
        <v>-80.392501831054688</v>
      </c>
      <c r="G366" s="66">
        <v>89592</v>
      </c>
      <c r="H366" s="69">
        <v>704</v>
      </c>
      <c r="I366" t="s">
        <v>153</v>
      </c>
      <c r="J366">
        <v>7.6572599411010742</v>
      </c>
      <c r="K366">
        <v>-80.543197631835938</v>
      </c>
      <c r="L366">
        <v>9021</v>
      </c>
      <c r="M366">
        <v>70410</v>
      </c>
      <c r="N366" t="s">
        <v>524</v>
      </c>
      <c r="O366">
        <v>7.6359901428222656</v>
      </c>
      <c r="P366">
        <v>-80.550201416015625</v>
      </c>
      <c r="Q366">
        <v>1737</v>
      </c>
    </row>
    <row r="367" spans="1:17">
      <c r="A367">
        <v>356</v>
      </c>
      <c r="B367" t="str">
        <f t="shared" si="5"/>
        <v>Mogollón</v>
      </c>
      <c r="C367">
        <v>7</v>
      </c>
      <c r="D367" t="s">
        <v>99</v>
      </c>
      <c r="E367" s="66">
        <v>7.5865201950073242</v>
      </c>
      <c r="F367" s="66">
        <v>-80.392501831054688</v>
      </c>
      <c r="G367" s="66">
        <v>89592</v>
      </c>
      <c r="H367" s="69">
        <v>704</v>
      </c>
      <c r="I367" t="s">
        <v>153</v>
      </c>
      <c r="J367">
        <v>7.6572599411010742</v>
      </c>
      <c r="K367">
        <v>-80.543197631835938</v>
      </c>
      <c r="L367">
        <v>9021</v>
      </c>
      <c r="M367">
        <v>70411</v>
      </c>
      <c r="N367" t="s">
        <v>561</v>
      </c>
      <c r="O367">
        <v>7.616569995880127</v>
      </c>
      <c r="P367">
        <v>-80.479301452636719</v>
      </c>
      <c r="Q367">
        <v>264</v>
      </c>
    </row>
    <row r="368" spans="1:17">
      <c r="A368">
        <v>357</v>
      </c>
      <c r="B368" t="str">
        <f t="shared" si="5"/>
        <v>Pedasí (Cabecera)</v>
      </c>
      <c r="C368">
        <v>7</v>
      </c>
      <c r="D368" t="s">
        <v>99</v>
      </c>
      <c r="E368" s="66">
        <v>7.5865201950073242</v>
      </c>
      <c r="F368" s="66">
        <v>-80.392501831054688</v>
      </c>
      <c r="G368" s="66">
        <v>89592</v>
      </c>
      <c r="H368" s="69">
        <v>705</v>
      </c>
      <c r="I368" t="s">
        <v>533</v>
      </c>
      <c r="J368">
        <v>7.5086097717285156</v>
      </c>
      <c r="K368">
        <v>-80.108001708984375</v>
      </c>
      <c r="L368">
        <v>4275</v>
      </c>
      <c r="M368">
        <v>70501</v>
      </c>
      <c r="N368" t="s">
        <v>608</v>
      </c>
      <c r="O368">
        <v>7.4986600875854492</v>
      </c>
      <c r="P368">
        <v>-80.049003601074219</v>
      </c>
      <c r="Q368">
        <v>2410</v>
      </c>
    </row>
    <row r="369" spans="1:17">
      <c r="A369">
        <v>358</v>
      </c>
      <c r="B369" t="str">
        <f t="shared" si="5"/>
        <v>Los Asientos</v>
      </c>
      <c r="C369">
        <v>7</v>
      </c>
      <c r="D369" t="s">
        <v>99</v>
      </c>
      <c r="E369" s="66">
        <v>7.5865201950073242</v>
      </c>
      <c r="F369" s="66">
        <v>-80.392501831054688</v>
      </c>
      <c r="G369" s="66">
        <v>89592</v>
      </c>
      <c r="H369" s="69">
        <v>705</v>
      </c>
      <c r="I369" t="s">
        <v>533</v>
      </c>
      <c r="J369">
        <v>7.5086097717285156</v>
      </c>
      <c r="K369">
        <v>-80.108001708984375</v>
      </c>
      <c r="L369">
        <v>4275</v>
      </c>
      <c r="M369">
        <v>70502</v>
      </c>
      <c r="N369" t="s">
        <v>534</v>
      </c>
      <c r="O369">
        <v>7.4956002235412598</v>
      </c>
      <c r="P369">
        <v>-80.121696472167969</v>
      </c>
      <c r="Q369">
        <v>755</v>
      </c>
    </row>
    <row r="370" spans="1:17">
      <c r="A370">
        <v>359</v>
      </c>
      <c r="B370" t="str">
        <f t="shared" si="5"/>
        <v>Mariabé</v>
      </c>
      <c r="C370">
        <v>7</v>
      </c>
      <c r="D370" t="s">
        <v>99</v>
      </c>
      <c r="E370" s="66">
        <v>7.5865201950073242</v>
      </c>
      <c r="F370" s="66">
        <v>-80.392501831054688</v>
      </c>
      <c r="G370" s="66">
        <v>89592</v>
      </c>
      <c r="H370" s="69">
        <v>705</v>
      </c>
      <c r="I370" t="s">
        <v>533</v>
      </c>
      <c r="J370">
        <v>7.5086097717285156</v>
      </c>
      <c r="K370">
        <v>-80.108001708984375</v>
      </c>
      <c r="L370">
        <v>4275</v>
      </c>
      <c r="M370">
        <v>70503</v>
      </c>
      <c r="N370" t="s">
        <v>554</v>
      </c>
      <c r="O370">
        <v>7.5845799446105957</v>
      </c>
      <c r="P370">
        <v>-80.057998657226563</v>
      </c>
      <c r="Q370">
        <v>319</v>
      </c>
    </row>
    <row r="371" spans="1:17">
      <c r="A371">
        <v>360</v>
      </c>
      <c r="B371" t="str">
        <f t="shared" si="5"/>
        <v>Purio</v>
      </c>
      <c r="C371">
        <v>7</v>
      </c>
      <c r="D371" t="s">
        <v>99</v>
      </c>
      <c r="E371" s="66">
        <v>7.5865201950073242</v>
      </c>
      <c r="F371" s="66">
        <v>-80.392501831054688</v>
      </c>
      <c r="G371" s="66">
        <v>89592</v>
      </c>
      <c r="H371" s="69">
        <v>705</v>
      </c>
      <c r="I371" t="s">
        <v>533</v>
      </c>
      <c r="J371">
        <v>7.5086097717285156</v>
      </c>
      <c r="K371">
        <v>-80.108001708984375</v>
      </c>
      <c r="L371">
        <v>4275</v>
      </c>
      <c r="M371">
        <v>70504</v>
      </c>
      <c r="N371" t="s">
        <v>647</v>
      </c>
      <c r="O371">
        <v>7.5954098701477051</v>
      </c>
      <c r="P371">
        <v>-80.087898254394531</v>
      </c>
      <c r="Q371">
        <v>494</v>
      </c>
    </row>
    <row r="372" spans="1:17">
      <c r="A372">
        <v>361</v>
      </c>
      <c r="B372" t="str">
        <f t="shared" si="5"/>
        <v>Oria Arriba</v>
      </c>
      <c r="C372">
        <v>7</v>
      </c>
      <c r="D372" t="s">
        <v>99</v>
      </c>
      <c r="E372" s="66">
        <v>7.5865201950073242</v>
      </c>
      <c r="F372" s="66">
        <v>-80.392501831054688</v>
      </c>
      <c r="G372" s="66">
        <v>89592</v>
      </c>
      <c r="H372" s="69">
        <v>705</v>
      </c>
      <c r="I372" t="s">
        <v>533</v>
      </c>
      <c r="J372">
        <v>7.5086097717285156</v>
      </c>
      <c r="K372">
        <v>-80.108001708984375</v>
      </c>
      <c r="L372">
        <v>4275</v>
      </c>
      <c r="M372">
        <v>70505</v>
      </c>
      <c r="N372" t="s">
        <v>589</v>
      </c>
      <c r="O372">
        <v>7.4756999015808105</v>
      </c>
      <c r="P372">
        <v>-80.1885986328125</v>
      </c>
      <c r="Q372">
        <v>297</v>
      </c>
    </row>
    <row r="373" spans="1:17">
      <c r="A373">
        <v>362</v>
      </c>
      <c r="B373" t="str">
        <f t="shared" si="5"/>
        <v>Pocrí (Cabecera)</v>
      </c>
      <c r="C373">
        <v>7</v>
      </c>
      <c r="D373" t="s">
        <v>99</v>
      </c>
      <c r="E373" s="66">
        <v>7.5865201950073242</v>
      </c>
      <c r="F373" s="66">
        <v>-80.392501831054688</v>
      </c>
      <c r="G373" s="66">
        <v>89592</v>
      </c>
      <c r="H373" s="69">
        <v>706</v>
      </c>
      <c r="I373" t="s">
        <v>333</v>
      </c>
      <c r="J373">
        <v>7.6311302185058594</v>
      </c>
      <c r="K373">
        <v>-80.1593017578125</v>
      </c>
      <c r="L373">
        <v>3259</v>
      </c>
      <c r="M373">
        <v>70601</v>
      </c>
      <c r="N373" t="s">
        <v>624</v>
      </c>
      <c r="O373">
        <v>7.6487398147583008</v>
      </c>
      <c r="P373">
        <v>-80.114501953125</v>
      </c>
      <c r="Q373">
        <v>1002</v>
      </c>
    </row>
    <row r="374" spans="1:17">
      <c r="A374">
        <v>363</v>
      </c>
      <c r="B374" t="str">
        <f t="shared" si="5"/>
        <v>El Cañafístulo</v>
      </c>
      <c r="C374">
        <v>7</v>
      </c>
      <c r="D374" t="s">
        <v>99</v>
      </c>
      <c r="E374" s="66">
        <v>7.5865201950073242</v>
      </c>
      <c r="F374" s="66">
        <v>-80.392501831054688</v>
      </c>
      <c r="G374" s="66">
        <v>89592</v>
      </c>
      <c r="H374" s="69">
        <v>706</v>
      </c>
      <c r="I374" t="s">
        <v>333</v>
      </c>
      <c r="J374">
        <v>7.6311302185058594</v>
      </c>
      <c r="K374">
        <v>-80.1593017578125</v>
      </c>
      <c r="L374">
        <v>3259</v>
      </c>
      <c r="M374">
        <v>70602</v>
      </c>
      <c r="N374" t="s">
        <v>334</v>
      </c>
      <c r="O374">
        <v>7.6134200096130371</v>
      </c>
      <c r="P374">
        <v>-80.210502624511719</v>
      </c>
      <c r="Q374">
        <v>363</v>
      </c>
    </row>
    <row r="375" spans="1:17">
      <c r="A375">
        <v>364</v>
      </c>
      <c r="B375" t="str">
        <f t="shared" si="5"/>
        <v>Lajamina</v>
      </c>
      <c r="C375">
        <v>7</v>
      </c>
      <c r="D375" t="s">
        <v>99</v>
      </c>
      <c r="E375" s="66">
        <v>7.5865201950073242</v>
      </c>
      <c r="F375" s="66">
        <v>-80.392501831054688</v>
      </c>
      <c r="G375" s="66">
        <v>89592</v>
      </c>
      <c r="H375" s="69">
        <v>706</v>
      </c>
      <c r="I375" t="s">
        <v>333</v>
      </c>
      <c r="J375">
        <v>7.6311302185058594</v>
      </c>
      <c r="K375">
        <v>-80.1593017578125</v>
      </c>
      <c r="L375">
        <v>3259</v>
      </c>
      <c r="M375">
        <v>70603</v>
      </c>
      <c r="N375" t="s">
        <v>491</v>
      </c>
      <c r="O375">
        <v>7.5806398391723633</v>
      </c>
      <c r="P375">
        <v>-80.139701843261719</v>
      </c>
      <c r="Q375">
        <v>514</v>
      </c>
    </row>
    <row r="376" spans="1:17">
      <c r="A376">
        <v>365</v>
      </c>
      <c r="B376" t="str">
        <f t="shared" si="5"/>
        <v>Paraíso</v>
      </c>
      <c r="C376">
        <v>7</v>
      </c>
      <c r="D376" t="s">
        <v>99</v>
      </c>
      <c r="E376" s="66">
        <v>7.5865201950073242</v>
      </c>
      <c r="F376" s="66">
        <v>-80.392501831054688</v>
      </c>
      <c r="G376" s="66">
        <v>89592</v>
      </c>
      <c r="H376" s="69">
        <v>706</v>
      </c>
      <c r="I376" t="s">
        <v>333</v>
      </c>
      <c r="J376">
        <v>7.6311302185058594</v>
      </c>
      <c r="K376">
        <v>-80.1593017578125</v>
      </c>
      <c r="L376">
        <v>3259</v>
      </c>
      <c r="M376">
        <v>70604</v>
      </c>
      <c r="N376" t="s">
        <v>600</v>
      </c>
      <c r="O376">
        <v>7.7012300491333008</v>
      </c>
      <c r="P376">
        <v>-80.1531982421875</v>
      </c>
      <c r="Q376">
        <v>597</v>
      </c>
    </row>
    <row r="377" spans="1:17">
      <c r="A377">
        <v>366</v>
      </c>
      <c r="B377" t="str">
        <f t="shared" si="5"/>
        <v>Paritilla</v>
      </c>
      <c r="C377">
        <v>7</v>
      </c>
      <c r="D377" t="s">
        <v>99</v>
      </c>
      <c r="E377" s="66">
        <v>7.5865201950073242</v>
      </c>
      <c r="F377" s="66">
        <v>-80.392501831054688</v>
      </c>
      <c r="G377" s="66">
        <v>89592</v>
      </c>
      <c r="H377" s="69">
        <v>706</v>
      </c>
      <c r="I377" t="s">
        <v>333</v>
      </c>
      <c r="J377">
        <v>7.6311302185058594</v>
      </c>
      <c r="K377">
        <v>-80.1593017578125</v>
      </c>
      <c r="L377">
        <v>3259</v>
      </c>
      <c r="M377">
        <v>70605</v>
      </c>
      <c r="N377" t="s">
        <v>603</v>
      </c>
      <c r="O377">
        <v>7.596560001373291</v>
      </c>
      <c r="P377">
        <v>-80.180900573730469</v>
      </c>
      <c r="Q377">
        <v>783</v>
      </c>
    </row>
    <row r="378" spans="1:17">
      <c r="A378">
        <v>367</v>
      </c>
      <c r="B378" t="str">
        <f t="shared" si="5"/>
        <v>Tonosí (Cabecera)</v>
      </c>
      <c r="C378">
        <v>7</v>
      </c>
      <c r="D378" t="s">
        <v>99</v>
      </c>
      <c r="E378" s="66">
        <v>7.5865201950073242</v>
      </c>
      <c r="F378" s="66">
        <v>-80.392501831054688</v>
      </c>
      <c r="G378" s="66">
        <v>89592</v>
      </c>
      <c r="H378" s="69">
        <v>707</v>
      </c>
      <c r="I378" t="s">
        <v>126</v>
      </c>
      <c r="J378">
        <v>7.4139499664306641</v>
      </c>
      <c r="K378">
        <v>-80.505699157714844</v>
      </c>
      <c r="L378">
        <v>9787</v>
      </c>
      <c r="M378">
        <v>70701</v>
      </c>
      <c r="N378" t="s">
        <v>746</v>
      </c>
      <c r="O378">
        <v>7.3755598068237305</v>
      </c>
      <c r="P378">
        <v>-80.400199890136719</v>
      </c>
      <c r="Q378">
        <v>2257</v>
      </c>
    </row>
    <row r="379" spans="1:17">
      <c r="A379">
        <v>368</v>
      </c>
      <c r="B379" t="str">
        <f t="shared" si="5"/>
        <v>Altos de Güera</v>
      </c>
      <c r="C379">
        <v>7</v>
      </c>
      <c r="D379" t="s">
        <v>99</v>
      </c>
      <c r="E379" s="66">
        <v>7.5865201950073242</v>
      </c>
      <c r="F379" s="66">
        <v>-80.392501831054688</v>
      </c>
      <c r="G379" s="66">
        <v>89592</v>
      </c>
      <c r="H379" s="69">
        <v>707</v>
      </c>
      <c r="I379" t="s">
        <v>126</v>
      </c>
      <c r="J379">
        <v>7.4139499664306641</v>
      </c>
      <c r="K379">
        <v>-80.505699157714844</v>
      </c>
      <c r="L379">
        <v>9787</v>
      </c>
      <c r="M379">
        <v>70702</v>
      </c>
      <c r="N379" t="s">
        <v>127</v>
      </c>
      <c r="O379">
        <v>7.5226998329162598</v>
      </c>
      <c r="P379">
        <v>-80.608901977539063</v>
      </c>
      <c r="Q379">
        <v>632</v>
      </c>
    </row>
    <row r="380" spans="1:17">
      <c r="A380">
        <v>369</v>
      </c>
      <c r="B380" t="str">
        <f t="shared" si="5"/>
        <v>Cañas</v>
      </c>
      <c r="C380">
        <v>7</v>
      </c>
      <c r="D380" t="s">
        <v>99</v>
      </c>
      <c r="E380" s="66">
        <v>7.5865201950073242</v>
      </c>
      <c r="F380" s="66">
        <v>-80.392501831054688</v>
      </c>
      <c r="G380" s="66">
        <v>89592</v>
      </c>
      <c r="H380" s="69">
        <v>707</v>
      </c>
      <c r="I380" t="s">
        <v>126</v>
      </c>
      <c r="J380">
        <v>7.4139499664306641</v>
      </c>
      <c r="K380">
        <v>-80.505699157714844</v>
      </c>
      <c r="L380">
        <v>9787</v>
      </c>
      <c r="M380">
        <v>70703</v>
      </c>
      <c r="N380" t="s">
        <v>231</v>
      </c>
      <c r="O380">
        <v>7.4635601043701172</v>
      </c>
      <c r="P380">
        <v>-80.2864990234375</v>
      </c>
      <c r="Q380">
        <v>650</v>
      </c>
    </row>
    <row r="381" spans="1:17">
      <c r="A381">
        <v>370</v>
      </c>
      <c r="B381" t="str">
        <f t="shared" si="5"/>
        <v>El Bebedero</v>
      </c>
      <c r="C381">
        <v>7</v>
      </c>
      <c r="D381" t="s">
        <v>99</v>
      </c>
      <c r="E381" s="66">
        <v>7.5865201950073242</v>
      </c>
      <c r="F381" s="66">
        <v>-80.392501831054688</v>
      </c>
      <c r="G381" s="66">
        <v>89592</v>
      </c>
      <c r="H381" s="69">
        <v>707</v>
      </c>
      <c r="I381" t="s">
        <v>126</v>
      </c>
      <c r="J381">
        <v>7.4139499664306641</v>
      </c>
      <c r="K381">
        <v>-80.505699157714844</v>
      </c>
      <c r="L381">
        <v>9787</v>
      </c>
      <c r="M381">
        <v>70704</v>
      </c>
      <c r="N381" t="s">
        <v>328</v>
      </c>
      <c r="O381">
        <v>7.4238600730895996</v>
      </c>
      <c r="P381">
        <v>-80.496597290039063</v>
      </c>
      <c r="Q381">
        <v>1332</v>
      </c>
    </row>
    <row r="382" spans="1:17">
      <c r="A382">
        <v>371</v>
      </c>
      <c r="B382" t="str">
        <f t="shared" si="5"/>
        <v>El Cacao</v>
      </c>
      <c r="C382">
        <v>7</v>
      </c>
      <c r="D382" t="s">
        <v>99</v>
      </c>
      <c r="E382" s="66">
        <v>7.5865201950073242</v>
      </c>
      <c r="F382" s="66">
        <v>-80.392501831054688</v>
      </c>
      <c r="G382" s="66">
        <v>89592</v>
      </c>
      <c r="H382" s="69">
        <v>707</v>
      </c>
      <c r="I382" t="s">
        <v>126</v>
      </c>
      <c r="J382">
        <v>7.4139499664306641</v>
      </c>
      <c r="K382">
        <v>-80.505699157714844</v>
      </c>
      <c r="L382">
        <v>9787</v>
      </c>
      <c r="M382">
        <v>70705</v>
      </c>
      <c r="N382" t="s">
        <v>330</v>
      </c>
      <c r="O382">
        <v>7.4487900733947754</v>
      </c>
      <c r="P382">
        <v>-80.404800415039063</v>
      </c>
      <c r="Q382">
        <v>1049</v>
      </c>
    </row>
    <row r="383" spans="1:17">
      <c r="A383">
        <v>372</v>
      </c>
      <c r="B383" t="str">
        <f t="shared" si="5"/>
        <v>El Cortezo</v>
      </c>
      <c r="C383">
        <v>7</v>
      </c>
      <c r="D383" t="s">
        <v>99</v>
      </c>
      <c r="E383" s="66">
        <v>7.5865201950073242</v>
      </c>
      <c r="F383" s="66">
        <v>-80.392501831054688</v>
      </c>
      <c r="G383" s="66">
        <v>89592</v>
      </c>
      <c r="H383" s="69">
        <v>707</v>
      </c>
      <c r="I383" t="s">
        <v>126</v>
      </c>
      <c r="J383">
        <v>7.4139499664306641</v>
      </c>
      <c r="K383">
        <v>-80.505699157714844</v>
      </c>
      <c r="L383">
        <v>9787</v>
      </c>
      <c r="M383">
        <v>70706</v>
      </c>
      <c r="N383" t="s">
        <v>347</v>
      </c>
      <c r="O383">
        <v>7.4372100830078125</v>
      </c>
      <c r="P383">
        <v>-80.660301208496094</v>
      </c>
      <c r="Q383">
        <v>662</v>
      </c>
    </row>
    <row r="384" spans="1:17">
      <c r="A384">
        <v>373</v>
      </c>
      <c r="B384" t="str">
        <f t="shared" si="5"/>
        <v>Flores</v>
      </c>
      <c r="C384">
        <v>7</v>
      </c>
      <c r="D384" t="s">
        <v>99</v>
      </c>
      <c r="E384" s="66">
        <v>7.5865201950073242</v>
      </c>
      <c r="F384" s="66">
        <v>-80.392501831054688</v>
      </c>
      <c r="G384" s="66">
        <v>89592</v>
      </c>
      <c r="H384" s="69">
        <v>707</v>
      </c>
      <c r="I384" t="s">
        <v>126</v>
      </c>
      <c r="J384">
        <v>7.4139499664306641</v>
      </c>
      <c r="K384">
        <v>-80.505699157714844</v>
      </c>
      <c r="L384">
        <v>9787</v>
      </c>
      <c r="M384">
        <v>70707</v>
      </c>
      <c r="N384" t="s">
        <v>405</v>
      </c>
      <c r="O384">
        <v>7.5130701065063477</v>
      </c>
      <c r="P384">
        <v>-80.43609619140625</v>
      </c>
      <c r="Q384">
        <v>664</v>
      </c>
    </row>
    <row r="385" spans="1:17">
      <c r="A385">
        <v>374</v>
      </c>
      <c r="B385" t="str">
        <f t="shared" si="5"/>
        <v>Guánico</v>
      </c>
      <c r="C385">
        <v>7</v>
      </c>
      <c r="D385" t="s">
        <v>99</v>
      </c>
      <c r="E385" s="66">
        <v>7.5865201950073242</v>
      </c>
      <c r="F385" s="66">
        <v>-80.392501831054688</v>
      </c>
      <c r="G385" s="66">
        <v>89592</v>
      </c>
      <c r="H385" s="69">
        <v>707</v>
      </c>
      <c r="I385" t="s">
        <v>126</v>
      </c>
      <c r="J385">
        <v>7.4139499664306641</v>
      </c>
      <c r="K385">
        <v>-80.505699157714844</v>
      </c>
      <c r="L385">
        <v>9787</v>
      </c>
      <c r="M385">
        <v>70708</v>
      </c>
      <c r="N385" t="s">
        <v>417</v>
      </c>
      <c r="O385">
        <v>7.3377799987792969</v>
      </c>
      <c r="P385">
        <v>-80.499099731445313</v>
      </c>
      <c r="Q385">
        <v>996</v>
      </c>
    </row>
    <row r="386" spans="1:17">
      <c r="A386">
        <v>375</v>
      </c>
      <c r="B386" t="str">
        <f t="shared" si="5"/>
        <v>La Tronosa</v>
      </c>
      <c r="C386">
        <v>7</v>
      </c>
      <c r="D386" t="s">
        <v>99</v>
      </c>
      <c r="E386" s="66">
        <v>7.5865201950073242</v>
      </c>
      <c r="F386" s="66">
        <v>-80.392501831054688</v>
      </c>
      <c r="G386" s="66">
        <v>89592</v>
      </c>
      <c r="H386" s="69">
        <v>707</v>
      </c>
      <c r="I386" t="s">
        <v>126</v>
      </c>
      <c r="J386">
        <v>7.4139499664306641</v>
      </c>
      <c r="K386">
        <v>-80.505699157714844</v>
      </c>
      <c r="L386">
        <v>9787</v>
      </c>
      <c r="M386">
        <v>70709</v>
      </c>
      <c r="N386" t="s">
        <v>488</v>
      </c>
      <c r="O386">
        <v>7.4542698860168457</v>
      </c>
      <c r="P386">
        <v>-80.571701049804688</v>
      </c>
      <c r="Q386">
        <v>637</v>
      </c>
    </row>
    <row r="387" spans="1:17">
      <c r="A387">
        <v>376</v>
      </c>
      <c r="B387" t="str">
        <f t="shared" si="5"/>
        <v>Cambutal</v>
      </c>
      <c r="C387">
        <v>7</v>
      </c>
      <c r="D387" t="s">
        <v>99</v>
      </c>
      <c r="E387" s="66">
        <v>7.5865201950073242</v>
      </c>
      <c r="F387" s="66">
        <v>-80.392501831054688</v>
      </c>
      <c r="G387" s="66">
        <v>89592</v>
      </c>
      <c r="H387" s="69">
        <v>707</v>
      </c>
      <c r="I387" t="s">
        <v>126</v>
      </c>
      <c r="J387">
        <v>7.4139499664306641</v>
      </c>
      <c r="K387">
        <v>-80.505699157714844</v>
      </c>
      <c r="L387">
        <v>9787</v>
      </c>
      <c r="M387">
        <v>70710</v>
      </c>
      <c r="N387" t="s">
        <v>224</v>
      </c>
      <c r="O387">
        <v>7.2905697822570801</v>
      </c>
      <c r="P387">
        <v>-80.564498901367188</v>
      </c>
      <c r="Q387">
        <v>511</v>
      </c>
    </row>
    <row r="388" spans="1:17">
      <c r="A388">
        <v>377</v>
      </c>
      <c r="B388" t="str">
        <f t="shared" si="5"/>
        <v>Isla de Cañas</v>
      </c>
      <c r="C388">
        <v>7</v>
      </c>
      <c r="D388" t="s">
        <v>99</v>
      </c>
      <c r="E388" s="66">
        <v>7.5865201950073242</v>
      </c>
      <c r="F388" s="66">
        <v>-80.392501831054688</v>
      </c>
      <c r="G388" s="66">
        <v>89592</v>
      </c>
      <c r="H388" s="69">
        <v>707</v>
      </c>
      <c r="I388" t="s">
        <v>126</v>
      </c>
      <c r="J388">
        <v>7.4139499664306641</v>
      </c>
      <c r="K388">
        <v>-80.505699157714844</v>
      </c>
      <c r="L388">
        <v>9787</v>
      </c>
      <c r="M388">
        <v>70711</v>
      </c>
      <c r="N388" t="s">
        <v>437</v>
      </c>
      <c r="O388">
        <v>7.416719913482666</v>
      </c>
      <c r="P388">
        <v>-80.328201293945313</v>
      </c>
      <c r="Q388">
        <v>397</v>
      </c>
    </row>
    <row r="389" spans="1:17">
      <c r="A389">
        <v>378</v>
      </c>
      <c r="B389" t="str">
        <f t="shared" si="5"/>
        <v>San Miguel (Cabecera)</v>
      </c>
      <c r="C389">
        <v>8</v>
      </c>
      <c r="D389" t="s">
        <v>94</v>
      </c>
      <c r="E389" s="67">
        <v>9.0696096420288086</v>
      </c>
      <c r="F389" s="67">
        <v>-78.849601745605469</v>
      </c>
      <c r="G389" s="67">
        <v>1249032</v>
      </c>
      <c r="H389" s="69">
        <v>802</v>
      </c>
      <c r="I389" t="s">
        <v>458</v>
      </c>
      <c r="J389">
        <v>8.3701801300048828</v>
      </c>
      <c r="K389">
        <v>-78.950599670410156</v>
      </c>
      <c r="L389">
        <v>2721</v>
      </c>
      <c r="M389">
        <v>80201</v>
      </c>
      <c r="N389" t="s">
        <v>705</v>
      </c>
      <c r="O389">
        <v>8.4268703460693359</v>
      </c>
      <c r="P389">
        <v>-78.925697326660156</v>
      </c>
      <c r="Q389">
        <v>1044</v>
      </c>
    </row>
    <row r="390" spans="1:17">
      <c r="A390">
        <v>379</v>
      </c>
      <c r="B390" t="str">
        <f t="shared" si="5"/>
        <v>La Ensenada</v>
      </c>
      <c r="C390">
        <v>8</v>
      </c>
      <c r="D390" t="s">
        <v>94</v>
      </c>
      <c r="E390" s="67">
        <v>9.0696096420288086</v>
      </c>
      <c r="F390" s="67">
        <v>-78.849601745605469</v>
      </c>
      <c r="G390" s="67">
        <v>1249032</v>
      </c>
      <c r="H390" s="69">
        <v>802</v>
      </c>
      <c r="I390" t="s">
        <v>458</v>
      </c>
      <c r="J390">
        <v>8.3701801300048828</v>
      </c>
      <c r="K390">
        <v>-78.950599670410156</v>
      </c>
      <c r="L390">
        <v>2721</v>
      </c>
      <c r="M390">
        <v>80202</v>
      </c>
      <c r="N390" t="s">
        <v>459</v>
      </c>
      <c r="O390">
        <v>8.3507699966430664</v>
      </c>
      <c r="P390">
        <v>-78.871299743652344</v>
      </c>
      <c r="Q390">
        <v>94</v>
      </c>
    </row>
    <row r="391" spans="1:17">
      <c r="A391">
        <v>380</v>
      </c>
      <c r="B391" t="str">
        <f t="shared" si="5"/>
        <v>La Esmeralda</v>
      </c>
      <c r="C391">
        <v>8</v>
      </c>
      <c r="D391" t="s">
        <v>94</v>
      </c>
      <c r="E391" s="67">
        <v>9.0696096420288086</v>
      </c>
      <c r="F391" s="67">
        <v>-78.849601745605469</v>
      </c>
      <c r="G391" s="67">
        <v>1249032</v>
      </c>
      <c r="H391" s="69">
        <v>802</v>
      </c>
      <c r="I391" t="s">
        <v>458</v>
      </c>
      <c r="J391">
        <v>8.3701801300048828</v>
      </c>
      <c r="K391">
        <v>-78.950599670410156</v>
      </c>
      <c r="L391">
        <v>2721</v>
      </c>
      <c r="M391">
        <v>80203</v>
      </c>
      <c r="N391" t="s">
        <v>461</v>
      </c>
      <c r="O391">
        <v>8.2937698364257813</v>
      </c>
      <c r="P391">
        <v>-78.91729736328125</v>
      </c>
      <c r="Q391">
        <v>524</v>
      </c>
    </row>
    <row r="392" spans="1:17">
      <c r="A392">
        <v>381</v>
      </c>
      <c r="B392" t="str">
        <f t="shared" si="5"/>
        <v>La Guinea</v>
      </c>
      <c r="C392">
        <v>8</v>
      </c>
      <c r="D392" t="s">
        <v>94</v>
      </c>
      <c r="E392" s="67">
        <v>9.0696096420288086</v>
      </c>
      <c r="F392" s="67">
        <v>-78.849601745605469</v>
      </c>
      <c r="G392" s="67">
        <v>1249032</v>
      </c>
      <c r="H392" s="69">
        <v>802</v>
      </c>
      <c r="I392" t="s">
        <v>458</v>
      </c>
      <c r="J392">
        <v>8.3701801300048828</v>
      </c>
      <c r="K392">
        <v>-78.950599670410156</v>
      </c>
      <c r="L392">
        <v>2721</v>
      </c>
      <c r="M392">
        <v>80204</v>
      </c>
      <c r="N392" t="s">
        <v>467</v>
      </c>
      <c r="O392">
        <v>8.3427000045776367</v>
      </c>
      <c r="P392">
        <v>-78.93609619140625</v>
      </c>
      <c r="Q392">
        <v>83</v>
      </c>
    </row>
    <row r="393" spans="1:17">
      <c r="A393">
        <v>382</v>
      </c>
      <c r="B393" t="str">
        <f t="shared" si="5"/>
        <v>Pedro González</v>
      </c>
      <c r="C393">
        <v>8</v>
      </c>
      <c r="D393" t="s">
        <v>94</v>
      </c>
      <c r="E393" s="67">
        <v>9.0696096420288086</v>
      </c>
      <c r="F393" s="67">
        <v>-78.849601745605469</v>
      </c>
      <c r="G393" s="67">
        <v>1249032</v>
      </c>
      <c r="H393" s="69">
        <v>802</v>
      </c>
      <c r="I393" t="s">
        <v>458</v>
      </c>
      <c r="J393">
        <v>8.3701801300048828</v>
      </c>
      <c r="K393">
        <v>-78.950599670410156</v>
      </c>
      <c r="L393">
        <v>2721</v>
      </c>
      <c r="M393">
        <v>80205</v>
      </c>
      <c r="N393" t="s">
        <v>610</v>
      </c>
      <c r="O393">
        <v>8.3002395629882813</v>
      </c>
      <c r="P393">
        <v>-79.109397888183594</v>
      </c>
      <c r="Q393">
        <v>263</v>
      </c>
    </row>
    <row r="394" spans="1:17">
      <c r="A394">
        <v>383</v>
      </c>
      <c r="B394" t="str">
        <f t="shared" si="5"/>
        <v>Saboga</v>
      </c>
      <c r="C394">
        <v>8</v>
      </c>
      <c r="D394" t="s">
        <v>94</v>
      </c>
      <c r="E394" s="67">
        <v>9.0696096420288086</v>
      </c>
      <c r="F394" s="67">
        <v>-78.849601745605469</v>
      </c>
      <c r="G394" s="67">
        <v>1249032</v>
      </c>
      <c r="H394" s="69">
        <v>802</v>
      </c>
      <c r="I394" t="s">
        <v>458</v>
      </c>
      <c r="J394">
        <v>8.3701801300048828</v>
      </c>
      <c r="K394">
        <v>-78.950599670410156</v>
      </c>
      <c r="L394">
        <v>2721</v>
      </c>
      <c r="M394">
        <v>80206</v>
      </c>
      <c r="N394" t="s">
        <v>682</v>
      </c>
      <c r="O394">
        <v>8.6138496398925781</v>
      </c>
      <c r="P394">
        <v>-79.045097351074219</v>
      </c>
      <c r="Q394">
        <v>713</v>
      </c>
    </row>
    <row r="395" spans="1:17">
      <c r="A395">
        <v>384</v>
      </c>
      <c r="B395" t="str">
        <f t="shared" si="5"/>
        <v>Chepo (Cabecera</v>
      </c>
      <c r="C395">
        <v>8</v>
      </c>
      <c r="D395" t="s">
        <v>94</v>
      </c>
      <c r="E395" s="67">
        <v>9.0696096420288086</v>
      </c>
      <c r="F395" s="67">
        <v>-78.849601745605469</v>
      </c>
      <c r="G395" s="67">
        <v>1249032</v>
      </c>
      <c r="H395" s="69">
        <v>805</v>
      </c>
      <c r="I395" t="s">
        <v>237</v>
      </c>
      <c r="J395">
        <v>9.1157302856445313</v>
      </c>
      <c r="K395">
        <v>-78.649398803710938</v>
      </c>
      <c r="L395">
        <v>46139</v>
      </c>
      <c r="M395">
        <v>80501</v>
      </c>
      <c r="N395" t="s">
        <v>272</v>
      </c>
      <c r="O395">
        <v>9.1433296203613281</v>
      </c>
      <c r="P395">
        <v>-79.077102661132813</v>
      </c>
      <c r="Q395">
        <v>20420</v>
      </c>
    </row>
    <row r="396" spans="1:17">
      <c r="A396">
        <v>385</v>
      </c>
      <c r="B396" t="str">
        <f t="shared" ref="B396:B459" si="6">+N396</f>
        <v>Cañita</v>
      </c>
      <c r="C396">
        <v>8</v>
      </c>
      <c r="D396" t="s">
        <v>94</v>
      </c>
      <c r="E396" s="67">
        <v>9.0696096420288086</v>
      </c>
      <c r="F396" s="67">
        <v>-78.849601745605469</v>
      </c>
      <c r="G396" s="67">
        <v>1249032</v>
      </c>
      <c r="H396" s="69">
        <v>805</v>
      </c>
      <c r="I396" t="s">
        <v>237</v>
      </c>
      <c r="J396">
        <v>9.1157302856445313</v>
      </c>
      <c r="K396">
        <v>-78.649398803710938</v>
      </c>
      <c r="L396">
        <v>46139</v>
      </c>
      <c r="M396">
        <v>80502</v>
      </c>
      <c r="N396" t="s">
        <v>238</v>
      </c>
      <c r="O396">
        <v>9.2975502014160156</v>
      </c>
      <c r="P396">
        <v>-78.830001831054688</v>
      </c>
      <c r="Q396">
        <v>2514</v>
      </c>
    </row>
    <row r="397" spans="1:17">
      <c r="A397">
        <v>386</v>
      </c>
      <c r="B397" t="str">
        <f t="shared" si="6"/>
        <v>El Llano</v>
      </c>
      <c r="C397">
        <v>8</v>
      </c>
      <c r="D397" t="s">
        <v>94</v>
      </c>
      <c r="E397" s="67">
        <v>9.0696096420288086</v>
      </c>
      <c r="F397" s="67">
        <v>-78.849601745605469</v>
      </c>
      <c r="G397" s="67">
        <v>1249032</v>
      </c>
      <c r="H397" s="69">
        <v>805</v>
      </c>
      <c r="I397" t="s">
        <v>237</v>
      </c>
      <c r="J397">
        <v>9.1157302856445313</v>
      </c>
      <c r="K397">
        <v>-78.649398803710938</v>
      </c>
      <c r="L397">
        <v>46139</v>
      </c>
      <c r="M397">
        <v>80504</v>
      </c>
      <c r="N397" t="s">
        <v>365</v>
      </c>
      <c r="O397">
        <v>9.1442098617553711</v>
      </c>
      <c r="P397">
        <v>-78.891799926757813</v>
      </c>
      <c r="Q397">
        <v>2819</v>
      </c>
    </row>
    <row r="398" spans="1:17">
      <c r="A398">
        <v>387</v>
      </c>
      <c r="B398" t="str">
        <f t="shared" si="6"/>
        <v>Las Margaritas</v>
      </c>
      <c r="C398">
        <v>8</v>
      </c>
      <c r="D398" t="s">
        <v>94</v>
      </c>
      <c r="E398" s="67">
        <v>9.0696096420288086</v>
      </c>
      <c r="F398" s="67">
        <v>-78.849601745605469</v>
      </c>
      <c r="G398" s="67">
        <v>1249032</v>
      </c>
      <c r="H398" s="69">
        <v>805</v>
      </c>
      <c r="I398" t="s">
        <v>237</v>
      </c>
      <c r="J398">
        <v>9.1157302856445313</v>
      </c>
      <c r="K398">
        <v>-78.649398803710938</v>
      </c>
      <c r="L398">
        <v>46139</v>
      </c>
      <c r="M398">
        <v>80505</v>
      </c>
      <c r="N398" t="s">
        <v>507</v>
      </c>
      <c r="O398">
        <v>9.2715301513671875</v>
      </c>
      <c r="P398">
        <v>-79.136802673339844</v>
      </c>
      <c r="Q398">
        <v>4991</v>
      </c>
    </row>
    <row r="399" spans="1:17">
      <c r="A399">
        <v>388</v>
      </c>
      <c r="B399" t="str">
        <f t="shared" si="6"/>
        <v>Santa Cruz de Chinina</v>
      </c>
      <c r="C399">
        <v>8</v>
      </c>
      <c r="D399" t="s">
        <v>94</v>
      </c>
      <c r="E399" s="67">
        <v>9.0696096420288086</v>
      </c>
      <c r="F399" s="67">
        <v>-78.849601745605469</v>
      </c>
      <c r="G399" s="67">
        <v>1249032</v>
      </c>
      <c r="H399" s="69">
        <v>805</v>
      </c>
      <c r="I399" t="s">
        <v>237</v>
      </c>
      <c r="J399">
        <v>9.1157302856445313</v>
      </c>
      <c r="K399">
        <v>-78.649398803710938</v>
      </c>
      <c r="L399">
        <v>46139</v>
      </c>
      <c r="M399">
        <v>80506</v>
      </c>
      <c r="N399" t="s">
        <v>714</v>
      </c>
      <c r="O399">
        <v>9.0107498168945313</v>
      </c>
      <c r="P399">
        <v>-78.99169921875</v>
      </c>
      <c r="Q399">
        <v>1572</v>
      </c>
    </row>
    <row r="400" spans="1:17">
      <c r="A400">
        <v>389</v>
      </c>
      <c r="B400" t="str">
        <f t="shared" si="6"/>
        <v>Comarca Kuna de Madugandi</v>
      </c>
      <c r="C400">
        <v>8</v>
      </c>
      <c r="D400" t="s">
        <v>94</v>
      </c>
      <c r="E400" s="67">
        <v>9.0696096420288086</v>
      </c>
      <c r="F400" s="67">
        <v>-78.849601745605469</v>
      </c>
      <c r="G400" s="67">
        <v>1249032</v>
      </c>
      <c r="H400" s="69">
        <v>805</v>
      </c>
      <c r="I400" t="s">
        <v>237</v>
      </c>
      <c r="J400">
        <v>9.1157302856445313</v>
      </c>
      <c r="K400">
        <v>-78.649398803710938</v>
      </c>
      <c r="L400">
        <v>46139</v>
      </c>
      <c r="M400">
        <v>80507</v>
      </c>
      <c r="N400" t="s">
        <v>295</v>
      </c>
      <c r="O400">
        <v>9.1462202072143555</v>
      </c>
      <c r="P400">
        <v>-78.445899963378906</v>
      </c>
      <c r="Q400">
        <v>4271</v>
      </c>
    </row>
    <row r="401" spans="1:17">
      <c r="A401">
        <v>390</v>
      </c>
      <c r="B401" t="str">
        <f t="shared" si="6"/>
        <v>Tortí</v>
      </c>
      <c r="C401">
        <v>8</v>
      </c>
      <c r="D401" t="s">
        <v>94</v>
      </c>
      <c r="E401" s="67">
        <v>9.0696096420288086</v>
      </c>
      <c r="F401" s="67">
        <v>-78.849601745605469</v>
      </c>
      <c r="G401" s="67">
        <v>1249032</v>
      </c>
      <c r="H401" s="69">
        <v>805</v>
      </c>
      <c r="I401" t="s">
        <v>237</v>
      </c>
      <c r="J401">
        <v>9.1157302856445313</v>
      </c>
      <c r="K401">
        <v>-78.649398803710938</v>
      </c>
      <c r="L401">
        <v>46139</v>
      </c>
      <c r="M401">
        <v>80508</v>
      </c>
      <c r="N401" t="s">
        <v>747</v>
      </c>
      <c r="O401">
        <v>8.9458198547363281</v>
      </c>
      <c r="P401">
        <v>-78.501899719238281</v>
      </c>
      <c r="Q401">
        <v>9297</v>
      </c>
    </row>
    <row r="402" spans="1:17">
      <c r="A402">
        <v>391</v>
      </c>
      <c r="B402" t="str">
        <f t="shared" si="6"/>
        <v>Chimán (Cabecera)</v>
      </c>
      <c r="C402">
        <v>8</v>
      </c>
      <c r="D402" t="s">
        <v>94</v>
      </c>
      <c r="E402" s="67">
        <v>9.0696096420288086</v>
      </c>
      <c r="F402" s="67">
        <v>-78.849601745605469</v>
      </c>
      <c r="G402" s="67">
        <v>1249032</v>
      </c>
      <c r="H402" s="69">
        <v>806</v>
      </c>
      <c r="I402" t="s">
        <v>201</v>
      </c>
      <c r="J402">
        <v>8.7755403518676758</v>
      </c>
      <c r="K402">
        <v>-78.645599365234375</v>
      </c>
      <c r="L402">
        <v>3343</v>
      </c>
      <c r="M402">
        <v>80601</v>
      </c>
      <c r="N402" t="s">
        <v>276</v>
      </c>
      <c r="O402">
        <v>8.7515096664428711</v>
      </c>
      <c r="P402">
        <v>-78.560203552246094</v>
      </c>
      <c r="Q402">
        <v>1205</v>
      </c>
    </row>
    <row r="403" spans="1:17">
      <c r="A403">
        <v>392</v>
      </c>
      <c r="B403" t="str">
        <f t="shared" si="6"/>
        <v>Brujas</v>
      </c>
      <c r="C403">
        <v>8</v>
      </c>
      <c r="D403" t="s">
        <v>94</v>
      </c>
      <c r="E403" s="67">
        <v>9.0696096420288086</v>
      </c>
      <c r="F403" s="67">
        <v>-78.849601745605469</v>
      </c>
      <c r="G403" s="67">
        <v>1249032</v>
      </c>
      <c r="H403" s="69">
        <v>806</v>
      </c>
      <c r="I403" t="s">
        <v>201</v>
      </c>
      <c r="J403">
        <v>8.7755403518676758</v>
      </c>
      <c r="K403">
        <v>-78.645599365234375</v>
      </c>
      <c r="L403">
        <v>3343</v>
      </c>
      <c r="M403">
        <v>80602</v>
      </c>
      <c r="N403" t="s">
        <v>202</v>
      </c>
      <c r="O403">
        <v>8.5858001708984375</v>
      </c>
      <c r="P403">
        <v>-78.50140380859375</v>
      </c>
      <c r="Q403">
        <v>688</v>
      </c>
    </row>
    <row r="404" spans="1:17">
      <c r="A404">
        <v>393</v>
      </c>
      <c r="B404" t="str">
        <f t="shared" si="6"/>
        <v>Gonzalo Vásquez</v>
      </c>
      <c r="C404">
        <v>8</v>
      </c>
      <c r="D404" t="s">
        <v>94</v>
      </c>
      <c r="E404" s="67">
        <v>9.0696096420288086</v>
      </c>
      <c r="F404" s="67">
        <v>-78.849601745605469</v>
      </c>
      <c r="G404" s="67">
        <v>1249032</v>
      </c>
      <c r="H404" s="69">
        <v>806</v>
      </c>
      <c r="I404" t="s">
        <v>201</v>
      </c>
      <c r="J404">
        <v>8.7755403518676758</v>
      </c>
      <c r="K404">
        <v>-78.645599365234375</v>
      </c>
      <c r="L404">
        <v>3343</v>
      </c>
      <c r="M404">
        <v>80603</v>
      </c>
      <c r="N404" t="s">
        <v>411</v>
      </c>
      <c r="O404">
        <v>8.42510986328125</v>
      </c>
      <c r="P404">
        <v>-78.441703796386719</v>
      </c>
      <c r="Q404">
        <v>91</v>
      </c>
    </row>
    <row r="405" spans="1:17">
      <c r="A405">
        <v>394</v>
      </c>
      <c r="B405" t="str">
        <f t="shared" si="6"/>
        <v>Pásiga</v>
      </c>
      <c r="C405">
        <v>8</v>
      </c>
      <c r="D405" t="s">
        <v>94</v>
      </c>
      <c r="E405" s="67">
        <v>9.0696096420288086</v>
      </c>
      <c r="F405" s="67">
        <v>-78.849601745605469</v>
      </c>
      <c r="G405" s="67">
        <v>1249032</v>
      </c>
      <c r="H405" s="69">
        <v>806</v>
      </c>
      <c r="I405" t="s">
        <v>201</v>
      </c>
      <c r="J405">
        <v>8.7755403518676758</v>
      </c>
      <c r="K405">
        <v>-78.645599365234375</v>
      </c>
      <c r="L405">
        <v>3343</v>
      </c>
      <c r="M405">
        <v>80604</v>
      </c>
      <c r="N405" t="s">
        <v>605</v>
      </c>
      <c r="O405">
        <v>8.9014101028442383</v>
      </c>
      <c r="P405">
        <v>-78.825798034667969</v>
      </c>
      <c r="Q405">
        <v>439</v>
      </c>
    </row>
    <row r="406" spans="1:17">
      <c r="A406">
        <v>395</v>
      </c>
      <c r="B406" t="str">
        <f t="shared" si="6"/>
        <v>Unión Santeña</v>
      </c>
      <c r="C406">
        <v>8</v>
      </c>
      <c r="D406" t="s">
        <v>94</v>
      </c>
      <c r="E406" s="67">
        <v>9.0696096420288086</v>
      </c>
      <c r="F406" s="67">
        <v>-78.849601745605469</v>
      </c>
      <c r="G406" s="67">
        <v>1249032</v>
      </c>
      <c r="H406" s="69">
        <v>806</v>
      </c>
      <c r="I406" t="s">
        <v>201</v>
      </c>
      <c r="J406">
        <v>8.7755403518676758</v>
      </c>
      <c r="K406">
        <v>-78.645599365234375</v>
      </c>
      <c r="L406">
        <v>3343</v>
      </c>
      <c r="M406">
        <v>80605</v>
      </c>
      <c r="N406" t="s">
        <v>756</v>
      </c>
      <c r="O406">
        <v>8.8402900695800781</v>
      </c>
      <c r="P406">
        <v>-78.683799743652344</v>
      </c>
      <c r="Q406">
        <v>920</v>
      </c>
    </row>
    <row r="407" spans="1:17">
      <c r="A407">
        <v>396</v>
      </c>
      <c r="B407" t="str">
        <f t="shared" si="6"/>
        <v>San Felipe</v>
      </c>
      <c r="C407">
        <v>8</v>
      </c>
      <c r="D407" t="s">
        <v>94</v>
      </c>
      <c r="E407" s="67">
        <v>9.0696096420288086</v>
      </c>
      <c r="F407" s="67">
        <v>-78.849601745605469</v>
      </c>
      <c r="G407" s="67">
        <v>1249032</v>
      </c>
      <c r="H407" s="69">
        <v>808</v>
      </c>
      <c r="I407" t="s">
        <v>94</v>
      </c>
      <c r="J407">
        <v>9.2068700790405273</v>
      </c>
      <c r="K407">
        <v>-79.422203063964844</v>
      </c>
      <c r="L407">
        <v>880691</v>
      </c>
      <c r="M407">
        <v>80801</v>
      </c>
      <c r="N407" t="s">
        <v>692</v>
      </c>
      <c r="O407">
        <v>8.9525003433227539</v>
      </c>
      <c r="P407">
        <v>-79.535301208496094</v>
      </c>
      <c r="Q407">
        <v>3262</v>
      </c>
    </row>
    <row r="408" spans="1:17">
      <c r="A408">
        <v>397</v>
      </c>
      <c r="B408" t="str">
        <f t="shared" si="6"/>
        <v>El Chorrillo</v>
      </c>
      <c r="C408">
        <v>8</v>
      </c>
      <c r="D408" t="s">
        <v>94</v>
      </c>
      <c r="E408" s="67">
        <v>9.0696096420288086</v>
      </c>
      <c r="F408" s="67">
        <v>-78.849601745605469</v>
      </c>
      <c r="G408" s="67">
        <v>1249032</v>
      </c>
      <c r="H408" s="69">
        <v>808</v>
      </c>
      <c r="I408" t="s">
        <v>94</v>
      </c>
      <c r="J408">
        <v>9.2068700790405273</v>
      </c>
      <c r="K408">
        <v>-79.422203063964844</v>
      </c>
      <c r="L408">
        <v>880691</v>
      </c>
      <c r="M408">
        <v>80802</v>
      </c>
      <c r="N408" t="s">
        <v>340</v>
      </c>
      <c r="O408">
        <v>8.9502201080322266</v>
      </c>
      <c r="P408">
        <v>-79.544502258300781</v>
      </c>
      <c r="Q408">
        <v>18302</v>
      </c>
    </row>
    <row r="409" spans="1:17">
      <c r="A409">
        <v>398</v>
      </c>
      <c r="B409" t="str">
        <f t="shared" si="6"/>
        <v>Santa Ana</v>
      </c>
      <c r="C409">
        <v>8</v>
      </c>
      <c r="D409" t="s">
        <v>94</v>
      </c>
      <c r="E409" s="67">
        <v>9.0696096420288086</v>
      </c>
      <c r="F409" s="67">
        <v>-78.849601745605469</v>
      </c>
      <c r="G409" s="67">
        <v>1249032</v>
      </c>
      <c r="H409" s="69">
        <v>808</v>
      </c>
      <c r="I409" t="s">
        <v>94</v>
      </c>
      <c r="J409">
        <v>9.2068700790405273</v>
      </c>
      <c r="K409">
        <v>-79.422203063964844</v>
      </c>
      <c r="L409">
        <v>880691</v>
      </c>
      <c r="M409">
        <v>80803</v>
      </c>
      <c r="N409" t="s">
        <v>710</v>
      </c>
      <c r="O409">
        <v>8.9563302993774414</v>
      </c>
      <c r="P409">
        <v>-79.541297912597656</v>
      </c>
      <c r="Q409">
        <v>18210</v>
      </c>
    </row>
    <row r="410" spans="1:17">
      <c r="A410">
        <v>399</v>
      </c>
      <c r="B410" t="str">
        <f t="shared" si="6"/>
        <v>La Exposición o Calidonia</v>
      </c>
      <c r="C410">
        <v>8</v>
      </c>
      <c r="D410" t="s">
        <v>94</v>
      </c>
      <c r="E410" s="67">
        <v>9.0696096420288086</v>
      </c>
      <c r="F410" s="67">
        <v>-78.849601745605469</v>
      </c>
      <c r="G410" s="67">
        <v>1249032</v>
      </c>
      <c r="H410" s="69">
        <v>808</v>
      </c>
      <c r="I410" t="s">
        <v>94</v>
      </c>
      <c r="J410">
        <v>9.2068700790405273</v>
      </c>
      <c r="K410">
        <v>-79.422203063964844</v>
      </c>
      <c r="L410">
        <v>880691</v>
      </c>
      <c r="M410">
        <v>80804</v>
      </c>
      <c r="N410" t="s">
        <v>464</v>
      </c>
      <c r="O410">
        <v>8.9686203002929688</v>
      </c>
      <c r="P410">
        <v>-79.535896301269531</v>
      </c>
      <c r="Q410">
        <v>19108</v>
      </c>
    </row>
    <row r="411" spans="1:17">
      <c r="A411">
        <v>400</v>
      </c>
      <c r="B411" t="str">
        <f t="shared" si="6"/>
        <v>Curundú</v>
      </c>
      <c r="C411">
        <v>8</v>
      </c>
      <c r="D411" t="s">
        <v>94</v>
      </c>
      <c r="E411" s="67">
        <v>9.0696096420288086</v>
      </c>
      <c r="F411" s="67">
        <v>-78.849601745605469</v>
      </c>
      <c r="G411" s="67">
        <v>1249032</v>
      </c>
      <c r="H411" s="69">
        <v>808</v>
      </c>
      <c r="I411" t="s">
        <v>94</v>
      </c>
      <c r="J411">
        <v>9.2068700790405273</v>
      </c>
      <c r="K411">
        <v>-79.422203063964844</v>
      </c>
      <c r="L411">
        <v>880691</v>
      </c>
      <c r="M411">
        <v>80805</v>
      </c>
      <c r="N411" t="s">
        <v>308</v>
      </c>
      <c r="O411">
        <v>8.9787998199462891</v>
      </c>
      <c r="P411">
        <v>-79.539398193359375</v>
      </c>
      <c r="Q411">
        <v>16361</v>
      </c>
    </row>
    <row r="412" spans="1:17">
      <c r="A412">
        <v>401</v>
      </c>
      <c r="B412" t="str">
        <f t="shared" si="6"/>
        <v>Betania</v>
      </c>
      <c r="C412">
        <v>8</v>
      </c>
      <c r="D412" t="s">
        <v>94</v>
      </c>
      <c r="E412" s="67">
        <v>9.0696096420288086</v>
      </c>
      <c r="F412" s="67">
        <v>-78.849601745605469</v>
      </c>
      <c r="G412" s="67">
        <v>1249032</v>
      </c>
      <c r="H412" s="69">
        <v>808</v>
      </c>
      <c r="I412" t="s">
        <v>94</v>
      </c>
      <c r="J412">
        <v>9.2068700790405273</v>
      </c>
      <c r="K412">
        <v>-79.422203063964844</v>
      </c>
      <c r="L412">
        <v>880691</v>
      </c>
      <c r="M412">
        <v>80806</v>
      </c>
      <c r="N412" t="s">
        <v>181</v>
      </c>
      <c r="O412">
        <v>9.0120296478271484</v>
      </c>
      <c r="P412">
        <v>-79.527801513671875</v>
      </c>
      <c r="Q412">
        <v>46116</v>
      </c>
    </row>
    <row r="413" spans="1:17">
      <c r="A413">
        <v>402</v>
      </c>
      <c r="B413" t="str">
        <f t="shared" si="6"/>
        <v>Bella Vista</v>
      </c>
      <c r="C413">
        <v>8</v>
      </c>
      <c r="D413" t="s">
        <v>94</v>
      </c>
      <c r="E413" s="67">
        <v>9.0696096420288086</v>
      </c>
      <c r="F413" s="67">
        <v>-78.849601745605469</v>
      </c>
      <c r="G413" s="67">
        <v>1249032</v>
      </c>
      <c r="H413" s="69">
        <v>808</v>
      </c>
      <c r="I413" t="s">
        <v>94</v>
      </c>
      <c r="J413">
        <v>9.2068700790405273</v>
      </c>
      <c r="K413">
        <v>-79.422203063964844</v>
      </c>
      <c r="L413">
        <v>880691</v>
      </c>
      <c r="M413">
        <v>80807</v>
      </c>
      <c r="N413" t="s">
        <v>180</v>
      </c>
      <c r="O413">
        <v>8.9848899841308594</v>
      </c>
      <c r="P413">
        <v>-79.525299072265625</v>
      </c>
      <c r="Q413">
        <v>30136</v>
      </c>
    </row>
    <row r="414" spans="1:17">
      <c r="A414">
        <v>403</v>
      </c>
      <c r="B414" t="str">
        <f t="shared" si="6"/>
        <v>Pueblo Nuevo</v>
      </c>
      <c r="C414">
        <v>8</v>
      </c>
      <c r="D414" t="s">
        <v>94</v>
      </c>
      <c r="E414" s="67">
        <v>9.0696096420288086</v>
      </c>
      <c r="F414" s="67">
        <v>-78.849601745605469</v>
      </c>
      <c r="G414" s="67">
        <v>1249032</v>
      </c>
      <c r="H414" s="69">
        <v>808</v>
      </c>
      <c r="I414" t="s">
        <v>94</v>
      </c>
      <c r="J414">
        <v>9.2068700790405273</v>
      </c>
      <c r="K414">
        <v>-79.422203063964844</v>
      </c>
      <c r="L414">
        <v>880691</v>
      </c>
      <c r="M414">
        <v>80808</v>
      </c>
      <c r="N414" t="s">
        <v>634</v>
      </c>
      <c r="O414">
        <v>9.0117101669311523</v>
      </c>
      <c r="P414">
        <v>-79.513801574707031</v>
      </c>
      <c r="Q414">
        <v>18984</v>
      </c>
    </row>
    <row r="415" spans="1:17">
      <c r="A415">
        <v>404</v>
      </c>
      <c r="B415" t="str">
        <f t="shared" si="6"/>
        <v>San Francisco</v>
      </c>
      <c r="C415">
        <v>8</v>
      </c>
      <c r="D415" t="s">
        <v>94</v>
      </c>
      <c r="E415" s="67">
        <v>9.0696096420288086</v>
      </c>
      <c r="F415" s="67">
        <v>-78.849601745605469</v>
      </c>
      <c r="G415" s="67">
        <v>1249032</v>
      </c>
      <c r="H415" s="69">
        <v>808</v>
      </c>
      <c r="I415" t="s">
        <v>94</v>
      </c>
      <c r="J415">
        <v>9.2068700790405273</v>
      </c>
      <c r="K415">
        <v>-79.422203063964844</v>
      </c>
      <c r="L415">
        <v>880691</v>
      </c>
      <c r="M415">
        <v>80809</v>
      </c>
      <c r="N415" t="s">
        <v>299</v>
      </c>
      <c r="O415">
        <v>8.9909801483154297</v>
      </c>
      <c r="P415">
        <v>-79.507896423339844</v>
      </c>
      <c r="Q415">
        <v>43939</v>
      </c>
    </row>
    <row r="416" spans="1:17">
      <c r="A416">
        <v>405</v>
      </c>
      <c r="B416" t="str">
        <f t="shared" si="6"/>
        <v>Parque Lefevre</v>
      </c>
      <c r="C416">
        <v>8</v>
      </c>
      <c r="D416" t="s">
        <v>94</v>
      </c>
      <c r="E416" s="67">
        <v>9.0696096420288086</v>
      </c>
      <c r="F416" s="67">
        <v>-78.849601745605469</v>
      </c>
      <c r="G416" s="67">
        <v>1249032</v>
      </c>
      <c r="H416" s="69">
        <v>808</v>
      </c>
      <c r="I416" t="s">
        <v>94</v>
      </c>
      <c r="J416">
        <v>9.2068700790405273</v>
      </c>
      <c r="K416">
        <v>-79.422203063964844</v>
      </c>
      <c r="L416">
        <v>880691</v>
      </c>
      <c r="M416">
        <v>80810</v>
      </c>
      <c r="N416" t="s">
        <v>604</v>
      </c>
      <c r="O416">
        <v>9.013890266418457</v>
      </c>
      <c r="P416">
        <v>-79.485603332519531</v>
      </c>
      <c r="Q416">
        <v>36997</v>
      </c>
    </row>
    <row r="417" spans="1:17">
      <c r="A417">
        <v>406</v>
      </c>
      <c r="B417" t="str">
        <f t="shared" si="6"/>
        <v>Río Abajo</v>
      </c>
      <c r="C417">
        <v>8</v>
      </c>
      <c r="D417" t="s">
        <v>94</v>
      </c>
      <c r="E417" s="67">
        <v>9.0696096420288086</v>
      </c>
      <c r="F417" s="67">
        <v>-78.849601745605469</v>
      </c>
      <c r="G417" s="67">
        <v>1249032</v>
      </c>
      <c r="H417" s="69">
        <v>808</v>
      </c>
      <c r="I417" t="s">
        <v>94</v>
      </c>
      <c r="J417">
        <v>9.2068700790405273</v>
      </c>
      <c r="K417">
        <v>-79.422203063964844</v>
      </c>
      <c r="L417">
        <v>880691</v>
      </c>
      <c r="M417">
        <v>80811</v>
      </c>
      <c r="N417" t="s">
        <v>660</v>
      </c>
      <c r="O417">
        <v>9.0239496231079102</v>
      </c>
      <c r="P417">
        <v>-79.493598937988281</v>
      </c>
      <c r="Q417">
        <v>26607</v>
      </c>
    </row>
    <row r="418" spans="1:17">
      <c r="A418">
        <v>407</v>
      </c>
      <c r="B418" t="str">
        <f t="shared" si="6"/>
        <v>Juan Díaz</v>
      </c>
      <c r="C418">
        <v>8</v>
      </c>
      <c r="D418" t="s">
        <v>94</v>
      </c>
      <c r="E418" s="67">
        <v>9.0696096420288086</v>
      </c>
      <c r="F418" s="67">
        <v>-78.849601745605469</v>
      </c>
      <c r="G418" s="67">
        <v>1249032</v>
      </c>
      <c r="H418" s="69">
        <v>808</v>
      </c>
      <c r="I418" t="s">
        <v>94</v>
      </c>
      <c r="J418">
        <v>9.2068700790405273</v>
      </c>
      <c r="K418">
        <v>-79.422203063964844</v>
      </c>
      <c r="L418">
        <v>880691</v>
      </c>
      <c r="M418">
        <v>80812</v>
      </c>
      <c r="N418" t="s">
        <v>447</v>
      </c>
      <c r="O418">
        <v>9.0325002670288086</v>
      </c>
      <c r="P418">
        <v>-79.452102661132813</v>
      </c>
      <c r="Q418">
        <v>100636</v>
      </c>
    </row>
    <row r="419" spans="1:17">
      <c r="A419">
        <v>408</v>
      </c>
      <c r="B419" t="str">
        <f t="shared" si="6"/>
        <v>Pedregal</v>
      </c>
      <c r="C419">
        <v>8</v>
      </c>
      <c r="D419" t="s">
        <v>94</v>
      </c>
      <c r="E419" s="67">
        <v>9.0696096420288086</v>
      </c>
      <c r="F419" s="67">
        <v>-78.849601745605469</v>
      </c>
      <c r="G419" s="67">
        <v>1249032</v>
      </c>
      <c r="H419" s="69">
        <v>808</v>
      </c>
      <c r="I419" t="s">
        <v>94</v>
      </c>
      <c r="J419">
        <v>9.2068700790405273</v>
      </c>
      <c r="K419">
        <v>-79.422203063964844</v>
      </c>
      <c r="L419">
        <v>880691</v>
      </c>
      <c r="M419">
        <v>80813</v>
      </c>
      <c r="N419" t="s">
        <v>609</v>
      </c>
      <c r="O419">
        <v>9.0966596603393555</v>
      </c>
      <c r="P419">
        <v>-79.437797546386719</v>
      </c>
      <c r="Q419">
        <v>51641</v>
      </c>
    </row>
    <row r="420" spans="1:17">
      <c r="A420">
        <v>409</v>
      </c>
      <c r="B420" t="str">
        <f t="shared" si="6"/>
        <v>Ancón</v>
      </c>
      <c r="C420">
        <v>8</v>
      </c>
      <c r="D420" t="s">
        <v>94</v>
      </c>
      <c r="E420" s="67">
        <v>9.0696096420288086</v>
      </c>
      <c r="F420" s="67">
        <v>-78.849601745605469</v>
      </c>
      <c r="G420" s="67">
        <v>1249032</v>
      </c>
      <c r="H420" s="69">
        <v>808</v>
      </c>
      <c r="I420" t="s">
        <v>94</v>
      </c>
      <c r="J420">
        <v>9.2068700790405273</v>
      </c>
      <c r="K420">
        <v>-79.422203063964844</v>
      </c>
      <c r="L420">
        <v>880691</v>
      </c>
      <c r="M420">
        <v>80814</v>
      </c>
      <c r="N420" t="s">
        <v>133</v>
      </c>
      <c r="O420">
        <v>9.0874900817871094</v>
      </c>
      <c r="P420">
        <v>-79.604301452636719</v>
      </c>
      <c r="Q420">
        <v>29761</v>
      </c>
    </row>
    <row r="421" spans="1:17">
      <c r="A421">
        <v>410</v>
      </c>
      <c r="B421" t="str">
        <f t="shared" si="6"/>
        <v>Caimitillo</v>
      </c>
      <c r="C421">
        <v>8</v>
      </c>
      <c r="D421" t="s">
        <v>94</v>
      </c>
      <c r="E421" s="67">
        <v>9.0696096420288086</v>
      </c>
      <c r="F421" s="67">
        <v>-78.849601745605469</v>
      </c>
      <c r="G421" s="67">
        <v>1249032</v>
      </c>
      <c r="H421" s="69">
        <v>808</v>
      </c>
      <c r="I421" t="s">
        <v>94</v>
      </c>
      <c r="J421">
        <v>9.2068700790405273</v>
      </c>
      <c r="K421">
        <v>-79.422203063964844</v>
      </c>
      <c r="L421">
        <v>880691</v>
      </c>
      <c r="M421">
        <v>80815</v>
      </c>
      <c r="N421" t="s">
        <v>215</v>
      </c>
      <c r="O421">
        <v>9.3150796890258789</v>
      </c>
      <c r="P421">
        <v>-79.451797485351563</v>
      </c>
      <c r="Q421">
        <v>53955</v>
      </c>
    </row>
    <row r="422" spans="1:17">
      <c r="A422">
        <v>411</v>
      </c>
      <c r="B422" t="str">
        <f t="shared" si="6"/>
        <v>Las Cumbres</v>
      </c>
      <c r="C422">
        <v>8</v>
      </c>
      <c r="D422" t="s">
        <v>94</v>
      </c>
      <c r="E422" s="67">
        <v>9.0696096420288086</v>
      </c>
      <c r="F422" s="67">
        <v>-78.849601745605469</v>
      </c>
      <c r="G422" s="67">
        <v>1249032</v>
      </c>
      <c r="H422" s="69">
        <v>808</v>
      </c>
      <c r="I422" t="s">
        <v>94</v>
      </c>
      <c r="J422">
        <v>9.2068700790405273</v>
      </c>
      <c r="K422">
        <v>-79.422203063964844</v>
      </c>
      <c r="L422">
        <v>880691</v>
      </c>
      <c r="M422">
        <v>80816</v>
      </c>
      <c r="N422" t="s">
        <v>498</v>
      </c>
      <c r="O422">
        <v>9.0896902084350586</v>
      </c>
      <c r="P422">
        <v>-79.55419921875</v>
      </c>
      <c r="Q422">
        <v>32867</v>
      </c>
    </row>
    <row r="423" spans="1:17">
      <c r="A423">
        <v>412</v>
      </c>
      <c r="B423" t="str">
        <f t="shared" si="6"/>
        <v>Pacora</v>
      </c>
      <c r="C423">
        <v>8</v>
      </c>
      <c r="D423" t="s">
        <v>94</v>
      </c>
      <c r="E423" s="67">
        <v>9.0696096420288086</v>
      </c>
      <c r="F423" s="67">
        <v>-78.849601745605469</v>
      </c>
      <c r="G423" s="67">
        <v>1249032</v>
      </c>
      <c r="H423" s="69">
        <v>808</v>
      </c>
      <c r="I423" t="s">
        <v>94</v>
      </c>
      <c r="J423">
        <v>9.2068700790405273</v>
      </c>
      <c r="K423">
        <v>-79.422203063964844</v>
      </c>
      <c r="L423">
        <v>880691</v>
      </c>
      <c r="M423">
        <v>80817</v>
      </c>
      <c r="N423" t="s">
        <v>593</v>
      </c>
      <c r="O423">
        <v>9.1143198013305664</v>
      </c>
      <c r="P423">
        <v>-79.279296875</v>
      </c>
      <c r="Q423">
        <v>52494</v>
      </c>
    </row>
    <row r="424" spans="1:17">
      <c r="A424">
        <v>413</v>
      </c>
      <c r="B424" t="str">
        <f t="shared" si="6"/>
        <v>San Martín</v>
      </c>
      <c r="C424">
        <v>8</v>
      </c>
      <c r="D424" t="s">
        <v>94</v>
      </c>
      <c r="E424" s="67">
        <v>9.0696096420288086</v>
      </c>
      <c r="F424" s="67">
        <v>-78.849601745605469</v>
      </c>
      <c r="G424" s="67">
        <v>1249032</v>
      </c>
      <c r="H424" s="69">
        <v>808</v>
      </c>
      <c r="I424" t="s">
        <v>94</v>
      </c>
      <c r="J424">
        <v>9.2068700790405273</v>
      </c>
      <c r="K424">
        <v>-79.422203063964844</v>
      </c>
      <c r="L424">
        <v>880691</v>
      </c>
      <c r="M424">
        <v>80818</v>
      </c>
      <c r="N424" t="s">
        <v>702</v>
      </c>
      <c r="O424">
        <v>9.2171297073364258</v>
      </c>
      <c r="P424">
        <v>-79.252998352050781</v>
      </c>
      <c r="Q424">
        <v>4410</v>
      </c>
    </row>
    <row r="425" spans="1:17">
      <c r="A425">
        <v>414</v>
      </c>
      <c r="B425" t="str">
        <f t="shared" si="6"/>
        <v>Tocumen</v>
      </c>
      <c r="C425">
        <v>8</v>
      </c>
      <c r="D425" t="s">
        <v>94</v>
      </c>
      <c r="E425" s="67">
        <v>9.0696096420288086</v>
      </c>
      <c r="F425" s="67">
        <v>-78.849601745605469</v>
      </c>
      <c r="G425" s="67">
        <v>1249032</v>
      </c>
      <c r="H425" s="69">
        <v>808</v>
      </c>
      <c r="I425" t="s">
        <v>94</v>
      </c>
      <c r="J425">
        <v>9.2068700790405273</v>
      </c>
      <c r="K425">
        <v>-79.422203063964844</v>
      </c>
      <c r="L425">
        <v>880691</v>
      </c>
      <c r="M425">
        <v>80819</v>
      </c>
      <c r="N425" t="s">
        <v>743</v>
      </c>
      <c r="O425">
        <v>9.1018600463867188</v>
      </c>
      <c r="P425">
        <v>-79.400001525878906</v>
      </c>
      <c r="Q425">
        <v>74952</v>
      </c>
    </row>
    <row r="426" spans="1:17">
      <c r="A426">
        <v>415</v>
      </c>
      <c r="B426" t="str">
        <f t="shared" si="6"/>
        <v>Las Mañanitas</v>
      </c>
      <c r="C426">
        <v>8</v>
      </c>
      <c r="D426" t="s">
        <v>94</v>
      </c>
      <c r="E426" s="67">
        <v>9.0696096420288086</v>
      </c>
      <c r="F426" s="67">
        <v>-78.849601745605469</v>
      </c>
      <c r="G426" s="67">
        <v>1249032</v>
      </c>
      <c r="H426" s="69">
        <v>808</v>
      </c>
      <c r="I426" t="s">
        <v>94</v>
      </c>
      <c r="J426">
        <v>9.2068700790405273</v>
      </c>
      <c r="K426">
        <v>-79.422203063964844</v>
      </c>
      <c r="L426">
        <v>880691</v>
      </c>
      <c r="M426">
        <v>80820</v>
      </c>
      <c r="N426" t="s">
        <v>506</v>
      </c>
      <c r="O426">
        <v>9.1074199676513672</v>
      </c>
      <c r="P426">
        <v>-79.417999267578125</v>
      </c>
      <c r="Q426">
        <v>39473</v>
      </c>
    </row>
    <row r="427" spans="1:17">
      <c r="A427">
        <v>416</v>
      </c>
      <c r="B427" t="str">
        <f t="shared" si="6"/>
        <v>24 de Diciembre</v>
      </c>
      <c r="C427">
        <v>8</v>
      </c>
      <c r="D427" t="s">
        <v>94</v>
      </c>
      <c r="E427" s="67">
        <v>9.0696096420288086</v>
      </c>
      <c r="F427" s="67">
        <v>-78.849601745605469</v>
      </c>
      <c r="G427" s="67">
        <v>1249032</v>
      </c>
      <c r="H427" s="69">
        <v>808</v>
      </c>
      <c r="I427" t="s">
        <v>94</v>
      </c>
      <c r="J427">
        <v>9.2068700790405273</v>
      </c>
      <c r="K427">
        <v>-79.422203063964844</v>
      </c>
      <c r="L427">
        <v>880691</v>
      </c>
      <c r="M427">
        <v>80821</v>
      </c>
      <c r="N427" t="s">
        <v>95</v>
      </c>
      <c r="O427">
        <v>9.1427297592163086</v>
      </c>
      <c r="P427">
        <v>-79.382003784179688</v>
      </c>
      <c r="Q427">
        <v>65404</v>
      </c>
    </row>
    <row r="428" spans="1:17">
      <c r="A428">
        <v>417</v>
      </c>
      <c r="B428" t="str">
        <f t="shared" si="6"/>
        <v>Alcalde Díaz</v>
      </c>
      <c r="C428">
        <v>8</v>
      </c>
      <c r="D428" t="s">
        <v>94</v>
      </c>
      <c r="E428" s="67">
        <v>9.0696096420288086</v>
      </c>
      <c r="F428" s="67">
        <v>-78.849601745605469</v>
      </c>
      <c r="G428" s="67">
        <v>1249032</v>
      </c>
      <c r="H428" s="69">
        <v>808</v>
      </c>
      <c r="I428" t="s">
        <v>94</v>
      </c>
      <c r="J428">
        <v>9.2068700790405273</v>
      </c>
      <c r="K428">
        <v>-79.422203063964844</v>
      </c>
      <c r="L428">
        <v>880691</v>
      </c>
      <c r="M428">
        <v>80822</v>
      </c>
      <c r="N428" t="s">
        <v>115</v>
      </c>
      <c r="O428">
        <v>9.1323299407958984</v>
      </c>
      <c r="P428">
        <v>-79.510597229003906</v>
      </c>
      <c r="Q428">
        <v>41292</v>
      </c>
    </row>
    <row r="429" spans="1:17">
      <c r="A429">
        <v>418</v>
      </c>
      <c r="B429" t="str">
        <f t="shared" si="6"/>
        <v>Ernesto Córdoba Campos</v>
      </c>
      <c r="C429">
        <v>8</v>
      </c>
      <c r="D429" t="s">
        <v>94</v>
      </c>
      <c r="E429" s="67">
        <v>9.0696096420288086</v>
      </c>
      <c r="F429" s="67">
        <v>-78.849601745605469</v>
      </c>
      <c r="G429" s="67">
        <v>1249032</v>
      </c>
      <c r="H429" s="69">
        <v>808</v>
      </c>
      <c r="I429" t="s">
        <v>94</v>
      </c>
      <c r="J429">
        <v>9.2068700790405273</v>
      </c>
      <c r="K429">
        <v>-79.422203063964844</v>
      </c>
      <c r="L429">
        <v>880691</v>
      </c>
      <c r="M429">
        <v>80823</v>
      </c>
      <c r="N429" t="s">
        <v>399</v>
      </c>
      <c r="O429">
        <v>9.1004400253295898</v>
      </c>
      <c r="P429">
        <v>-79.4927978515625</v>
      </c>
      <c r="Q429">
        <v>55784</v>
      </c>
    </row>
    <row r="430" spans="1:17">
      <c r="A430">
        <v>419</v>
      </c>
      <c r="B430" t="str">
        <f t="shared" si="6"/>
        <v>Don Bosco</v>
      </c>
      <c r="C430">
        <v>8</v>
      </c>
      <c r="D430" t="s">
        <v>94</v>
      </c>
      <c r="E430" s="67">
        <v>9.0696096420288086</v>
      </c>
      <c r="F430" s="67">
        <v>-78.849601745605469</v>
      </c>
      <c r="G430" s="67">
        <v>1249032</v>
      </c>
      <c r="H430" s="69">
        <v>808</v>
      </c>
      <c r="I430" t="s">
        <v>94</v>
      </c>
      <c r="J430">
        <v>9.2068700790405273</v>
      </c>
      <c r="K430">
        <v>-79.422203063964844</v>
      </c>
      <c r="L430">
        <v>880691</v>
      </c>
      <c r="M430">
        <v>80826</v>
      </c>
      <c r="N430" t="s">
        <v>318</v>
      </c>
      <c r="O430">
        <v>9.0358896255493164</v>
      </c>
      <c r="P430">
        <v>-79.418296813964844</v>
      </c>
      <c r="Q430">
        <v>0</v>
      </c>
    </row>
    <row r="431" spans="1:17">
      <c r="A431">
        <v>420</v>
      </c>
      <c r="B431" t="str">
        <f t="shared" si="6"/>
        <v>Amelia Denis de Icaza</v>
      </c>
      <c r="C431">
        <v>8</v>
      </c>
      <c r="D431" t="s">
        <v>94</v>
      </c>
      <c r="E431" s="67">
        <v>9.0696096420288086</v>
      </c>
      <c r="F431" s="67">
        <v>-78.849601745605469</v>
      </c>
      <c r="G431" s="67">
        <v>1249032</v>
      </c>
      <c r="H431" s="69">
        <v>810</v>
      </c>
      <c r="I431" t="s">
        <v>131</v>
      </c>
      <c r="J431">
        <v>9.059229850769043</v>
      </c>
      <c r="K431">
        <v>-79.489799499511719</v>
      </c>
      <c r="L431">
        <v>315019</v>
      </c>
      <c r="M431">
        <v>81001</v>
      </c>
      <c r="N431" t="s">
        <v>132</v>
      </c>
      <c r="O431">
        <v>9.0411100387573242</v>
      </c>
      <c r="P431">
        <v>-79.514198303222656</v>
      </c>
      <c r="Q431">
        <v>38397</v>
      </c>
    </row>
    <row r="432" spans="1:17">
      <c r="A432">
        <v>421</v>
      </c>
      <c r="B432" t="str">
        <f t="shared" si="6"/>
        <v>Belisario Porras</v>
      </c>
      <c r="C432">
        <v>8</v>
      </c>
      <c r="D432" t="s">
        <v>94</v>
      </c>
      <c r="E432" s="67">
        <v>9.0696096420288086</v>
      </c>
      <c r="F432" s="67">
        <v>-78.849601745605469</v>
      </c>
      <c r="G432" s="67">
        <v>1249032</v>
      </c>
      <c r="H432" s="69">
        <v>810</v>
      </c>
      <c r="I432" t="s">
        <v>131</v>
      </c>
      <c r="J432">
        <v>9.059229850769043</v>
      </c>
      <c r="K432">
        <v>-79.489799499511719</v>
      </c>
      <c r="L432">
        <v>315019</v>
      </c>
      <c r="M432">
        <v>81002</v>
      </c>
      <c r="N432" t="s">
        <v>178</v>
      </c>
      <c r="O432">
        <v>9.0538196563720703</v>
      </c>
      <c r="P432">
        <v>-79.4989013671875</v>
      </c>
      <c r="Q432">
        <v>49367</v>
      </c>
    </row>
    <row r="433" spans="1:17">
      <c r="A433">
        <v>422</v>
      </c>
      <c r="B433" t="str">
        <f t="shared" si="6"/>
        <v>José Domingo Espinar</v>
      </c>
      <c r="C433">
        <v>8</v>
      </c>
      <c r="D433" t="s">
        <v>94</v>
      </c>
      <c r="E433" s="67">
        <v>9.0696096420288086</v>
      </c>
      <c r="F433" s="67">
        <v>-78.849601745605469</v>
      </c>
      <c r="G433" s="67">
        <v>1249032</v>
      </c>
      <c r="H433" s="69">
        <v>810</v>
      </c>
      <c r="I433" t="s">
        <v>131</v>
      </c>
      <c r="J433">
        <v>9.059229850769043</v>
      </c>
      <c r="K433">
        <v>-79.489799499511719</v>
      </c>
      <c r="L433">
        <v>315019</v>
      </c>
      <c r="M433">
        <v>81003</v>
      </c>
      <c r="N433" t="s">
        <v>445</v>
      </c>
      <c r="O433">
        <v>9.0488100051879883</v>
      </c>
      <c r="P433">
        <v>-79.478302001953125</v>
      </c>
      <c r="Q433">
        <v>44471</v>
      </c>
    </row>
    <row r="434" spans="1:17">
      <c r="A434">
        <v>423</v>
      </c>
      <c r="B434" t="str">
        <f t="shared" si="6"/>
        <v>Mateo Iturralde</v>
      </c>
      <c r="C434">
        <v>8</v>
      </c>
      <c r="D434" t="s">
        <v>94</v>
      </c>
      <c r="E434" s="67">
        <v>9.0696096420288086</v>
      </c>
      <c r="F434" s="67">
        <v>-78.849601745605469</v>
      </c>
      <c r="G434" s="67">
        <v>1249032</v>
      </c>
      <c r="H434" s="69">
        <v>810</v>
      </c>
      <c r="I434" t="s">
        <v>131</v>
      </c>
      <c r="J434">
        <v>9.059229850769043</v>
      </c>
      <c r="K434">
        <v>-79.489799499511719</v>
      </c>
      <c r="L434">
        <v>315019</v>
      </c>
      <c r="M434">
        <v>81004</v>
      </c>
      <c r="N434" t="s">
        <v>555</v>
      </c>
      <c r="O434">
        <v>9.0337696075439453</v>
      </c>
      <c r="P434">
        <v>-79.496200561523438</v>
      </c>
      <c r="Q434">
        <v>11496</v>
      </c>
    </row>
    <row r="435" spans="1:17">
      <c r="A435">
        <v>424</v>
      </c>
      <c r="B435" t="str">
        <f t="shared" si="6"/>
        <v>Victoriano Lorenzo</v>
      </c>
      <c r="C435">
        <v>8</v>
      </c>
      <c r="D435" t="s">
        <v>94</v>
      </c>
      <c r="E435" s="67">
        <v>9.0696096420288086</v>
      </c>
      <c r="F435" s="67">
        <v>-78.849601745605469</v>
      </c>
      <c r="G435" s="67">
        <v>1249032</v>
      </c>
      <c r="H435" s="69">
        <v>810</v>
      </c>
      <c r="I435" t="s">
        <v>131</v>
      </c>
      <c r="J435">
        <v>9.059229850769043</v>
      </c>
      <c r="K435">
        <v>-79.489799499511719</v>
      </c>
      <c r="L435">
        <v>315019</v>
      </c>
      <c r="M435">
        <v>81005</v>
      </c>
      <c r="N435" t="s">
        <v>766</v>
      </c>
      <c r="O435">
        <v>9.0315103530883789</v>
      </c>
      <c r="P435">
        <v>-79.505996704101563</v>
      </c>
      <c r="Q435">
        <v>15873</v>
      </c>
    </row>
    <row r="436" spans="1:17">
      <c r="A436">
        <v>425</v>
      </c>
      <c r="B436" t="str">
        <f t="shared" si="6"/>
        <v>Arnulfo Arias</v>
      </c>
      <c r="C436">
        <v>8</v>
      </c>
      <c r="D436" t="s">
        <v>94</v>
      </c>
      <c r="E436" s="67">
        <v>9.0696096420288086</v>
      </c>
      <c r="F436" s="67">
        <v>-78.849601745605469</v>
      </c>
      <c r="G436" s="67">
        <v>1249032</v>
      </c>
      <c r="H436" s="69">
        <v>810</v>
      </c>
      <c r="I436" t="s">
        <v>131</v>
      </c>
      <c r="J436">
        <v>9.059229850769043</v>
      </c>
      <c r="K436">
        <v>-79.489799499511719</v>
      </c>
      <c r="L436">
        <v>315019</v>
      </c>
      <c r="M436">
        <v>81006</v>
      </c>
      <c r="N436" t="s">
        <v>139</v>
      </c>
      <c r="O436">
        <v>9.0655603408813477</v>
      </c>
      <c r="P436">
        <v>-79.482002258300781</v>
      </c>
      <c r="Q436">
        <v>31650</v>
      </c>
    </row>
    <row r="437" spans="1:17">
      <c r="A437">
        <v>426</v>
      </c>
      <c r="B437" t="str">
        <f t="shared" si="6"/>
        <v>Belisario Frías</v>
      </c>
      <c r="C437">
        <v>8</v>
      </c>
      <c r="D437" t="s">
        <v>94</v>
      </c>
      <c r="E437" s="67">
        <v>9.0696096420288086</v>
      </c>
      <c r="F437" s="67">
        <v>-78.849601745605469</v>
      </c>
      <c r="G437" s="67">
        <v>1249032</v>
      </c>
      <c r="H437" s="69">
        <v>810</v>
      </c>
      <c r="I437" t="s">
        <v>131</v>
      </c>
      <c r="J437">
        <v>9.059229850769043</v>
      </c>
      <c r="K437">
        <v>-79.489799499511719</v>
      </c>
      <c r="L437">
        <v>315019</v>
      </c>
      <c r="M437">
        <v>81007</v>
      </c>
      <c r="N437" t="s">
        <v>177</v>
      </c>
      <c r="O437">
        <v>9.0767803192138672</v>
      </c>
      <c r="P437">
        <v>-79.490699768066406</v>
      </c>
      <c r="Q437">
        <v>44571</v>
      </c>
    </row>
    <row r="438" spans="1:17">
      <c r="A438">
        <v>427</v>
      </c>
      <c r="B438" t="str">
        <f t="shared" si="6"/>
        <v>Omar Torrijos</v>
      </c>
      <c r="C438">
        <v>8</v>
      </c>
      <c r="D438" t="s">
        <v>94</v>
      </c>
      <c r="E438" s="67">
        <v>9.0696096420288086</v>
      </c>
      <c r="F438" s="67">
        <v>-78.849601745605469</v>
      </c>
      <c r="G438" s="67">
        <v>1249032</v>
      </c>
      <c r="H438" s="69">
        <v>810</v>
      </c>
      <c r="I438" t="s">
        <v>131</v>
      </c>
      <c r="J438">
        <v>9.059229850769043</v>
      </c>
      <c r="K438">
        <v>-79.489799499511719</v>
      </c>
      <c r="L438">
        <v>315019</v>
      </c>
      <c r="M438">
        <v>81008</v>
      </c>
      <c r="N438" t="s">
        <v>588</v>
      </c>
      <c r="O438">
        <v>9.0598697662353516</v>
      </c>
      <c r="P438">
        <v>-79.52130126953125</v>
      </c>
      <c r="Q438">
        <v>36452</v>
      </c>
    </row>
    <row r="439" spans="1:17">
      <c r="A439">
        <v>428</v>
      </c>
      <c r="B439" t="str">
        <f t="shared" si="6"/>
        <v>Rufina Alfaro</v>
      </c>
      <c r="C439">
        <v>8</v>
      </c>
      <c r="D439" t="s">
        <v>94</v>
      </c>
      <c r="E439" s="67">
        <v>9.0696096420288086</v>
      </c>
      <c r="F439" s="67">
        <v>-78.849601745605469</v>
      </c>
      <c r="G439" s="67">
        <v>1249032</v>
      </c>
      <c r="H439" s="69">
        <v>810</v>
      </c>
      <c r="I439" t="s">
        <v>131</v>
      </c>
      <c r="J439">
        <v>9.059229850769043</v>
      </c>
      <c r="K439">
        <v>-79.489799499511719</v>
      </c>
      <c r="L439">
        <v>315019</v>
      </c>
      <c r="M439">
        <v>81009</v>
      </c>
      <c r="N439" t="s">
        <v>679</v>
      </c>
      <c r="O439">
        <v>9.0696697235107422</v>
      </c>
      <c r="P439">
        <v>-79.457603454589844</v>
      </c>
      <c r="Q439">
        <v>42742</v>
      </c>
    </row>
    <row r="440" spans="1:17">
      <c r="A440">
        <v>429</v>
      </c>
      <c r="B440" t="str">
        <f t="shared" si="6"/>
        <v>Taboga (Cabecera)</v>
      </c>
      <c r="C440">
        <v>8</v>
      </c>
      <c r="D440" t="s">
        <v>94</v>
      </c>
      <c r="E440" s="67">
        <v>9.0696096420288086</v>
      </c>
      <c r="F440" s="67">
        <v>-78.849601745605469</v>
      </c>
      <c r="G440" s="67">
        <v>1249032</v>
      </c>
      <c r="H440" s="69">
        <v>811</v>
      </c>
      <c r="I440" t="s">
        <v>590</v>
      </c>
      <c r="J440">
        <v>8.7336997985839844</v>
      </c>
      <c r="K440">
        <v>-79.56390380859375</v>
      </c>
      <c r="L440">
        <v>1119</v>
      </c>
      <c r="M440">
        <v>81101</v>
      </c>
      <c r="N440" t="s">
        <v>735</v>
      </c>
      <c r="O440">
        <v>8.7910699844360352</v>
      </c>
      <c r="P440">
        <v>-79.549201965332031</v>
      </c>
      <c r="Q440">
        <v>731</v>
      </c>
    </row>
    <row r="441" spans="1:17">
      <c r="A441">
        <v>430</v>
      </c>
      <c r="B441" t="str">
        <f t="shared" si="6"/>
        <v>Otoque Occidente</v>
      </c>
      <c r="C441">
        <v>8</v>
      </c>
      <c r="D441" t="s">
        <v>94</v>
      </c>
      <c r="E441" s="67">
        <v>9.0696096420288086</v>
      </c>
      <c r="F441" s="67">
        <v>-78.849601745605469</v>
      </c>
      <c r="G441" s="67">
        <v>1249032</v>
      </c>
      <c r="H441" s="69">
        <v>811</v>
      </c>
      <c r="I441" t="s">
        <v>590</v>
      </c>
      <c r="J441">
        <v>8.7336997985839844</v>
      </c>
      <c r="K441">
        <v>-79.56390380859375</v>
      </c>
      <c r="L441">
        <v>1119</v>
      </c>
      <c r="M441">
        <v>81102</v>
      </c>
      <c r="N441" t="s">
        <v>591</v>
      </c>
      <c r="O441">
        <v>8.6012697219848633</v>
      </c>
      <c r="P441">
        <v>-79.605697631835938</v>
      </c>
      <c r="Q441">
        <v>126</v>
      </c>
    </row>
    <row r="442" spans="1:17">
      <c r="A442">
        <v>431</v>
      </c>
      <c r="B442" t="str">
        <f t="shared" si="6"/>
        <v>Otoque Oriente</v>
      </c>
      <c r="C442">
        <v>8</v>
      </c>
      <c r="D442" t="s">
        <v>94</v>
      </c>
      <c r="E442" s="67">
        <v>9.0696096420288086</v>
      </c>
      <c r="F442" s="67">
        <v>-78.849601745605469</v>
      </c>
      <c r="G442" s="67">
        <v>1249032</v>
      </c>
      <c r="H442" s="69">
        <v>811</v>
      </c>
      <c r="I442" t="s">
        <v>590</v>
      </c>
      <c r="J442">
        <v>8.7336997985839844</v>
      </c>
      <c r="K442">
        <v>-79.56390380859375</v>
      </c>
      <c r="L442">
        <v>1119</v>
      </c>
      <c r="M442">
        <v>81103</v>
      </c>
      <c r="N442" t="s">
        <v>592</v>
      </c>
      <c r="O442">
        <v>8.5888900756835938</v>
      </c>
      <c r="P442">
        <v>-79.594100952148438</v>
      </c>
      <c r="Q442">
        <v>262</v>
      </c>
    </row>
    <row r="443" spans="1:17">
      <c r="A443">
        <v>432</v>
      </c>
      <c r="B443" t="str">
        <f t="shared" si="6"/>
        <v>Atalaya (Cabecera)</v>
      </c>
      <c r="C443">
        <v>9</v>
      </c>
      <c r="D443" t="s">
        <v>136</v>
      </c>
      <c r="E443" s="68">
        <v>8.0782098770141602</v>
      </c>
      <c r="F443" s="68">
        <v>-81.134902954101563</v>
      </c>
      <c r="G443" s="68">
        <v>226991</v>
      </c>
      <c r="H443" s="69">
        <v>901</v>
      </c>
      <c r="I443" t="s">
        <v>145</v>
      </c>
      <c r="J443">
        <v>8.0170001983642578</v>
      </c>
      <c r="K443">
        <v>-80.910499572753906</v>
      </c>
      <c r="L443">
        <v>10205</v>
      </c>
      <c r="M443">
        <v>90101</v>
      </c>
      <c r="N443" t="s">
        <v>146</v>
      </c>
      <c r="O443">
        <v>8.0360498428344727</v>
      </c>
      <c r="P443">
        <v>-80.931503295898438</v>
      </c>
      <c r="Q443">
        <v>4924</v>
      </c>
    </row>
    <row r="444" spans="1:17">
      <c r="A444">
        <v>433</v>
      </c>
      <c r="B444" t="str">
        <f t="shared" si="6"/>
        <v>El Barrito</v>
      </c>
      <c r="C444">
        <v>9</v>
      </c>
      <c r="D444" t="s">
        <v>136</v>
      </c>
      <c r="E444" s="68">
        <v>8.0782098770141602</v>
      </c>
      <c r="F444" s="68">
        <v>-81.134902954101563</v>
      </c>
      <c r="G444" s="68">
        <v>226991</v>
      </c>
      <c r="H444" s="69">
        <v>901</v>
      </c>
      <c r="I444" t="s">
        <v>145</v>
      </c>
      <c r="J444">
        <v>8.0170001983642578</v>
      </c>
      <c r="K444">
        <v>-80.910499572753906</v>
      </c>
      <c r="L444">
        <v>10205</v>
      </c>
      <c r="M444">
        <v>90102</v>
      </c>
      <c r="N444" t="s">
        <v>327</v>
      </c>
      <c r="O444">
        <v>7.9815797805786133</v>
      </c>
      <c r="P444">
        <v>-80.941703796386719</v>
      </c>
      <c r="Q444">
        <v>899</v>
      </c>
    </row>
    <row r="445" spans="1:17">
      <c r="A445">
        <v>434</v>
      </c>
      <c r="B445" t="str">
        <f t="shared" si="6"/>
        <v>La Montañuela</v>
      </c>
      <c r="C445">
        <v>9</v>
      </c>
      <c r="D445" t="s">
        <v>136</v>
      </c>
      <c r="E445" s="68">
        <v>8.0782098770141602</v>
      </c>
      <c r="F445" s="68">
        <v>-81.134902954101563</v>
      </c>
      <c r="G445" s="68">
        <v>226991</v>
      </c>
      <c r="H445" s="69">
        <v>901</v>
      </c>
      <c r="I445" t="s">
        <v>145</v>
      </c>
      <c r="J445">
        <v>8.0170001983642578</v>
      </c>
      <c r="K445">
        <v>-80.910499572753906</v>
      </c>
      <c r="L445">
        <v>10205</v>
      </c>
      <c r="M445">
        <v>90103</v>
      </c>
      <c r="N445" t="s">
        <v>472</v>
      </c>
      <c r="O445">
        <v>8.0244598388671875</v>
      </c>
      <c r="P445">
        <v>-80.868598937988281</v>
      </c>
      <c r="Q445">
        <v>786</v>
      </c>
    </row>
    <row r="446" spans="1:17">
      <c r="A446">
        <v>435</v>
      </c>
      <c r="B446" t="str">
        <f t="shared" si="6"/>
        <v>La Carrillo</v>
      </c>
      <c r="C446">
        <v>9</v>
      </c>
      <c r="D446" t="s">
        <v>136</v>
      </c>
      <c r="E446" s="68">
        <v>8.0782098770141602</v>
      </c>
      <c r="F446" s="68">
        <v>-81.134902954101563</v>
      </c>
      <c r="G446" s="68">
        <v>226991</v>
      </c>
      <c r="H446" s="69">
        <v>901</v>
      </c>
      <c r="I446" t="s">
        <v>145</v>
      </c>
      <c r="J446">
        <v>8.0170001983642578</v>
      </c>
      <c r="K446">
        <v>-80.910499572753906</v>
      </c>
      <c r="L446">
        <v>10205</v>
      </c>
      <c r="M446">
        <v>90104</v>
      </c>
      <c r="N446" t="s">
        <v>453</v>
      </c>
      <c r="O446">
        <v>7.9864301681518555</v>
      </c>
      <c r="P446">
        <v>-80.898300170898438</v>
      </c>
      <c r="Q446">
        <v>630</v>
      </c>
    </row>
    <row r="447" spans="1:17">
      <c r="A447">
        <v>436</v>
      </c>
      <c r="B447" t="str">
        <f t="shared" si="6"/>
        <v>San Antonio</v>
      </c>
      <c r="C447">
        <v>9</v>
      </c>
      <c r="D447" t="s">
        <v>136</v>
      </c>
      <c r="E447" s="68">
        <v>8.0782098770141602</v>
      </c>
      <c r="F447" s="68">
        <v>-81.134902954101563</v>
      </c>
      <c r="G447" s="68">
        <v>226991</v>
      </c>
      <c r="H447" s="69">
        <v>901</v>
      </c>
      <c r="I447" t="s">
        <v>145</v>
      </c>
      <c r="J447">
        <v>8.0170001983642578</v>
      </c>
      <c r="K447">
        <v>-80.910499572753906</v>
      </c>
      <c r="L447">
        <v>10205</v>
      </c>
      <c r="M447">
        <v>90105</v>
      </c>
      <c r="N447" t="s">
        <v>689</v>
      </c>
      <c r="O447">
        <v>8.071009635925293</v>
      </c>
      <c r="P447">
        <v>-80.9031982421875</v>
      </c>
      <c r="Q447">
        <v>2966</v>
      </c>
    </row>
    <row r="448" spans="1:17">
      <c r="A448">
        <v>437</v>
      </c>
      <c r="B448" t="str">
        <f t="shared" si="6"/>
        <v>Calobre (Cabecera)</v>
      </c>
      <c r="C448">
        <v>9</v>
      </c>
      <c r="D448" t="s">
        <v>136</v>
      </c>
      <c r="E448" s="68">
        <v>8.0782098770141602</v>
      </c>
      <c r="F448" s="68">
        <v>-81.134902954101563</v>
      </c>
      <c r="G448" s="68">
        <v>226991</v>
      </c>
      <c r="H448" s="69">
        <v>902</v>
      </c>
      <c r="I448" t="s">
        <v>162</v>
      </c>
      <c r="J448">
        <v>8.3675804138183594</v>
      </c>
      <c r="K448">
        <v>-80.83270263671875</v>
      </c>
      <c r="L448">
        <v>11493</v>
      </c>
      <c r="M448">
        <v>90201</v>
      </c>
      <c r="N448" t="s">
        <v>221</v>
      </c>
      <c r="O448">
        <v>8.2982997894287109</v>
      </c>
      <c r="P448">
        <v>-80.823898315429688</v>
      </c>
      <c r="Q448">
        <v>2514</v>
      </c>
    </row>
    <row r="449" spans="1:17">
      <c r="A449">
        <v>438</v>
      </c>
      <c r="B449" t="str">
        <f t="shared" si="6"/>
        <v>Barnizal</v>
      </c>
      <c r="C449">
        <v>9</v>
      </c>
      <c r="D449" t="s">
        <v>136</v>
      </c>
      <c r="E449" s="68">
        <v>8.0782098770141602</v>
      </c>
      <c r="F449" s="68">
        <v>-81.134902954101563</v>
      </c>
      <c r="G449" s="68">
        <v>226991</v>
      </c>
      <c r="H449" s="69">
        <v>902</v>
      </c>
      <c r="I449" t="s">
        <v>162</v>
      </c>
      <c r="J449">
        <v>8.3675804138183594</v>
      </c>
      <c r="K449">
        <v>-80.83270263671875</v>
      </c>
      <c r="L449">
        <v>11493</v>
      </c>
      <c r="M449">
        <v>90202</v>
      </c>
      <c r="N449" t="s">
        <v>163</v>
      </c>
      <c r="O449">
        <v>8.4073095321655273</v>
      </c>
      <c r="P449">
        <v>-80.767799377441406</v>
      </c>
      <c r="Q449">
        <v>435</v>
      </c>
    </row>
    <row r="450" spans="1:17">
      <c r="A450">
        <v>439</v>
      </c>
      <c r="B450" t="str">
        <f t="shared" si="6"/>
        <v>Chitra</v>
      </c>
      <c r="C450">
        <v>9</v>
      </c>
      <c r="D450" t="s">
        <v>136</v>
      </c>
      <c r="E450" s="68">
        <v>8.0782098770141602</v>
      </c>
      <c r="F450" s="68">
        <v>-81.134902954101563</v>
      </c>
      <c r="G450" s="68">
        <v>226991</v>
      </c>
      <c r="H450" s="69">
        <v>902</v>
      </c>
      <c r="I450" t="s">
        <v>162</v>
      </c>
      <c r="J450">
        <v>8.3675804138183594</v>
      </c>
      <c r="K450">
        <v>-80.83270263671875</v>
      </c>
      <c r="L450">
        <v>11493</v>
      </c>
      <c r="M450">
        <v>90203</v>
      </c>
      <c r="N450" t="s">
        <v>278</v>
      </c>
      <c r="O450">
        <v>8.5185203552246094</v>
      </c>
      <c r="P450">
        <v>-80.897796630859375</v>
      </c>
      <c r="Q450">
        <v>1301</v>
      </c>
    </row>
    <row r="451" spans="1:17">
      <c r="A451">
        <v>440</v>
      </c>
      <c r="B451" t="str">
        <f t="shared" si="6"/>
        <v>El Cocla</v>
      </c>
      <c r="C451">
        <v>9</v>
      </c>
      <c r="D451" t="s">
        <v>136</v>
      </c>
      <c r="E451" s="68">
        <v>8.0782098770141602</v>
      </c>
      <c r="F451" s="68">
        <v>-81.134902954101563</v>
      </c>
      <c r="G451" s="68">
        <v>226991</v>
      </c>
      <c r="H451" s="69">
        <v>902</v>
      </c>
      <c r="I451" t="s">
        <v>162</v>
      </c>
      <c r="J451">
        <v>8.3675804138183594</v>
      </c>
      <c r="K451">
        <v>-80.83270263671875</v>
      </c>
      <c r="L451">
        <v>11493</v>
      </c>
      <c r="M451">
        <v>90204</v>
      </c>
      <c r="N451" t="s">
        <v>343</v>
      </c>
      <c r="O451">
        <v>8.3317098617553711</v>
      </c>
      <c r="P451">
        <v>-80.901901245117188</v>
      </c>
      <c r="Q451">
        <v>608</v>
      </c>
    </row>
    <row r="452" spans="1:17">
      <c r="A452">
        <v>441</v>
      </c>
      <c r="B452" t="str">
        <f t="shared" si="6"/>
        <v>El Potrero</v>
      </c>
      <c r="C452">
        <v>9</v>
      </c>
      <c r="D452" t="s">
        <v>136</v>
      </c>
      <c r="E452" s="68">
        <v>8.0782098770141602</v>
      </c>
      <c r="F452" s="68">
        <v>-81.134902954101563</v>
      </c>
      <c r="G452" s="68">
        <v>226991</v>
      </c>
      <c r="H452" s="69">
        <v>902</v>
      </c>
      <c r="I452" t="s">
        <v>162</v>
      </c>
      <c r="J452">
        <v>8.3675804138183594</v>
      </c>
      <c r="K452">
        <v>-80.83270263671875</v>
      </c>
      <c r="L452">
        <v>11493</v>
      </c>
      <c r="M452">
        <v>90205</v>
      </c>
      <c r="N452" t="s">
        <v>384</v>
      </c>
      <c r="O452">
        <v>8.3852396011352539</v>
      </c>
      <c r="P452">
        <v>-80.808097839355469</v>
      </c>
      <c r="Q452">
        <v>635</v>
      </c>
    </row>
    <row r="453" spans="1:17">
      <c r="A453">
        <v>442</v>
      </c>
      <c r="B453" t="str">
        <f t="shared" si="6"/>
        <v>La Laguna</v>
      </c>
      <c r="C453">
        <v>9</v>
      </c>
      <c r="D453" t="s">
        <v>136</v>
      </c>
      <c r="E453" s="68">
        <v>8.0782098770141602</v>
      </c>
      <c r="F453" s="68">
        <v>-81.134902954101563</v>
      </c>
      <c r="G453" s="68">
        <v>226991</v>
      </c>
      <c r="H453" s="69">
        <v>902</v>
      </c>
      <c r="I453" t="s">
        <v>162</v>
      </c>
      <c r="J453">
        <v>8.3675804138183594</v>
      </c>
      <c r="K453">
        <v>-80.83270263671875</v>
      </c>
      <c r="L453">
        <v>11493</v>
      </c>
      <c r="M453">
        <v>90206</v>
      </c>
      <c r="N453" t="s">
        <v>468</v>
      </c>
      <c r="O453">
        <v>8.3343095779418945</v>
      </c>
      <c r="P453">
        <v>-80.750602722167969</v>
      </c>
      <c r="Q453">
        <v>774</v>
      </c>
    </row>
    <row r="454" spans="1:17">
      <c r="A454">
        <v>443</v>
      </c>
      <c r="B454" t="str">
        <f t="shared" si="6"/>
        <v>La Raya de Calobre</v>
      </c>
      <c r="C454">
        <v>9</v>
      </c>
      <c r="D454" t="s">
        <v>136</v>
      </c>
      <c r="E454" s="68">
        <v>8.0782098770141602</v>
      </c>
      <c r="F454" s="68">
        <v>-81.134902954101563</v>
      </c>
      <c r="G454" s="68">
        <v>226991</v>
      </c>
      <c r="H454" s="69">
        <v>902</v>
      </c>
      <c r="I454" t="s">
        <v>162</v>
      </c>
      <c r="J454">
        <v>8.3675804138183594</v>
      </c>
      <c r="K454">
        <v>-80.83270263671875</v>
      </c>
      <c r="L454">
        <v>11493</v>
      </c>
      <c r="M454">
        <v>90207</v>
      </c>
      <c r="N454" t="s">
        <v>480</v>
      </c>
      <c r="O454">
        <v>8.2249898910522461</v>
      </c>
      <c r="P454">
        <v>-80.811599731445313</v>
      </c>
      <c r="Q454">
        <v>496</v>
      </c>
    </row>
    <row r="455" spans="1:17">
      <c r="A455">
        <v>444</v>
      </c>
      <c r="B455" t="str">
        <f t="shared" si="6"/>
        <v>La Tetilla</v>
      </c>
      <c r="C455">
        <v>9</v>
      </c>
      <c r="D455" t="s">
        <v>136</v>
      </c>
      <c r="E455" s="68">
        <v>8.0782098770141602</v>
      </c>
      <c r="F455" s="68">
        <v>-81.134902954101563</v>
      </c>
      <c r="G455" s="68">
        <v>226991</v>
      </c>
      <c r="H455" s="69">
        <v>902</v>
      </c>
      <c r="I455" t="s">
        <v>162</v>
      </c>
      <c r="J455">
        <v>8.3675804138183594</v>
      </c>
      <c r="K455">
        <v>-80.83270263671875</v>
      </c>
      <c r="L455">
        <v>11493</v>
      </c>
      <c r="M455">
        <v>90208</v>
      </c>
      <c r="N455" t="s">
        <v>484</v>
      </c>
      <c r="O455">
        <v>8.2561798095703125</v>
      </c>
      <c r="P455">
        <v>-80.875396728515625</v>
      </c>
      <c r="Q455">
        <v>400</v>
      </c>
    </row>
    <row r="456" spans="1:17">
      <c r="A456">
        <v>445</v>
      </c>
      <c r="B456" t="str">
        <f t="shared" si="6"/>
        <v>La Yeguada</v>
      </c>
      <c r="C456">
        <v>9</v>
      </c>
      <c r="D456" t="s">
        <v>136</v>
      </c>
      <c r="E456" s="68">
        <v>8.0782098770141602</v>
      </c>
      <c r="F456" s="68">
        <v>-81.134902954101563</v>
      </c>
      <c r="G456" s="68">
        <v>226991</v>
      </c>
      <c r="H456" s="69">
        <v>902</v>
      </c>
      <c r="I456" t="s">
        <v>162</v>
      </c>
      <c r="J456">
        <v>8.3675804138183594</v>
      </c>
      <c r="K456">
        <v>-80.83270263671875</v>
      </c>
      <c r="L456">
        <v>11493</v>
      </c>
      <c r="M456">
        <v>90209</v>
      </c>
      <c r="N456" t="s">
        <v>490</v>
      </c>
      <c r="O456">
        <v>8.4528303146362305</v>
      </c>
      <c r="P456">
        <v>-80.865303039550781</v>
      </c>
      <c r="Q456">
        <v>1353</v>
      </c>
    </row>
    <row r="457" spans="1:17">
      <c r="A457">
        <v>446</v>
      </c>
      <c r="B457" t="str">
        <f t="shared" si="6"/>
        <v>Las Guías</v>
      </c>
      <c r="C457">
        <v>9</v>
      </c>
      <c r="D457" t="s">
        <v>136</v>
      </c>
      <c r="E457" s="68">
        <v>8.0782098770141602</v>
      </c>
      <c r="F457" s="68">
        <v>-81.134902954101563</v>
      </c>
      <c r="G457" s="68">
        <v>226991</v>
      </c>
      <c r="H457" s="69">
        <v>902</v>
      </c>
      <c r="I457" t="s">
        <v>162</v>
      </c>
      <c r="J457">
        <v>8.3675804138183594</v>
      </c>
      <c r="K457">
        <v>-80.83270263671875</v>
      </c>
      <c r="L457">
        <v>11493</v>
      </c>
      <c r="M457">
        <v>90210</v>
      </c>
      <c r="N457" t="s">
        <v>501</v>
      </c>
      <c r="O457">
        <v>8.2389402389526367</v>
      </c>
      <c r="P457">
        <v>-80.757797241210938</v>
      </c>
      <c r="Q457">
        <v>1712</v>
      </c>
    </row>
    <row r="458" spans="1:17">
      <c r="A458">
        <v>447</v>
      </c>
      <c r="B458" t="str">
        <f t="shared" si="6"/>
        <v>Monjarás</v>
      </c>
      <c r="C458">
        <v>9</v>
      </c>
      <c r="D458" t="s">
        <v>136</v>
      </c>
      <c r="E458" s="68">
        <v>8.0782098770141602</v>
      </c>
      <c r="F458" s="68">
        <v>-81.134902954101563</v>
      </c>
      <c r="G458" s="68">
        <v>226991</v>
      </c>
      <c r="H458" s="69">
        <v>902</v>
      </c>
      <c r="I458" t="s">
        <v>162</v>
      </c>
      <c r="J458">
        <v>8.3675804138183594</v>
      </c>
      <c r="K458">
        <v>-80.83270263671875</v>
      </c>
      <c r="L458">
        <v>11493</v>
      </c>
      <c r="M458">
        <v>90211</v>
      </c>
      <c r="N458" t="s">
        <v>563</v>
      </c>
      <c r="O458">
        <v>8.3817195892333984</v>
      </c>
      <c r="P458">
        <v>-80.857002258300781</v>
      </c>
      <c r="Q458">
        <v>585</v>
      </c>
    </row>
    <row r="459" spans="1:17">
      <c r="A459">
        <v>448</v>
      </c>
      <c r="B459" t="str">
        <f t="shared" si="6"/>
        <v>San José</v>
      </c>
      <c r="C459">
        <v>9</v>
      </c>
      <c r="D459" t="s">
        <v>136</v>
      </c>
      <c r="E459" s="68">
        <v>8.0782098770141602</v>
      </c>
      <c r="F459" s="68">
        <v>-81.134902954101563</v>
      </c>
      <c r="G459" s="68">
        <v>226991</v>
      </c>
      <c r="H459" s="69">
        <v>902</v>
      </c>
      <c r="I459" t="s">
        <v>162</v>
      </c>
      <c r="J459">
        <v>8.3675804138183594</v>
      </c>
      <c r="K459">
        <v>-80.83270263671875</v>
      </c>
      <c r="L459">
        <v>11493</v>
      </c>
      <c r="M459">
        <v>90212</v>
      </c>
      <c r="N459" t="s">
        <v>695</v>
      </c>
      <c r="O459">
        <v>8.4594097137451172</v>
      </c>
      <c r="P459">
        <v>-80.792198181152344</v>
      </c>
      <c r="Q459">
        <v>680</v>
      </c>
    </row>
    <row r="460" spans="1:17">
      <c r="A460">
        <v>449</v>
      </c>
      <c r="B460" t="str">
        <f t="shared" ref="B460:B523" si="7">+N460</f>
        <v>Cañazas (Cabecera)</v>
      </c>
      <c r="C460">
        <v>9</v>
      </c>
      <c r="D460" t="s">
        <v>136</v>
      </c>
      <c r="E460" s="68">
        <v>8.0782098770141602</v>
      </c>
      <c r="F460" s="68">
        <v>-81.134902954101563</v>
      </c>
      <c r="G460" s="68">
        <v>226991</v>
      </c>
      <c r="H460" s="69">
        <v>903</v>
      </c>
      <c r="I460" t="s">
        <v>235</v>
      </c>
      <c r="J460">
        <v>8.3562498092651367</v>
      </c>
      <c r="K460">
        <v>-81.283401489257813</v>
      </c>
      <c r="L460">
        <v>16830</v>
      </c>
      <c r="M460">
        <v>90301</v>
      </c>
      <c r="N460" t="s">
        <v>236</v>
      </c>
      <c r="O460">
        <v>8.3168096542358398</v>
      </c>
      <c r="P460">
        <v>-81.222801208496094</v>
      </c>
      <c r="Q460">
        <v>4836</v>
      </c>
    </row>
    <row r="461" spans="1:17">
      <c r="A461">
        <v>450</v>
      </c>
      <c r="B461" t="str">
        <f t="shared" si="7"/>
        <v>Cerro Plata</v>
      </c>
      <c r="C461">
        <v>9</v>
      </c>
      <c r="D461" t="s">
        <v>136</v>
      </c>
      <c r="E461" s="68">
        <v>8.0782098770141602</v>
      </c>
      <c r="F461" s="68">
        <v>-81.134902954101563</v>
      </c>
      <c r="G461" s="68">
        <v>226991</v>
      </c>
      <c r="H461" s="69">
        <v>903</v>
      </c>
      <c r="I461" t="s">
        <v>235</v>
      </c>
      <c r="J461">
        <v>8.3562498092651367</v>
      </c>
      <c r="K461">
        <v>-81.283401489257813</v>
      </c>
      <c r="L461">
        <v>16830</v>
      </c>
      <c r="M461">
        <v>90302</v>
      </c>
      <c r="N461" t="s">
        <v>263</v>
      </c>
      <c r="O461">
        <v>8.2858800888061523</v>
      </c>
      <c r="P461">
        <v>-81.355003356933594</v>
      </c>
      <c r="Q461">
        <v>1594</v>
      </c>
    </row>
    <row r="462" spans="1:17">
      <c r="A462">
        <v>451</v>
      </c>
      <c r="B462" t="str">
        <f t="shared" si="7"/>
        <v>El Picador</v>
      </c>
      <c r="C462">
        <v>9</v>
      </c>
      <c r="D462" t="s">
        <v>136</v>
      </c>
      <c r="E462" s="68">
        <v>8.0782098770141602</v>
      </c>
      <c r="F462" s="68">
        <v>-81.134902954101563</v>
      </c>
      <c r="G462" s="68">
        <v>226991</v>
      </c>
      <c r="H462" s="69">
        <v>903</v>
      </c>
      <c r="I462" t="s">
        <v>235</v>
      </c>
      <c r="J462">
        <v>8.3562498092651367</v>
      </c>
      <c r="K462">
        <v>-81.283401489257813</v>
      </c>
      <c r="L462">
        <v>16830</v>
      </c>
      <c r="M462">
        <v>90303</v>
      </c>
      <c r="N462" t="s">
        <v>380</v>
      </c>
      <c r="O462">
        <v>8.4187898635864258</v>
      </c>
      <c r="P462">
        <v>-81.290802001953125</v>
      </c>
      <c r="Q462">
        <v>3065</v>
      </c>
    </row>
    <row r="463" spans="1:17">
      <c r="A463">
        <v>452</v>
      </c>
      <c r="B463" t="str">
        <f t="shared" si="7"/>
        <v>Los Valles</v>
      </c>
      <c r="C463">
        <v>9</v>
      </c>
      <c r="D463" t="s">
        <v>136</v>
      </c>
      <c r="E463" s="68">
        <v>8.0782098770141602</v>
      </c>
      <c r="F463" s="68">
        <v>-81.134902954101563</v>
      </c>
      <c r="G463" s="68">
        <v>226991</v>
      </c>
      <c r="H463" s="69">
        <v>903</v>
      </c>
      <c r="I463" t="s">
        <v>235</v>
      </c>
      <c r="J463">
        <v>8.3562498092651367</v>
      </c>
      <c r="K463">
        <v>-81.283401489257813</v>
      </c>
      <c r="L463">
        <v>16830</v>
      </c>
      <c r="M463">
        <v>90304</v>
      </c>
      <c r="N463" t="s">
        <v>547</v>
      </c>
      <c r="O463">
        <v>8.4270000457763672</v>
      </c>
      <c r="P463">
        <v>-81.2073974609375</v>
      </c>
      <c r="Q463">
        <v>1200</v>
      </c>
    </row>
    <row r="464" spans="1:17">
      <c r="A464">
        <v>453</v>
      </c>
      <c r="B464" t="str">
        <f t="shared" si="7"/>
        <v>San José</v>
      </c>
      <c r="C464">
        <v>9</v>
      </c>
      <c r="D464" t="s">
        <v>136</v>
      </c>
      <c r="E464" s="68">
        <v>8.0782098770141602</v>
      </c>
      <c r="F464" s="68">
        <v>-81.134902954101563</v>
      </c>
      <c r="G464" s="68">
        <v>226991</v>
      </c>
      <c r="H464" s="69">
        <v>903</v>
      </c>
      <c r="I464" t="s">
        <v>235</v>
      </c>
      <c r="J464">
        <v>8.3562498092651367</v>
      </c>
      <c r="K464">
        <v>-81.283401489257813</v>
      </c>
      <c r="L464">
        <v>16830</v>
      </c>
      <c r="M464">
        <v>90305</v>
      </c>
      <c r="N464" t="s">
        <v>695</v>
      </c>
      <c r="O464">
        <v>8.3711299896240234</v>
      </c>
      <c r="P464">
        <v>-81.4219970703125</v>
      </c>
      <c r="Q464">
        <v>1936</v>
      </c>
    </row>
    <row r="465" spans="1:17">
      <c r="A465">
        <v>454</v>
      </c>
      <c r="B465" t="str">
        <f t="shared" si="7"/>
        <v>San Marcelo</v>
      </c>
      <c r="C465">
        <v>9</v>
      </c>
      <c r="D465" t="s">
        <v>136</v>
      </c>
      <c r="E465" s="68">
        <v>8.0782098770141602</v>
      </c>
      <c r="F465" s="68">
        <v>-81.134902954101563</v>
      </c>
      <c r="G465" s="68">
        <v>226991</v>
      </c>
      <c r="H465" s="69">
        <v>903</v>
      </c>
      <c r="I465" t="s">
        <v>235</v>
      </c>
      <c r="J465">
        <v>8.3562498092651367</v>
      </c>
      <c r="K465">
        <v>-81.283401489257813</v>
      </c>
      <c r="L465">
        <v>16830</v>
      </c>
      <c r="M465">
        <v>90306</v>
      </c>
      <c r="N465" t="s">
        <v>701</v>
      </c>
      <c r="O465">
        <v>8.2765798568725586</v>
      </c>
      <c r="P465">
        <v>-81.155502319335938</v>
      </c>
      <c r="Q465">
        <v>1476</v>
      </c>
    </row>
    <row r="466" spans="1:17">
      <c r="A466">
        <v>455</v>
      </c>
      <c r="B466" t="str">
        <f t="shared" si="7"/>
        <v>El Aromillo</v>
      </c>
      <c r="C466">
        <v>9</v>
      </c>
      <c r="D466" t="s">
        <v>136</v>
      </c>
      <c r="E466" s="68">
        <v>8.0782098770141602</v>
      </c>
      <c r="F466" s="68">
        <v>-81.134902954101563</v>
      </c>
      <c r="G466" s="68">
        <v>226991</v>
      </c>
      <c r="H466" s="69">
        <v>903</v>
      </c>
      <c r="I466" t="s">
        <v>235</v>
      </c>
      <c r="J466">
        <v>8.3562498092651367</v>
      </c>
      <c r="K466">
        <v>-81.283401489257813</v>
      </c>
      <c r="L466">
        <v>16830</v>
      </c>
      <c r="M466">
        <v>90307</v>
      </c>
      <c r="N466" t="s">
        <v>323</v>
      </c>
      <c r="O466">
        <v>8.3568000793457031</v>
      </c>
      <c r="P466">
        <v>-81.150596618652344</v>
      </c>
      <c r="Q466">
        <v>1359</v>
      </c>
    </row>
    <row r="467" spans="1:17">
      <c r="A467">
        <v>456</v>
      </c>
      <c r="B467" t="str">
        <f t="shared" si="7"/>
        <v>Las Cruces</v>
      </c>
      <c r="C467">
        <v>9</v>
      </c>
      <c r="D467" t="s">
        <v>136</v>
      </c>
      <c r="E467" s="68">
        <v>8.0782098770141602</v>
      </c>
      <c r="F467" s="68">
        <v>-81.134902954101563</v>
      </c>
      <c r="G467" s="68">
        <v>226991</v>
      </c>
      <c r="H467" s="69">
        <v>903</v>
      </c>
      <c r="I467" t="s">
        <v>235</v>
      </c>
      <c r="J467">
        <v>8.3562498092651367</v>
      </c>
      <c r="K467">
        <v>-81.283401489257813</v>
      </c>
      <c r="L467">
        <v>16830</v>
      </c>
      <c r="M467">
        <v>90308</v>
      </c>
      <c r="N467" t="s">
        <v>497</v>
      </c>
      <c r="O467">
        <v>8.3412199020385742</v>
      </c>
      <c r="P467">
        <v>-81.30999755859375</v>
      </c>
      <c r="Q467">
        <v>1364</v>
      </c>
    </row>
    <row r="468" spans="1:17">
      <c r="A468">
        <v>457</v>
      </c>
      <c r="B468" t="str">
        <f t="shared" si="7"/>
        <v>La Mesa (Cabecera)</v>
      </c>
      <c r="C468">
        <v>9</v>
      </c>
      <c r="D468" t="s">
        <v>136</v>
      </c>
      <c r="E468" s="68">
        <v>8.0782098770141602</v>
      </c>
      <c r="F468" s="68">
        <v>-81.134902954101563</v>
      </c>
      <c r="G468" s="68">
        <v>226991</v>
      </c>
      <c r="H468" s="69">
        <v>904</v>
      </c>
      <c r="I468" t="s">
        <v>186</v>
      </c>
      <c r="J468">
        <v>8.168370246887207</v>
      </c>
      <c r="K468">
        <v>-81.225196838378906</v>
      </c>
      <c r="L468">
        <v>11631</v>
      </c>
      <c r="M468">
        <v>90401</v>
      </c>
      <c r="N468" t="s">
        <v>470</v>
      </c>
      <c r="O468">
        <v>8.1446599960327148</v>
      </c>
      <c r="P468">
        <v>-81.187599182128906</v>
      </c>
      <c r="Q468">
        <v>3338</v>
      </c>
    </row>
    <row r="469" spans="1:17">
      <c r="A469">
        <v>458</v>
      </c>
      <c r="B469" t="str">
        <f t="shared" si="7"/>
        <v>Bisvalles</v>
      </c>
      <c r="C469">
        <v>9</v>
      </c>
      <c r="D469" t="s">
        <v>136</v>
      </c>
      <c r="E469" s="68">
        <v>8.0782098770141602</v>
      </c>
      <c r="F469" s="68">
        <v>-81.134902954101563</v>
      </c>
      <c r="G469" s="68">
        <v>226991</v>
      </c>
      <c r="H469" s="69">
        <v>904</v>
      </c>
      <c r="I469" t="s">
        <v>186</v>
      </c>
      <c r="J469">
        <v>8.168370246887207</v>
      </c>
      <c r="K469">
        <v>-81.225196838378906</v>
      </c>
      <c r="L469">
        <v>11631</v>
      </c>
      <c r="M469">
        <v>90402</v>
      </c>
      <c r="N469" t="s">
        <v>187</v>
      </c>
      <c r="O469">
        <v>8.21343994140625</v>
      </c>
      <c r="P469">
        <v>-81.223098754882813</v>
      </c>
      <c r="Q469">
        <v>2185</v>
      </c>
    </row>
    <row r="470" spans="1:17">
      <c r="A470">
        <v>459</v>
      </c>
      <c r="B470" t="str">
        <f t="shared" si="7"/>
        <v>Boró</v>
      </c>
      <c r="C470">
        <v>9</v>
      </c>
      <c r="D470" t="s">
        <v>136</v>
      </c>
      <c r="E470" s="68">
        <v>8.0782098770141602</v>
      </c>
      <c r="F470" s="68">
        <v>-81.134902954101563</v>
      </c>
      <c r="G470" s="68">
        <v>226991</v>
      </c>
      <c r="H470" s="69">
        <v>904</v>
      </c>
      <c r="I470" t="s">
        <v>186</v>
      </c>
      <c r="J470">
        <v>8.168370246887207</v>
      </c>
      <c r="K470">
        <v>-81.225196838378906</v>
      </c>
      <c r="L470">
        <v>11631</v>
      </c>
      <c r="M470">
        <v>90403</v>
      </c>
      <c r="N470" t="s">
        <v>198</v>
      </c>
      <c r="O470">
        <v>8.1667404174804688</v>
      </c>
      <c r="P470">
        <v>-81.307098388671875</v>
      </c>
      <c r="Q470">
        <v>1757</v>
      </c>
    </row>
    <row r="471" spans="1:17">
      <c r="A471">
        <v>460</v>
      </c>
      <c r="B471" t="str">
        <f t="shared" si="7"/>
        <v>Llano Grande</v>
      </c>
      <c r="C471">
        <v>9</v>
      </c>
      <c r="D471" t="s">
        <v>136</v>
      </c>
      <c r="E471" s="68">
        <v>8.0782098770141602</v>
      </c>
      <c r="F471" s="68">
        <v>-81.134902954101563</v>
      </c>
      <c r="G471" s="68">
        <v>226991</v>
      </c>
      <c r="H471" s="69">
        <v>904</v>
      </c>
      <c r="I471" t="s">
        <v>186</v>
      </c>
      <c r="J471">
        <v>8.168370246887207</v>
      </c>
      <c r="K471">
        <v>-81.225196838378906</v>
      </c>
      <c r="L471">
        <v>11631</v>
      </c>
      <c r="M471">
        <v>90404</v>
      </c>
      <c r="N471" t="s">
        <v>525</v>
      </c>
      <c r="O471">
        <v>8.0902595520019531</v>
      </c>
      <c r="P471">
        <v>-81.141700744628906</v>
      </c>
      <c r="Q471">
        <v>815</v>
      </c>
    </row>
    <row r="472" spans="1:17">
      <c r="A472">
        <v>461</v>
      </c>
      <c r="B472" t="str">
        <f t="shared" si="7"/>
        <v>San Bartolo</v>
      </c>
      <c r="C472">
        <v>9</v>
      </c>
      <c r="D472" t="s">
        <v>136</v>
      </c>
      <c r="E472" s="68">
        <v>8.0782098770141602</v>
      </c>
      <c r="F472" s="68">
        <v>-81.134902954101563</v>
      </c>
      <c r="G472" s="68">
        <v>226991</v>
      </c>
      <c r="H472" s="69">
        <v>904</v>
      </c>
      <c r="I472" t="s">
        <v>186</v>
      </c>
      <c r="J472">
        <v>8.168370246887207</v>
      </c>
      <c r="K472">
        <v>-81.225196838378906</v>
      </c>
      <c r="L472">
        <v>11631</v>
      </c>
      <c r="M472">
        <v>90405</v>
      </c>
      <c r="N472" t="s">
        <v>690</v>
      </c>
      <c r="O472">
        <v>8.2230701446533203</v>
      </c>
      <c r="P472">
        <v>-81.283302307128906</v>
      </c>
      <c r="Q472">
        <v>2440</v>
      </c>
    </row>
    <row r="473" spans="1:17">
      <c r="A473">
        <v>462</v>
      </c>
      <c r="B473" t="str">
        <f t="shared" si="7"/>
        <v>Los Milagros</v>
      </c>
      <c r="C473">
        <v>9</v>
      </c>
      <c r="D473" t="s">
        <v>136</v>
      </c>
      <c r="E473" s="68">
        <v>8.0782098770141602</v>
      </c>
      <c r="F473" s="68">
        <v>-81.134902954101563</v>
      </c>
      <c r="G473" s="68">
        <v>226991</v>
      </c>
      <c r="H473" s="69">
        <v>904</v>
      </c>
      <c r="I473" t="s">
        <v>186</v>
      </c>
      <c r="J473">
        <v>8.168370246887207</v>
      </c>
      <c r="K473">
        <v>-81.225196838378906</v>
      </c>
      <c r="L473">
        <v>11631</v>
      </c>
      <c r="M473">
        <v>90406</v>
      </c>
      <c r="N473" t="s">
        <v>543</v>
      </c>
      <c r="O473">
        <v>8.1593599319458008</v>
      </c>
      <c r="P473">
        <v>-81.112503051757813</v>
      </c>
      <c r="Q473">
        <v>1096</v>
      </c>
    </row>
    <row r="474" spans="1:17">
      <c r="A474">
        <v>463</v>
      </c>
      <c r="B474" t="str">
        <f t="shared" si="7"/>
        <v>El Higo</v>
      </c>
      <c r="C474">
        <v>9</v>
      </c>
      <c r="D474" t="s">
        <v>136</v>
      </c>
      <c r="E474" s="68">
        <v>8.0782098770141602</v>
      </c>
      <c r="F474" s="68">
        <v>-81.134902954101563</v>
      </c>
      <c r="G474" s="68">
        <v>226991</v>
      </c>
      <c r="H474" s="69">
        <v>904</v>
      </c>
      <c r="I474" t="s">
        <v>186</v>
      </c>
      <c r="J474">
        <v>8.168370246887207</v>
      </c>
      <c r="K474">
        <v>-81.225196838378906</v>
      </c>
      <c r="L474">
        <v>11631</v>
      </c>
      <c r="M474">
        <v>90407</v>
      </c>
      <c r="N474" t="s">
        <v>362</v>
      </c>
      <c r="O474">
        <v>8.2213001251220703</v>
      </c>
      <c r="P474">
        <v>-81.347396850585938</v>
      </c>
      <c r="Q474">
        <v>0</v>
      </c>
    </row>
    <row r="475" spans="1:17">
      <c r="A475">
        <v>464</v>
      </c>
      <c r="B475" t="str">
        <f t="shared" si="7"/>
        <v>Las Palmas (Cabecera)</v>
      </c>
      <c r="C475">
        <v>9</v>
      </c>
      <c r="D475" t="s">
        <v>136</v>
      </c>
      <c r="E475" s="68">
        <v>8.0782098770141602</v>
      </c>
      <c r="F475" s="68">
        <v>-81.134902954101563</v>
      </c>
      <c r="G475" s="68">
        <v>226991</v>
      </c>
      <c r="H475" s="69">
        <v>905</v>
      </c>
      <c r="I475" t="s">
        <v>255</v>
      </c>
      <c r="J475">
        <v>8.0769996643066406</v>
      </c>
      <c r="K475">
        <v>-81.51080322265625</v>
      </c>
      <c r="L475">
        <v>17566</v>
      </c>
      <c r="M475">
        <v>90501</v>
      </c>
      <c r="N475" t="s">
        <v>510</v>
      </c>
      <c r="O475">
        <v>8.1341896057128906</v>
      </c>
      <c r="P475">
        <v>-81.457603454589844</v>
      </c>
      <c r="Q475">
        <v>3106</v>
      </c>
    </row>
    <row r="476" spans="1:17">
      <c r="A476">
        <v>465</v>
      </c>
      <c r="B476" t="str">
        <f t="shared" si="7"/>
        <v>Cerro de Casa</v>
      </c>
      <c r="C476">
        <v>9</v>
      </c>
      <c r="D476" t="s">
        <v>136</v>
      </c>
      <c r="E476" s="68">
        <v>8.0782098770141602</v>
      </c>
      <c r="F476" s="68">
        <v>-81.134902954101563</v>
      </c>
      <c r="G476" s="68">
        <v>226991</v>
      </c>
      <c r="H476" s="69">
        <v>905</v>
      </c>
      <c r="I476" t="s">
        <v>255</v>
      </c>
      <c r="J476">
        <v>8.0769996643066406</v>
      </c>
      <c r="K476">
        <v>-81.51080322265625</v>
      </c>
      <c r="L476">
        <v>17566</v>
      </c>
      <c r="M476">
        <v>90502</v>
      </c>
      <c r="N476" t="s">
        <v>256</v>
      </c>
      <c r="O476">
        <v>8.1192197799682617</v>
      </c>
      <c r="P476">
        <v>-81.57330322265625</v>
      </c>
      <c r="Q476">
        <v>2343</v>
      </c>
    </row>
    <row r="477" spans="1:17">
      <c r="A477">
        <v>466</v>
      </c>
      <c r="B477" t="str">
        <f t="shared" si="7"/>
        <v>Corozal</v>
      </c>
      <c r="C477">
        <v>9</v>
      </c>
      <c r="D477" t="s">
        <v>136</v>
      </c>
      <c r="E477" s="68">
        <v>8.0782098770141602</v>
      </c>
      <c r="F477" s="68">
        <v>-81.134902954101563</v>
      </c>
      <c r="G477" s="68">
        <v>226991</v>
      </c>
      <c r="H477" s="69">
        <v>905</v>
      </c>
      <c r="I477" t="s">
        <v>255</v>
      </c>
      <c r="J477">
        <v>8.0769996643066406</v>
      </c>
      <c r="K477">
        <v>-81.51080322265625</v>
      </c>
      <c r="L477">
        <v>17566</v>
      </c>
      <c r="M477">
        <v>90503</v>
      </c>
      <c r="N477" t="s">
        <v>298</v>
      </c>
      <c r="O477">
        <v>8.0762100219726563</v>
      </c>
      <c r="P477">
        <v>-81.417701721191406</v>
      </c>
      <c r="Q477">
        <v>920</v>
      </c>
    </row>
    <row r="478" spans="1:17">
      <c r="A478">
        <v>467</v>
      </c>
      <c r="B478" t="str">
        <f t="shared" si="7"/>
        <v>El María</v>
      </c>
      <c r="C478">
        <v>9</v>
      </c>
      <c r="D478" t="s">
        <v>136</v>
      </c>
      <c r="E478" s="68">
        <v>8.0782098770141602</v>
      </c>
      <c r="F478" s="68">
        <v>-81.134902954101563</v>
      </c>
      <c r="G478" s="68">
        <v>226991</v>
      </c>
      <c r="H478" s="69">
        <v>905</v>
      </c>
      <c r="I478" t="s">
        <v>255</v>
      </c>
      <c r="J478">
        <v>8.0769996643066406</v>
      </c>
      <c r="K478">
        <v>-81.51080322265625</v>
      </c>
      <c r="L478">
        <v>17566</v>
      </c>
      <c r="M478">
        <v>90504</v>
      </c>
      <c r="N478" t="s">
        <v>369</v>
      </c>
      <c r="O478">
        <v>7.9992198944091797</v>
      </c>
      <c r="P478">
        <v>-81.458702087402344</v>
      </c>
      <c r="Q478">
        <v>1077</v>
      </c>
    </row>
    <row r="479" spans="1:17">
      <c r="A479">
        <v>468</v>
      </c>
      <c r="B479" t="str">
        <f t="shared" si="7"/>
        <v>El Prado</v>
      </c>
      <c r="C479">
        <v>9</v>
      </c>
      <c r="D479" t="s">
        <v>136</v>
      </c>
      <c r="E479" s="68">
        <v>8.0782098770141602</v>
      </c>
      <c r="F479" s="68">
        <v>-81.134902954101563</v>
      </c>
      <c r="G479" s="68">
        <v>226991</v>
      </c>
      <c r="H479" s="69">
        <v>905</v>
      </c>
      <c r="I479" t="s">
        <v>255</v>
      </c>
      <c r="J479">
        <v>8.0769996643066406</v>
      </c>
      <c r="K479">
        <v>-81.51080322265625</v>
      </c>
      <c r="L479">
        <v>17566</v>
      </c>
      <c r="M479">
        <v>90505</v>
      </c>
      <c r="N479" t="s">
        <v>385</v>
      </c>
      <c r="O479">
        <v>8.2261104583740234</v>
      </c>
      <c r="P479">
        <v>-81.487998962402344</v>
      </c>
      <c r="Q479">
        <v>1074</v>
      </c>
    </row>
    <row r="480" spans="1:17">
      <c r="A480">
        <v>469</v>
      </c>
      <c r="B480" t="str">
        <f t="shared" si="7"/>
        <v>El Rincón</v>
      </c>
      <c r="C480">
        <v>9</v>
      </c>
      <c r="D480" t="s">
        <v>136</v>
      </c>
      <c r="E480" s="68">
        <v>8.0782098770141602</v>
      </c>
      <c r="F480" s="68">
        <v>-81.134902954101563</v>
      </c>
      <c r="G480" s="68">
        <v>226991</v>
      </c>
      <c r="H480" s="69">
        <v>905</v>
      </c>
      <c r="I480" t="s">
        <v>255</v>
      </c>
      <c r="J480">
        <v>8.0769996643066406</v>
      </c>
      <c r="K480">
        <v>-81.51080322265625</v>
      </c>
      <c r="L480">
        <v>17566</v>
      </c>
      <c r="M480">
        <v>90506</v>
      </c>
      <c r="N480" t="s">
        <v>389</v>
      </c>
      <c r="O480">
        <v>8.2211599349975586</v>
      </c>
      <c r="P480">
        <v>-81.413902282714844</v>
      </c>
      <c r="Q480">
        <v>2574</v>
      </c>
    </row>
    <row r="481" spans="1:17">
      <c r="A481">
        <v>470</v>
      </c>
      <c r="B481" t="str">
        <f t="shared" si="7"/>
        <v>Lolá</v>
      </c>
      <c r="C481">
        <v>9</v>
      </c>
      <c r="D481" t="s">
        <v>136</v>
      </c>
      <c r="E481" s="68">
        <v>8.0782098770141602</v>
      </c>
      <c r="F481" s="68">
        <v>-81.134902954101563</v>
      </c>
      <c r="G481" s="68">
        <v>226991</v>
      </c>
      <c r="H481" s="69">
        <v>905</v>
      </c>
      <c r="I481" t="s">
        <v>255</v>
      </c>
      <c r="J481">
        <v>8.0769996643066406</v>
      </c>
      <c r="K481">
        <v>-81.51080322265625</v>
      </c>
      <c r="L481">
        <v>17566</v>
      </c>
      <c r="M481">
        <v>90507</v>
      </c>
      <c r="N481" t="s">
        <v>528</v>
      </c>
      <c r="O481">
        <v>8.0901803970336914</v>
      </c>
      <c r="P481">
        <v>-81.490501403808594</v>
      </c>
      <c r="Q481">
        <v>946</v>
      </c>
    </row>
    <row r="482" spans="1:17">
      <c r="A482">
        <v>471</v>
      </c>
      <c r="B482" t="str">
        <f t="shared" si="7"/>
        <v>Pixvae</v>
      </c>
      <c r="C482">
        <v>9</v>
      </c>
      <c r="D482" t="s">
        <v>136</v>
      </c>
      <c r="E482" s="68">
        <v>8.0782098770141602</v>
      </c>
      <c r="F482" s="68">
        <v>-81.134902954101563</v>
      </c>
      <c r="G482" s="68">
        <v>226991</v>
      </c>
      <c r="H482" s="69">
        <v>905</v>
      </c>
      <c r="I482" t="s">
        <v>255</v>
      </c>
      <c r="J482">
        <v>8.0769996643066406</v>
      </c>
      <c r="K482">
        <v>-81.51080322265625</v>
      </c>
      <c r="L482">
        <v>17566</v>
      </c>
      <c r="M482">
        <v>90508</v>
      </c>
      <c r="N482" t="s">
        <v>620</v>
      </c>
      <c r="O482">
        <v>7.8818697929382324</v>
      </c>
      <c r="P482">
        <v>-81.5802001953125</v>
      </c>
      <c r="Q482">
        <v>820</v>
      </c>
    </row>
    <row r="483" spans="1:17">
      <c r="A483">
        <v>472</v>
      </c>
      <c r="B483" t="str">
        <f t="shared" si="7"/>
        <v>Puerto Vidal</v>
      </c>
      <c r="C483">
        <v>9</v>
      </c>
      <c r="D483" t="s">
        <v>136</v>
      </c>
      <c r="E483" s="68">
        <v>8.0782098770141602</v>
      </c>
      <c r="F483" s="68">
        <v>-81.134902954101563</v>
      </c>
      <c r="G483" s="68">
        <v>226991</v>
      </c>
      <c r="H483" s="69">
        <v>905</v>
      </c>
      <c r="I483" t="s">
        <v>255</v>
      </c>
      <c r="J483">
        <v>8.0769996643066406</v>
      </c>
      <c r="K483">
        <v>-81.51080322265625</v>
      </c>
      <c r="L483">
        <v>17566</v>
      </c>
      <c r="M483">
        <v>90509</v>
      </c>
      <c r="N483" t="s">
        <v>642</v>
      </c>
      <c r="O483">
        <v>8.0300798416137695</v>
      </c>
      <c r="P483">
        <v>-81.596397399902344</v>
      </c>
      <c r="Q483">
        <v>1671</v>
      </c>
    </row>
    <row r="484" spans="1:17">
      <c r="A484">
        <v>473</v>
      </c>
      <c r="B484" t="str">
        <f t="shared" si="7"/>
        <v>San Martín de Porres</v>
      </c>
      <c r="C484">
        <v>9</v>
      </c>
      <c r="D484" t="s">
        <v>136</v>
      </c>
      <c r="E484" s="68">
        <v>8.0782098770141602</v>
      </c>
      <c r="F484" s="68">
        <v>-81.134902954101563</v>
      </c>
      <c r="G484" s="68">
        <v>226991</v>
      </c>
      <c r="H484" s="69">
        <v>905</v>
      </c>
      <c r="I484" t="s">
        <v>255</v>
      </c>
      <c r="J484">
        <v>8.0769996643066406</v>
      </c>
      <c r="K484">
        <v>-81.51080322265625</v>
      </c>
      <c r="L484">
        <v>17566</v>
      </c>
      <c r="M484">
        <v>90510</v>
      </c>
      <c r="N484" t="s">
        <v>703</v>
      </c>
      <c r="O484">
        <v>8.1990699768066406</v>
      </c>
      <c r="P484">
        <v>-81.536598205566406</v>
      </c>
      <c r="Q484">
        <v>1004</v>
      </c>
    </row>
    <row r="485" spans="1:17">
      <c r="A485">
        <v>474</v>
      </c>
      <c r="B485" t="str">
        <f t="shared" si="7"/>
        <v>Viguí</v>
      </c>
      <c r="C485">
        <v>9</v>
      </c>
      <c r="D485" t="s">
        <v>136</v>
      </c>
      <c r="E485" s="68">
        <v>8.0782098770141602</v>
      </c>
      <c r="F485" s="68">
        <v>-81.134902954101563</v>
      </c>
      <c r="G485" s="68">
        <v>226991</v>
      </c>
      <c r="H485" s="69">
        <v>905</v>
      </c>
      <c r="I485" t="s">
        <v>255</v>
      </c>
      <c r="J485">
        <v>8.0769996643066406</v>
      </c>
      <c r="K485">
        <v>-81.51080322265625</v>
      </c>
      <c r="L485">
        <v>17566</v>
      </c>
      <c r="M485">
        <v>90511</v>
      </c>
      <c r="N485" t="s">
        <v>768</v>
      </c>
      <c r="O485">
        <v>8.3377504348754883</v>
      </c>
      <c r="P485">
        <v>-81.500396728515625</v>
      </c>
      <c r="Q485">
        <v>964</v>
      </c>
    </row>
    <row r="486" spans="1:17">
      <c r="A486">
        <v>475</v>
      </c>
      <c r="B486" t="str">
        <f t="shared" si="7"/>
        <v>Zapotillo</v>
      </c>
      <c r="C486">
        <v>9</v>
      </c>
      <c r="D486" t="s">
        <v>136</v>
      </c>
      <c r="E486" s="68">
        <v>8.0782098770141602</v>
      </c>
      <c r="F486" s="68">
        <v>-81.134902954101563</v>
      </c>
      <c r="G486" s="68">
        <v>226991</v>
      </c>
      <c r="H486" s="69">
        <v>905</v>
      </c>
      <c r="I486" t="s">
        <v>255</v>
      </c>
      <c r="J486">
        <v>8.0769996643066406</v>
      </c>
      <c r="K486">
        <v>-81.51080322265625</v>
      </c>
      <c r="L486">
        <v>17566</v>
      </c>
      <c r="M486">
        <v>90512</v>
      </c>
      <c r="N486" t="s">
        <v>779</v>
      </c>
      <c r="O486">
        <v>7.9681501388549805</v>
      </c>
      <c r="P486">
        <v>-81.536003112792969</v>
      </c>
      <c r="Q486">
        <v>1067</v>
      </c>
    </row>
    <row r="487" spans="1:17">
      <c r="A487">
        <v>476</v>
      </c>
      <c r="B487" t="str">
        <f t="shared" si="7"/>
        <v>Manuel E. Amador Terrero</v>
      </c>
      <c r="C487">
        <v>9</v>
      </c>
      <c r="D487" t="s">
        <v>136</v>
      </c>
      <c r="E487" s="68">
        <v>8.0782098770141602</v>
      </c>
      <c r="F487" s="68">
        <v>-81.134902954101563</v>
      </c>
      <c r="G487" s="68">
        <v>226991</v>
      </c>
      <c r="H487" s="69">
        <v>905</v>
      </c>
      <c r="I487" t="s">
        <v>255</v>
      </c>
      <c r="J487">
        <v>8.0769996643066406</v>
      </c>
      <c r="K487">
        <v>-81.51080322265625</v>
      </c>
      <c r="L487">
        <v>17566</v>
      </c>
      <c r="M487">
        <v>90513</v>
      </c>
      <c r="N487" t="s">
        <v>550</v>
      </c>
      <c r="O487">
        <v>8.1607799530029297</v>
      </c>
      <c r="P487">
        <v>-81.42340087890625</v>
      </c>
      <c r="Q487">
        <v>0</v>
      </c>
    </row>
    <row r="488" spans="1:17">
      <c r="A488">
        <v>477</v>
      </c>
      <c r="B488" t="str">
        <f t="shared" si="7"/>
        <v>Montijo (Cabecera)</v>
      </c>
      <c r="C488">
        <v>9</v>
      </c>
      <c r="D488" t="s">
        <v>136</v>
      </c>
      <c r="E488" s="68">
        <v>8.0782098770141602</v>
      </c>
      <c r="F488" s="68">
        <v>-81.134902954101563</v>
      </c>
      <c r="G488" s="68">
        <v>226991</v>
      </c>
      <c r="H488" s="69">
        <v>906</v>
      </c>
      <c r="I488" t="s">
        <v>250</v>
      </c>
      <c r="J488">
        <v>7.5761699676513672</v>
      </c>
      <c r="K488">
        <v>-81.543197631835938</v>
      </c>
      <c r="L488">
        <v>6572</v>
      </c>
      <c r="M488">
        <v>90601</v>
      </c>
      <c r="N488" t="s">
        <v>565</v>
      </c>
      <c r="O488">
        <v>7.9924502372741699</v>
      </c>
      <c r="P488">
        <v>-81.048301696777344</v>
      </c>
      <c r="Q488">
        <v>2288</v>
      </c>
    </row>
    <row r="489" spans="1:17">
      <c r="A489">
        <v>478</v>
      </c>
      <c r="B489" t="str">
        <f t="shared" si="7"/>
        <v>Gobernadora</v>
      </c>
      <c r="C489">
        <v>9</v>
      </c>
      <c r="D489" t="s">
        <v>136</v>
      </c>
      <c r="E489" s="68">
        <v>8.0782098770141602</v>
      </c>
      <c r="F489" s="68">
        <v>-81.134902954101563</v>
      </c>
      <c r="G489" s="68">
        <v>226991</v>
      </c>
      <c r="H489" s="69">
        <v>906</v>
      </c>
      <c r="I489" t="s">
        <v>250</v>
      </c>
      <c r="J489">
        <v>7.5761699676513672</v>
      </c>
      <c r="K489">
        <v>-81.543197631835938</v>
      </c>
      <c r="L489">
        <v>6572</v>
      </c>
      <c r="M489">
        <v>90602</v>
      </c>
      <c r="N489" t="s">
        <v>409</v>
      </c>
      <c r="O489">
        <v>7.4652700424194336</v>
      </c>
      <c r="P489">
        <v>-81.750701904296875</v>
      </c>
      <c r="Q489">
        <v>269</v>
      </c>
    </row>
    <row r="490" spans="1:17">
      <c r="A490">
        <v>479</v>
      </c>
      <c r="B490" t="str">
        <f t="shared" si="7"/>
        <v>La Garceana</v>
      </c>
      <c r="C490">
        <v>9</v>
      </c>
      <c r="D490" t="s">
        <v>136</v>
      </c>
      <c r="E490" s="68">
        <v>8.0782098770141602</v>
      </c>
      <c r="F490" s="68">
        <v>-81.134902954101563</v>
      </c>
      <c r="G490" s="68">
        <v>226991</v>
      </c>
      <c r="H490" s="69">
        <v>906</v>
      </c>
      <c r="I490" t="s">
        <v>250</v>
      </c>
      <c r="J490">
        <v>7.5761699676513672</v>
      </c>
      <c r="K490">
        <v>-81.543197631835938</v>
      </c>
      <c r="L490">
        <v>6572</v>
      </c>
      <c r="M490">
        <v>90603</v>
      </c>
      <c r="N490" t="s">
        <v>465</v>
      </c>
      <c r="O490">
        <v>7.9238400459289551</v>
      </c>
      <c r="P490">
        <v>-81.034103393554688</v>
      </c>
      <c r="Q490">
        <v>276</v>
      </c>
    </row>
    <row r="491" spans="1:17">
      <c r="A491">
        <v>480</v>
      </c>
      <c r="B491" t="str">
        <f t="shared" si="7"/>
        <v>Leones</v>
      </c>
      <c r="C491">
        <v>9</v>
      </c>
      <c r="D491" t="s">
        <v>136</v>
      </c>
      <c r="E491" s="68">
        <v>8.0782098770141602</v>
      </c>
      <c r="F491" s="68">
        <v>-81.134902954101563</v>
      </c>
      <c r="G491" s="68">
        <v>226991</v>
      </c>
      <c r="H491" s="69">
        <v>906</v>
      </c>
      <c r="I491" t="s">
        <v>250</v>
      </c>
      <c r="J491">
        <v>7.5761699676513672</v>
      </c>
      <c r="K491">
        <v>-81.543197631835938</v>
      </c>
      <c r="L491">
        <v>6572</v>
      </c>
      <c r="M491">
        <v>90604</v>
      </c>
      <c r="N491" t="s">
        <v>516</v>
      </c>
      <c r="O491">
        <v>7.760429859161377</v>
      </c>
      <c r="P491">
        <v>-81.112098693847656</v>
      </c>
      <c r="Q491">
        <v>224</v>
      </c>
    </row>
    <row r="492" spans="1:17">
      <c r="A492">
        <v>481</v>
      </c>
      <c r="B492" t="str">
        <f t="shared" si="7"/>
        <v>Pilón</v>
      </c>
      <c r="C492">
        <v>9</v>
      </c>
      <c r="D492" t="s">
        <v>136</v>
      </c>
      <c r="E492" s="68">
        <v>8.0782098770141602</v>
      </c>
      <c r="F492" s="68">
        <v>-81.134902954101563</v>
      </c>
      <c r="G492" s="68">
        <v>226991</v>
      </c>
      <c r="H492" s="69">
        <v>906</v>
      </c>
      <c r="I492" t="s">
        <v>250</v>
      </c>
      <c r="J492">
        <v>7.5761699676513672</v>
      </c>
      <c r="K492">
        <v>-81.543197631835938</v>
      </c>
      <c r="L492">
        <v>6572</v>
      </c>
      <c r="M492">
        <v>90605</v>
      </c>
      <c r="N492" t="s">
        <v>618</v>
      </c>
      <c r="O492">
        <v>7.9621901512145996</v>
      </c>
      <c r="P492">
        <v>-81.092597961425781</v>
      </c>
      <c r="Q492">
        <v>890</v>
      </c>
    </row>
    <row r="493" spans="1:17">
      <c r="A493">
        <v>482</v>
      </c>
      <c r="B493" t="str">
        <f t="shared" si="7"/>
        <v>Cébaco</v>
      </c>
      <c r="C493">
        <v>9</v>
      </c>
      <c r="D493" t="s">
        <v>136</v>
      </c>
      <c r="E493" s="68">
        <v>8.0782098770141602</v>
      </c>
      <c r="F493" s="68">
        <v>-81.134902954101563</v>
      </c>
      <c r="G493" s="68">
        <v>226991</v>
      </c>
      <c r="H493" s="69">
        <v>906</v>
      </c>
      <c r="I493" t="s">
        <v>250</v>
      </c>
      <c r="J493">
        <v>7.5761699676513672</v>
      </c>
      <c r="K493">
        <v>-81.543197631835938</v>
      </c>
      <c r="L493">
        <v>6572</v>
      </c>
      <c r="M493">
        <v>90606</v>
      </c>
      <c r="N493" t="s">
        <v>251</v>
      </c>
      <c r="O493">
        <v>7.5383601188659668</v>
      </c>
      <c r="P493">
        <v>-81.142097473144531</v>
      </c>
      <c r="Q493">
        <v>378</v>
      </c>
    </row>
    <row r="494" spans="1:17">
      <c r="A494">
        <v>483</v>
      </c>
      <c r="B494" t="str">
        <f t="shared" si="7"/>
        <v>Costa Hermosa</v>
      </c>
      <c r="C494">
        <v>9</v>
      </c>
      <c r="D494" t="s">
        <v>136</v>
      </c>
      <c r="E494" s="68">
        <v>8.0782098770141602</v>
      </c>
      <c r="F494" s="68">
        <v>-81.134902954101563</v>
      </c>
      <c r="G494" s="68">
        <v>226991</v>
      </c>
      <c r="H494" s="69">
        <v>906</v>
      </c>
      <c r="I494" t="s">
        <v>250</v>
      </c>
      <c r="J494">
        <v>7.5761699676513672</v>
      </c>
      <c r="K494">
        <v>-81.543197631835938</v>
      </c>
      <c r="L494">
        <v>6572</v>
      </c>
      <c r="M494">
        <v>90607</v>
      </c>
      <c r="N494" t="s">
        <v>301</v>
      </c>
      <c r="O494">
        <v>7.9369401931762695</v>
      </c>
      <c r="P494">
        <v>-81.059196472167969</v>
      </c>
      <c r="Q494">
        <v>1550</v>
      </c>
    </row>
    <row r="495" spans="1:17">
      <c r="A495">
        <v>484</v>
      </c>
      <c r="B495" t="str">
        <f t="shared" si="7"/>
        <v>Unión del Norte</v>
      </c>
      <c r="C495">
        <v>9</v>
      </c>
      <c r="D495" t="s">
        <v>136</v>
      </c>
      <c r="E495" s="68">
        <v>8.0782098770141602</v>
      </c>
      <c r="F495" s="68">
        <v>-81.134902954101563</v>
      </c>
      <c r="G495" s="68">
        <v>226991</v>
      </c>
      <c r="H495" s="69">
        <v>906</v>
      </c>
      <c r="I495" t="s">
        <v>250</v>
      </c>
      <c r="J495">
        <v>7.5761699676513672</v>
      </c>
      <c r="K495">
        <v>-81.543197631835938</v>
      </c>
      <c r="L495">
        <v>6572</v>
      </c>
      <c r="M495">
        <v>90608</v>
      </c>
      <c r="N495" t="s">
        <v>755</v>
      </c>
      <c r="O495">
        <v>8.0235300064086914</v>
      </c>
      <c r="P495">
        <v>-81.077796936035156</v>
      </c>
      <c r="Q495">
        <v>697</v>
      </c>
    </row>
    <row r="496" spans="1:17">
      <c r="A496">
        <v>485</v>
      </c>
      <c r="B496" t="str">
        <f t="shared" si="7"/>
        <v>Río de Jesús (Cabecera)</v>
      </c>
      <c r="C496">
        <v>9</v>
      </c>
      <c r="D496" t="s">
        <v>136</v>
      </c>
      <c r="E496" s="68">
        <v>8.0782098770141602</v>
      </c>
      <c r="F496" s="68">
        <v>-81.134902954101563</v>
      </c>
      <c r="G496" s="68">
        <v>226991</v>
      </c>
      <c r="H496" s="69">
        <v>907</v>
      </c>
      <c r="I496" t="s">
        <v>247</v>
      </c>
      <c r="J496">
        <v>7.9534401893615723</v>
      </c>
      <c r="K496">
        <v>-81.156097412109375</v>
      </c>
      <c r="L496">
        <v>5102</v>
      </c>
      <c r="M496">
        <v>90701</v>
      </c>
      <c r="N496" t="s">
        <v>664</v>
      </c>
      <c r="O496">
        <v>7.9968600273132324</v>
      </c>
      <c r="P496">
        <v>-81.165000915527344</v>
      </c>
      <c r="Q496">
        <v>2484</v>
      </c>
    </row>
    <row r="497" spans="1:17">
      <c r="A497">
        <v>486</v>
      </c>
      <c r="B497" t="str">
        <f t="shared" si="7"/>
        <v>Las Huacas</v>
      </c>
      <c r="C497">
        <v>9</v>
      </c>
      <c r="D497" t="s">
        <v>136</v>
      </c>
      <c r="E497" s="68">
        <v>8.0782098770141602</v>
      </c>
      <c r="F497" s="68">
        <v>-81.134902954101563</v>
      </c>
      <c r="G497" s="68">
        <v>226991</v>
      </c>
      <c r="H497" s="69">
        <v>907</v>
      </c>
      <c r="I497" t="s">
        <v>247</v>
      </c>
      <c r="J497">
        <v>7.9534401893615723</v>
      </c>
      <c r="K497">
        <v>-81.156097412109375</v>
      </c>
      <c r="L497">
        <v>5102</v>
      </c>
      <c r="M497">
        <v>90702</v>
      </c>
      <c r="N497" t="s">
        <v>502</v>
      </c>
      <c r="O497">
        <v>7.8885002136230469</v>
      </c>
      <c r="P497">
        <v>-81.154502868652344</v>
      </c>
      <c r="Q497">
        <v>965</v>
      </c>
    </row>
    <row r="498" spans="1:17">
      <c r="A498">
        <v>487</v>
      </c>
      <c r="B498" t="str">
        <f t="shared" si="7"/>
        <v>Los Castillos</v>
      </c>
      <c r="C498">
        <v>9</v>
      </c>
      <c r="D498" t="s">
        <v>136</v>
      </c>
      <c r="E498" s="68">
        <v>8.0782098770141602</v>
      </c>
      <c r="F498" s="68">
        <v>-81.134902954101563</v>
      </c>
      <c r="G498" s="68">
        <v>226991</v>
      </c>
      <c r="H498" s="69">
        <v>907</v>
      </c>
      <c r="I498" t="s">
        <v>247</v>
      </c>
      <c r="J498">
        <v>7.9534401893615723</v>
      </c>
      <c r="K498">
        <v>-81.156097412109375</v>
      </c>
      <c r="L498">
        <v>5102</v>
      </c>
      <c r="M498">
        <v>90703</v>
      </c>
      <c r="N498" t="s">
        <v>536</v>
      </c>
      <c r="O498">
        <v>8.0294399261474609</v>
      </c>
      <c r="P498">
        <v>-81.113899230957031</v>
      </c>
      <c r="Q498">
        <v>552</v>
      </c>
    </row>
    <row r="499" spans="1:17">
      <c r="A499">
        <v>488</v>
      </c>
      <c r="B499" t="str">
        <f t="shared" si="7"/>
        <v>Utirá</v>
      </c>
      <c r="C499">
        <v>9</v>
      </c>
      <c r="D499" t="s">
        <v>136</v>
      </c>
      <c r="E499" s="68">
        <v>8.0782098770141602</v>
      </c>
      <c r="F499" s="68">
        <v>-81.134902954101563</v>
      </c>
      <c r="G499" s="68">
        <v>226991</v>
      </c>
      <c r="H499" s="69">
        <v>907</v>
      </c>
      <c r="I499" t="s">
        <v>247</v>
      </c>
      <c r="J499">
        <v>7.9534401893615723</v>
      </c>
      <c r="K499">
        <v>-81.156097412109375</v>
      </c>
      <c r="L499">
        <v>5102</v>
      </c>
      <c r="M499">
        <v>90704</v>
      </c>
      <c r="N499" t="s">
        <v>758</v>
      </c>
      <c r="O499">
        <v>7.9710698127746582</v>
      </c>
      <c r="P499">
        <v>-81.21600341796875</v>
      </c>
      <c r="Q499">
        <v>314</v>
      </c>
    </row>
    <row r="500" spans="1:17">
      <c r="A500">
        <v>489</v>
      </c>
      <c r="B500" t="str">
        <f t="shared" si="7"/>
        <v>Catorce de Noviembre</v>
      </c>
      <c r="C500">
        <v>9</v>
      </c>
      <c r="D500" t="s">
        <v>136</v>
      </c>
      <c r="E500" s="68">
        <v>8.0782098770141602</v>
      </c>
      <c r="F500" s="68">
        <v>-81.134902954101563</v>
      </c>
      <c r="G500" s="68">
        <v>226991</v>
      </c>
      <c r="H500" s="69">
        <v>907</v>
      </c>
      <c r="I500" t="s">
        <v>247</v>
      </c>
      <c r="J500">
        <v>7.9534401893615723</v>
      </c>
      <c r="K500">
        <v>-81.156097412109375</v>
      </c>
      <c r="L500">
        <v>5102</v>
      </c>
      <c r="M500">
        <v>90705</v>
      </c>
      <c r="N500" t="s">
        <v>248</v>
      </c>
      <c r="O500">
        <v>7.930729866027832</v>
      </c>
      <c r="P500">
        <v>-81.11090087890625</v>
      </c>
      <c r="Q500">
        <v>787</v>
      </c>
    </row>
    <row r="501" spans="1:17">
      <c r="A501">
        <v>490</v>
      </c>
      <c r="B501" t="str">
        <f t="shared" si="7"/>
        <v>San Francisco (Cabecera)</v>
      </c>
      <c r="C501">
        <v>9</v>
      </c>
      <c r="D501" t="s">
        <v>136</v>
      </c>
      <c r="E501" s="68">
        <v>8.0782098770141602</v>
      </c>
      <c r="F501" s="68">
        <v>-81.134902954101563</v>
      </c>
      <c r="G501" s="68">
        <v>226991</v>
      </c>
      <c r="H501" s="69">
        <v>908</v>
      </c>
      <c r="I501" t="s">
        <v>299</v>
      </c>
      <c r="J501">
        <v>8.2991304397583008</v>
      </c>
      <c r="K501">
        <v>-81.005996704101563</v>
      </c>
      <c r="L501">
        <v>9881</v>
      </c>
      <c r="M501">
        <v>90801</v>
      </c>
      <c r="N501" t="s">
        <v>693</v>
      </c>
      <c r="O501">
        <v>8.2417097091674805</v>
      </c>
      <c r="P501">
        <v>-80.974700927734375</v>
      </c>
      <c r="Q501">
        <v>2283</v>
      </c>
    </row>
    <row r="502" spans="1:17">
      <c r="A502">
        <v>491</v>
      </c>
      <c r="B502" t="str">
        <f t="shared" si="7"/>
        <v>Corral Falso</v>
      </c>
      <c r="C502">
        <v>9</v>
      </c>
      <c r="D502" t="s">
        <v>136</v>
      </c>
      <c r="E502" s="68">
        <v>8.0782098770141602</v>
      </c>
      <c r="F502" s="68">
        <v>-81.134902954101563</v>
      </c>
      <c r="G502" s="68">
        <v>226991</v>
      </c>
      <c r="H502" s="69">
        <v>908</v>
      </c>
      <c r="I502" t="s">
        <v>299</v>
      </c>
      <c r="J502">
        <v>8.2991304397583008</v>
      </c>
      <c r="K502">
        <v>-81.005996704101563</v>
      </c>
      <c r="L502">
        <v>9881</v>
      </c>
      <c r="M502">
        <v>90802</v>
      </c>
      <c r="N502" t="s">
        <v>300</v>
      </c>
      <c r="O502">
        <v>8.2154598236083984</v>
      </c>
      <c r="P502">
        <v>-80.884101867675781</v>
      </c>
      <c r="Q502">
        <v>469</v>
      </c>
    </row>
    <row r="503" spans="1:17">
      <c r="A503">
        <v>492</v>
      </c>
      <c r="B503" t="str">
        <f t="shared" si="7"/>
        <v>Los Hatillos</v>
      </c>
      <c r="C503">
        <v>9</v>
      </c>
      <c r="D503" t="s">
        <v>136</v>
      </c>
      <c r="E503" s="68">
        <v>8.0782098770141602</v>
      </c>
      <c r="F503" s="68">
        <v>-81.134902954101563</v>
      </c>
      <c r="G503" s="68">
        <v>226991</v>
      </c>
      <c r="H503" s="69">
        <v>908</v>
      </c>
      <c r="I503" t="s">
        <v>299</v>
      </c>
      <c r="J503">
        <v>8.2991304397583008</v>
      </c>
      <c r="K503">
        <v>-81.005996704101563</v>
      </c>
      <c r="L503">
        <v>9881</v>
      </c>
      <c r="M503">
        <v>90803</v>
      </c>
      <c r="N503" t="s">
        <v>540</v>
      </c>
      <c r="O503">
        <v>8.3360795974731445</v>
      </c>
      <c r="P503">
        <v>-80.966102600097656</v>
      </c>
      <c r="Q503">
        <v>1365</v>
      </c>
    </row>
    <row r="504" spans="1:17">
      <c r="A504">
        <v>493</v>
      </c>
      <c r="B504" t="str">
        <f t="shared" si="7"/>
        <v>Remance</v>
      </c>
      <c r="C504">
        <v>9</v>
      </c>
      <c r="D504" t="s">
        <v>136</v>
      </c>
      <c r="E504" s="68">
        <v>8.0782098770141602</v>
      </c>
      <c r="F504" s="68">
        <v>-81.134902954101563</v>
      </c>
      <c r="G504" s="68">
        <v>226991</v>
      </c>
      <c r="H504" s="69">
        <v>908</v>
      </c>
      <c r="I504" t="s">
        <v>299</v>
      </c>
      <c r="J504">
        <v>8.2991304397583008</v>
      </c>
      <c r="K504">
        <v>-81.005996704101563</v>
      </c>
      <c r="L504">
        <v>9881</v>
      </c>
      <c r="M504">
        <v>90804</v>
      </c>
      <c r="N504" t="s">
        <v>656</v>
      </c>
      <c r="O504">
        <v>8.2822999954223633</v>
      </c>
      <c r="P504">
        <v>-81.077201843261719</v>
      </c>
      <c r="Q504">
        <v>1618</v>
      </c>
    </row>
    <row r="505" spans="1:17">
      <c r="A505">
        <v>494</v>
      </c>
      <c r="B505" t="str">
        <f t="shared" si="7"/>
        <v>San Juan</v>
      </c>
      <c r="C505">
        <v>9</v>
      </c>
      <c r="D505" t="s">
        <v>136</v>
      </c>
      <c r="E505" s="68">
        <v>8.0782098770141602</v>
      </c>
      <c r="F505" s="68">
        <v>-81.134902954101563</v>
      </c>
      <c r="G505" s="68">
        <v>226991</v>
      </c>
      <c r="H505" s="69">
        <v>908</v>
      </c>
      <c r="I505" t="s">
        <v>299</v>
      </c>
      <c r="J505">
        <v>8.2991304397583008</v>
      </c>
      <c r="K505">
        <v>-81.005996704101563</v>
      </c>
      <c r="L505">
        <v>9881</v>
      </c>
      <c r="M505">
        <v>90805</v>
      </c>
      <c r="N505" t="s">
        <v>697</v>
      </c>
      <c r="O505">
        <v>8.2974700927734375</v>
      </c>
      <c r="P505">
        <v>-81.034103393554688</v>
      </c>
      <c r="Q505">
        <v>1591</v>
      </c>
    </row>
    <row r="506" spans="1:17">
      <c r="A506">
        <v>495</v>
      </c>
      <c r="B506" t="str">
        <f t="shared" si="7"/>
        <v>San José</v>
      </c>
      <c r="C506">
        <v>9</v>
      </c>
      <c r="D506" t="s">
        <v>136</v>
      </c>
      <c r="E506" s="68">
        <v>8.0782098770141602</v>
      </c>
      <c r="F506" s="68">
        <v>-81.134902954101563</v>
      </c>
      <c r="G506" s="68">
        <v>226991</v>
      </c>
      <c r="H506" s="69">
        <v>908</v>
      </c>
      <c r="I506" t="s">
        <v>299</v>
      </c>
      <c r="J506">
        <v>8.2991304397583008</v>
      </c>
      <c r="K506">
        <v>-81.005996704101563</v>
      </c>
      <c r="L506">
        <v>9881</v>
      </c>
      <c r="M506">
        <v>90806</v>
      </c>
      <c r="N506" t="s">
        <v>695</v>
      </c>
      <c r="O506">
        <v>8.3622198104858398</v>
      </c>
      <c r="P506">
        <v>-81.058799743652344</v>
      </c>
      <c r="Q506">
        <v>2555</v>
      </c>
    </row>
    <row r="507" spans="1:17">
      <c r="A507">
        <v>496</v>
      </c>
      <c r="B507" t="str">
        <f t="shared" si="7"/>
        <v>Santa Fe (Cabecera)</v>
      </c>
      <c r="C507">
        <v>9</v>
      </c>
      <c r="D507" t="s">
        <v>136</v>
      </c>
      <c r="E507" s="68">
        <v>8.0782098770141602</v>
      </c>
      <c r="F507" s="68">
        <v>-81.134902954101563</v>
      </c>
      <c r="G507" s="68">
        <v>226991</v>
      </c>
      <c r="H507" s="69">
        <v>909</v>
      </c>
      <c r="I507" t="s">
        <v>105</v>
      </c>
      <c r="J507">
        <v>8.6464004516601563</v>
      </c>
      <c r="K507">
        <v>-80.99420166015625</v>
      </c>
      <c r="L507">
        <v>15585</v>
      </c>
      <c r="M507">
        <v>90901</v>
      </c>
      <c r="N507" t="s">
        <v>715</v>
      </c>
      <c r="O507">
        <v>8.4955997467041016</v>
      </c>
      <c r="P507">
        <v>-81.085403442382813</v>
      </c>
      <c r="Q507">
        <v>3047</v>
      </c>
    </row>
    <row r="508" spans="1:17">
      <c r="A508">
        <v>497</v>
      </c>
      <c r="B508" t="str">
        <f t="shared" si="7"/>
        <v>Calovébora</v>
      </c>
      <c r="C508">
        <v>9</v>
      </c>
      <c r="D508" t="s">
        <v>136</v>
      </c>
      <c r="E508" s="68">
        <v>8.0782098770141602</v>
      </c>
      <c r="F508" s="68">
        <v>-81.134902954101563</v>
      </c>
      <c r="G508" s="68">
        <v>226991</v>
      </c>
      <c r="H508" s="69">
        <v>909</v>
      </c>
      <c r="I508" t="s">
        <v>105</v>
      </c>
      <c r="J508">
        <v>8.6464004516601563</v>
      </c>
      <c r="K508">
        <v>-80.99420166015625</v>
      </c>
      <c r="L508">
        <v>15585</v>
      </c>
      <c r="M508">
        <v>90902</v>
      </c>
      <c r="N508" t="s">
        <v>222</v>
      </c>
      <c r="O508">
        <v>8.7149200439453125</v>
      </c>
      <c r="P508">
        <v>-80.935600280761719</v>
      </c>
      <c r="Q508">
        <v>4397</v>
      </c>
    </row>
    <row r="509" spans="1:17">
      <c r="A509">
        <v>498</v>
      </c>
      <c r="B509" t="str">
        <f t="shared" si="7"/>
        <v>El Alto</v>
      </c>
      <c r="C509">
        <v>9</v>
      </c>
      <c r="D509" t="s">
        <v>136</v>
      </c>
      <c r="E509" s="68">
        <v>8.0782098770141602</v>
      </c>
      <c r="F509" s="68">
        <v>-81.134902954101563</v>
      </c>
      <c r="G509" s="68">
        <v>226991</v>
      </c>
      <c r="H509" s="69">
        <v>909</v>
      </c>
      <c r="I509" t="s">
        <v>105</v>
      </c>
      <c r="J509">
        <v>8.6464004516601563</v>
      </c>
      <c r="K509">
        <v>-80.99420166015625</v>
      </c>
      <c r="L509">
        <v>15585</v>
      </c>
      <c r="M509">
        <v>90903</v>
      </c>
      <c r="N509" t="s">
        <v>321</v>
      </c>
      <c r="O509">
        <v>8.545989990234375</v>
      </c>
      <c r="P509">
        <v>-81.028396606445313</v>
      </c>
      <c r="Q509">
        <v>1318</v>
      </c>
    </row>
    <row r="510" spans="1:17">
      <c r="A510">
        <v>499</v>
      </c>
      <c r="B510" t="str">
        <f t="shared" si="7"/>
        <v>El Cuay</v>
      </c>
      <c r="C510">
        <v>9</v>
      </c>
      <c r="D510" t="s">
        <v>136</v>
      </c>
      <c r="E510" s="68">
        <v>8.0782098770141602</v>
      </c>
      <c r="F510" s="68">
        <v>-81.134902954101563</v>
      </c>
      <c r="G510" s="68">
        <v>226991</v>
      </c>
      <c r="H510" s="69">
        <v>909</v>
      </c>
      <c r="I510" t="s">
        <v>105</v>
      </c>
      <c r="J510">
        <v>8.6464004516601563</v>
      </c>
      <c r="K510">
        <v>-80.99420166015625</v>
      </c>
      <c r="L510">
        <v>15585</v>
      </c>
      <c r="M510">
        <v>90904</v>
      </c>
      <c r="N510" t="s">
        <v>349</v>
      </c>
      <c r="O510">
        <v>8.443079948425293</v>
      </c>
      <c r="P510">
        <v>-81.109901428222656</v>
      </c>
      <c r="Q510">
        <v>1486</v>
      </c>
    </row>
    <row r="511" spans="1:17">
      <c r="A511">
        <v>500</v>
      </c>
      <c r="B511" t="str">
        <f t="shared" si="7"/>
        <v>El Pantano</v>
      </c>
      <c r="C511">
        <v>9</v>
      </c>
      <c r="D511" t="s">
        <v>136</v>
      </c>
      <c r="E511" s="68">
        <v>8.0782098770141602</v>
      </c>
      <c r="F511" s="68">
        <v>-81.134902954101563</v>
      </c>
      <c r="G511" s="68">
        <v>226991</v>
      </c>
      <c r="H511" s="69">
        <v>909</v>
      </c>
      <c r="I511" t="s">
        <v>105</v>
      </c>
      <c r="J511">
        <v>8.6464004516601563</v>
      </c>
      <c r="K511">
        <v>-80.99420166015625</v>
      </c>
      <c r="L511">
        <v>15585</v>
      </c>
      <c r="M511">
        <v>90905</v>
      </c>
      <c r="N511" t="s">
        <v>375</v>
      </c>
      <c r="O511">
        <v>8.5737400054931641</v>
      </c>
      <c r="P511">
        <v>-81.072502136230469</v>
      </c>
      <c r="Q511">
        <v>658</v>
      </c>
    </row>
    <row r="512" spans="1:17">
      <c r="A512">
        <v>501</v>
      </c>
      <c r="B512" t="str">
        <f t="shared" si="7"/>
        <v>Gatú o Gatucito</v>
      </c>
      <c r="C512">
        <v>9</v>
      </c>
      <c r="D512" t="s">
        <v>136</v>
      </c>
      <c r="E512" s="68">
        <v>8.0782098770141602</v>
      </c>
      <c r="F512" s="68">
        <v>-81.134902954101563</v>
      </c>
      <c r="G512" s="68">
        <v>226991</v>
      </c>
      <c r="H512" s="69">
        <v>909</v>
      </c>
      <c r="I512" t="s">
        <v>105</v>
      </c>
      <c r="J512">
        <v>8.6464004516601563</v>
      </c>
      <c r="K512">
        <v>-80.99420166015625</v>
      </c>
      <c r="L512">
        <v>15585</v>
      </c>
      <c r="M512">
        <v>90906</v>
      </c>
      <c r="N512" t="s">
        <v>407</v>
      </c>
      <c r="O512">
        <v>8.5440998077392578</v>
      </c>
      <c r="P512">
        <v>-80.959297180175781</v>
      </c>
      <c r="Q512">
        <v>1315</v>
      </c>
    </row>
    <row r="513" spans="1:17">
      <c r="A513">
        <v>502</v>
      </c>
      <c r="B513" t="str">
        <f t="shared" si="7"/>
        <v>Río Luis</v>
      </c>
      <c r="C513">
        <v>9</v>
      </c>
      <c r="D513" t="s">
        <v>136</v>
      </c>
      <c r="E513" s="68">
        <v>8.0782098770141602</v>
      </c>
      <c r="F513" s="68">
        <v>-81.134902954101563</v>
      </c>
      <c r="G513" s="68">
        <v>226991</v>
      </c>
      <c r="H513" s="69">
        <v>909</v>
      </c>
      <c r="I513" t="s">
        <v>105</v>
      </c>
      <c r="J513">
        <v>8.6464004516601563</v>
      </c>
      <c r="K513">
        <v>-80.99420166015625</v>
      </c>
      <c r="L513">
        <v>15585</v>
      </c>
      <c r="M513">
        <v>90907</v>
      </c>
      <c r="N513" t="s">
        <v>670</v>
      </c>
      <c r="O513">
        <v>8.650050163269043</v>
      </c>
      <c r="P513">
        <v>-81.149101257324219</v>
      </c>
      <c r="Q513">
        <v>2204</v>
      </c>
    </row>
    <row r="514" spans="1:17">
      <c r="A514">
        <v>503</v>
      </c>
      <c r="B514" t="str">
        <f t="shared" si="7"/>
        <v>Rubén Cantú</v>
      </c>
      <c r="C514">
        <v>9</v>
      </c>
      <c r="D514" t="s">
        <v>136</v>
      </c>
      <c r="E514" s="68">
        <v>8.0782098770141602</v>
      </c>
      <c r="F514" s="68">
        <v>-81.134902954101563</v>
      </c>
      <c r="G514" s="68">
        <v>226991</v>
      </c>
      <c r="H514" s="69">
        <v>909</v>
      </c>
      <c r="I514" t="s">
        <v>105</v>
      </c>
      <c r="J514">
        <v>8.6464004516601563</v>
      </c>
      <c r="K514">
        <v>-80.99420166015625</v>
      </c>
      <c r="L514">
        <v>15585</v>
      </c>
      <c r="M514">
        <v>90908</v>
      </c>
      <c r="N514" t="s">
        <v>678</v>
      </c>
      <c r="O514">
        <v>8.4515895843505859</v>
      </c>
      <c r="P514">
        <v>-80.978103637695313</v>
      </c>
      <c r="Q514">
        <v>1160</v>
      </c>
    </row>
    <row r="515" spans="1:17">
      <c r="A515">
        <v>504</v>
      </c>
      <c r="B515" t="str">
        <f t="shared" si="7"/>
        <v>Santiago (Cabecera)</v>
      </c>
      <c r="C515">
        <v>9</v>
      </c>
      <c r="D515" t="s">
        <v>136</v>
      </c>
      <c r="E515" s="68">
        <v>8.0782098770141602</v>
      </c>
      <c r="F515" s="68">
        <v>-81.134902954101563</v>
      </c>
      <c r="G515" s="68">
        <v>226991</v>
      </c>
      <c r="H515" s="69">
        <v>910</v>
      </c>
      <c r="I515" t="s">
        <v>229</v>
      </c>
      <c r="J515">
        <v>8.0401401519775391</v>
      </c>
      <c r="K515">
        <v>-80.96710205078125</v>
      </c>
      <c r="L515">
        <v>88997</v>
      </c>
      <c r="M515">
        <v>91001</v>
      </c>
      <c r="N515" t="s">
        <v>721</v>
      </c>
      <c r="O515">
        <v>8.0822200775146484</v>
      </c>
      <c r="P515">
        <v>-80.9739990234375</v>
      </c>
      <c r="Q515">
        <v>31065</v>
      </c>
    </row>
    <row r="516" spans="1:17">
      <c r="A516">
        <v>505</v>
      </c>
      <c r="B516" t="str">
        <f t="shared" si="7"/>
        <v>La Colorada</v>
      </c>
      <c r="C516">
        <v>9</v>
      </c>
      <c r="D516" t="s">
        <v>136</v>
      </c>
      <c r="E516" s="68">
        <v>8.0782098770141602</v>
      </c>
      <c r="F516" s="68">
        <v>-81.134902954101563</v>
      </c>
      <c r="G516" s="68">
        <v>226991</v>
      </c>
      <c r="H516" s="69">
        <v>910</v>
      </c>
      <c r="I516" t="s">
        <v>229</v>
      </c>
      <c r="J516">
        <v>8.0401401519775391</v>
      </c>
      <c r="K516">
        <v>-80.96710205078125</v>
      </c>
      <c r="L516">
        <v>88997</v>
      </c>
      <c r="M516">
        <v>91002</v>
      </c>
      <c r="N516" t="s">
        <v>454</v>
      </c>
      <c r="O516">
        <v>7.9924201965332031</v>
      </c>
      <c r="P516">
        <v>-80.988998413085938</v>
      </c>
      <c r="Q516">
        <v>2128</v>
      </c>
    </row>
    <row r="517" spans="1:17">
      <c r="A517">
        <v>506</v>
      </c>
      <c r="B517" t="str">
        <f t="shared" si="7"/>
        <v>La Peña</v>
      </c>
      <c r="C517">
        <v>9</v>
      </c>
      <c r="D517" t="s">
        <v>136</v>
      </c>
      <c r="E517" s="68">
        <v>8.0782098770141602</v>
      </c>
      <c r="F517" s="68">
        <v>-81.134902954101563</v>
      </c>
      <c r="G517" s="68">
        <v>226991</v>
      </c>
      <c r="H517" s="69">
        <v>910</v>
      </c>
      <c r="I517" t="s">
        <v>229</v>
      </c>
      <c r="J517">
        <v>8.0401401519775391</v>
      </c>
      <c r="K517">
        <v>-80.96710205078125</v>
      </c>
      <c r="L517">
        <v>88997</v>
      </c>
      <c r="M517">
        <v>91003</v>
      </c>
      <c r="N517" t="s">
        <v>477</v>
      </c>
      <c r="O517">
        <v>8.1894702911376953</v>
      </c>
      <c r="P517">
        <v>-81.064300537109375</v>
      </c>
      <c r="Q517">
        <v>3990</v>
      </c>
    </row>
    <row r="518" spans="1:17">
      <c r="A518">
        <v>507</v>
      </c>
      <c r="B518" t="str">
        <f t="shared" si="7"/>
        <v>La Raya de Santa María</v>
      </c>
      <c r="C518">
        <v>9</v>
      </c>
      <c r="D518" t="s">
        <v>136</v>
      </c>
      <c r="E518" s="68">
        <v>8.0782098770141602</v>
      </c>
      <c r="F518" s="68">
        <v>-81.134902954101563</v>
      </c>
      <c r="G518" s="68">
        <v>226991</v>
      </c>
      <c r="H518" s="69">
        <v>910</v>
      </c>
      <c r="I518" t="s">
        <v>229</v>
      </c>
      <c r="J518">
        <v>8.0401401519775391</v>
      </c>
      <c r="K518">
        <v>-80.96710205078125</v>
      </c>
      <c r="L518">
        <v>88997</v>
      </c>
      <c r="M518">
        <v>91004</v>
      </c>
      <c r="N518" t="s">
        <v>481</v>
      </c>
      <c r="O518">
        <v>8.149749755859375</v>
      </c>
      <c r="P518">
        <v>-80.810600280761719</v>
      </c>
      <c r="Q518">
        <v>3268</v>
      </c>
    </row>
    <row r="519" spans="1:17">
      <c r="A519">
        <v>508</v>
      </c>
      <c r="B519" t="str">
        <f t="shared" si="7"/>
        <v>Ponuga</v>
      </c>
      <c r="C519">
        <v>9</v>
      </c>
      <c r="D519" t="s">
        <v>136</v>
      </c>
      <c r="E519" s="68">
        <v>8.0782098770141602</v>
      </c>
      <c r="F519" s="68">
        <v>-81.134902954101563</v>
      </c>
      <c r="G519" s="68">
        <v>226991</v>
      </c>
      <c r="H519" s="69">
        <v>910</v>
      </c>
      <c r="I519" t="s">
        <v>229</v>
      </c>
      <c r="J519">
        <v>8.0401401519775391</v>
      </c>
      <c r="K519">
        <v>-80.96710205078125</v>
      </c>
      <c r="L519">
        <v>88997</v>
      </c>
      <c r="M519">
        <v>91005</v>
      </c>
      <c r="N519" t="s">
        <v>625</v>
      </c>
      <c r="O519">
        <v>7.8977499008178711</v>
      </c>
      <c r="P519">
        <v>-80.99169921875</v>
      </c>
      <c r="Q519">
        <v>2798</v>
      </c>
    </row>
    <row r="520" spans="1:17">
      <c r="A520">
        <v>509</v>
      </c>
      <c r="B520" t="str">
        <f t="shared" si="7"/>
        <v>San Pedro del Espino</v>
      </c>
      <c r="C520">
        <v>9</v>
      </c>
      <c r="D520" t="s">
        <v>136</v>
      </c>
      <c r="E520" s="68">
        <v>8.0782098770141602</v>
      </c>
      <c r="F520" s="68">
        <v>-81.134902954101563</v>
      </c>
      <c r="G520" s="68">
        <v>226991</v>
      </c>
      <c r="H520" s="69">
        <v>910</v>
      </c>
      <c r="I520" t="s">
        <v>229</v>
      </c>
      <c r="J520">
        <v>8.0401401519775391</v>
      </c>
      <c r="K520">
        <v>-80.96710205078125</v>
      </c>
      <c r="L520">
        <v>88997</v>
      </c>
      <c r="M520">
        <v>91006</v>
      </c>
      <c r="N520" t="s">
        <v>709</v>
      </c>
      <c r="O520">
        <v>8.1366395950317383</v>
      </c>
      <c r="P520">
        <v>-81.0780029296875</v>
      </c>
      <c r="Q520">
        <v>1629</v>
      </c>
    </row>
    <row r="521" spans="1:17">
      <c r="A521">
        <v>510</v>
      </c>
      <c r="B521" t="str">
        <f t="shared" si="7"/>
        <v>Canto del Llano</v>
      </c>
      <c r="C521">
        <v>9</v>
      </c>
      <c r="D521" t="s">
        <v>136</v>
      </c>
      <c r="E521" s="68">
        <v>8.0782098770141602</v>
      </c>
      <c r="F521" s="68">
        <v>-81.134902954101563</v>
      </c>
      <c r="G521" s="68">
        <v>226991</v>
      </c>
      <c r="H521" s="69">
        <v>910</v>
      </c>
      <c r="I521" t="s">
        <v>229</v>
      </c>
      <c r="J521">
        <v>8.0401401519775391</v>
      </c>
      <c r="K521">
        <v>-80.96710205078125</v>
      </c>
      <c r="L521">
        <v>88997</v>
      </c>
      <c r="M521">
        <v>91007</v>
      </c>
      <c r="N521" t="s">
        <v>230</v>
      </c>
      <c r="O521">
        <v>8.1752099990844727</v>
      </c>
      <c r="P521">
        <v>-80.954803466796875</v>
      </c>
      <c r="Q521">
        <v>13331</v>
      </c>
    </row>
    <row r="522" spans="1:17">
      <c r="A522">
        <v>511</v>
      </c>
      <c r="B522" t="str">
        <f t="shared" si="7"/>
        <v>Los Algarrobos</v>
      </c>
      <c r="C522">
        <v>9</v>
      </c>
      <c r="D522" t="s">
        <v>136</v>
      </c>
      <c r="E522" s="68">
        <v>8.0782098770141602</v>
      </c>
      <c r="F522" s="68">
        <v>-81.134902954101563</v>
      </c>
      <c r="G522" s="68">
        <v>226991</v>
      </c>
      <c r="H522" s="69">
        <v>910</v>
      </c>
      <c r="I522" t="s">
        <v>229</v>
      </c>
      <c r="J522">
        <v>8.0401401519775391</v>
      </c>
      <c r="K522">
        <v>-80.96710205078125</v>
      </c>
      <c r="L522">
        <v>88997</v>
      </c>
      <c r="M522">
        <v>91008</v>
      </c>
      <c r="N522" t="s">
        <v>530</v>
      </c>
      <c r="O522">
        <v>8.0906000137329102</v>
      </c>
      <c r="P522">
        <v>-81.050697326660156</v>
      </c>
      <c r="Q522">
        <v>5490</v>
      </c>
    </row>
    <row r="523" spans="1:17">
      <c r="A523">
        <v>512</v>
      </c>
      <c r="B523" t="str">
        <f t="shared" si="7"/>
        <v>Carlos Santana Ávila</v>
      </c>
      <c r="C523">
        <v>9</v>
      </c>
      <c r="D523" t="s">
        <v>136</v>
      </c>
      <c r="E523" s="68">
        <v>8.0782098770141602</v>
      </c>
      <c r="F523" s="68">
        <v>-81.134902954101563</v>
      </c>
      <c r="G523" s="68">
        <v>226991</v>
      </c>
      <c r="H523" s="69">
        <v>910</v>
      </c>
      <c r="I523" t="s">
        <v>229</v>
      </c>
      <c r="J523">
        <v>8.0401401519775391</v>
      </c>
      <c r="K523">
        <v>-80.96710205078125</v>
      </c>
      <c r="L523">
        <v>88997</v>
      </c>
      <c r="M523">
        <v>91009</v>
      </c>
      <c r="N523" t="s">
        <v>242</v>
      </c>
      <c r="O523">
        <v>8.1008901596069336</v>
      </c>
      <c r="P523">
        <v>-80.838401794433594</v>
      </c>
      <c r="Q523">
        <v>4059</v>
      </c>
    </row>
    <row r="524" spans="1:17">
      <c r="A524">
        <v>513</v>
      </c>
      <c r="B524" t="str">
        <f t="shared" ref="B524:B587" si="8">+N524</f>
        <v>Edwin Fábrega</v>
      </c>
      <c r="C524">
        <v>9</v>
      </c>
      <c r="D524" t="s">
        <v>136</v>
      </c>
      <c r="E524" s="68">
        <v>8.0782098770141602</v>
      </c>
      <c r="F524" s="68">
        <v>-81.134902954101563</v>
      </c>
      <c r="G524" s="68">
        <v>226991</v>
      </c>
      <c r="H524" s="69">
        <v>910</v>
      </c>
      <c r="I524" t="s">
        <v>229</v>
      </c>
      <c r="J524">
        <v>8.0401401519775391</v>
      </c>
      <c r="K524">
        <v>-80.96710205078125</v>
      </c>
      <c r="L524">
        <v>88997</v>
      </c>
      <c r="M524">
        <v>91010</v>
      </c>
      <c r="N524" t="s">
        <v>320</v>
      </c>
      <c r="O524">
        <v>8.0519199371337891</v>
      </c>
      <c r="P524">
        <v>-81.016899108886719</v>
      </c>
      <c r="Q524">
        <v>3434</v>
      </c>
    </row>
    <row r="525" spans="1:17">
      <c r="A525">
        <v>514</v>
      </c>
      <c r="B525" t="str">
        <f t="shared" si="8"/>
        <v>San Martín de Porres</v>
      </c>
      <c r="C525">
        <v>9</v>
      </c>
      <c r="D525" t="s">
        <v>136</v>
      </c>
      <c r="E525" s="68">
        <v>8.0782098770141602</v>
      </c>
      <c r="F525" s="68">
        <v>-81.134902954101563</v>
      </c>
      <c r="G525" s="68">
        <v>226991</v>
      </c>
      <c r="H525" s="69">
        <v>910</v>
      </c>
      <c r="I525" t="s">
        <v>229</v>
      </c>
      <c r="J525">
        <v>8.0401401519775391</v>
      </c>
      <c r="K525">
        <v>-80.96710205078125</v>
      </c>
      <c r="L525">
        <v>88997</v>
      </c>
      <c r="M525">
        <v>91011</v>
      </c>
      <c r="N525" t="s">
        <v>703</v>
      </c>
      <c r="O525">
        <v>8.114649772644043</v>
      </c>
      <c r="P525">
        <v>-80.953598022460938</v>
      </c>
      <c r="Q525">
        <v>16406</v>
      </c>
    </row>
    <row r="526" spans="1:17">
      <c r="A526">
        <v>515</v>
      </c>
      <c r="B526" t="str">
        <f t="shared" si="8"/>
        <v>Urracá</v>
      </c>
      <c r="C526">
        <v>9</v>
      </c>
      <c r="D526" t="s">
        <v>136</v>
      </c>
      <c r="E526" s="68">
        <v>8.0782098770141602</v>
      </c>
      <c r="F526" s="68">
        <v>-81.134902954101563</v>
      </c>
      <c r="G526" s="68">
        <v>226991</v>
      </c>
      <c r="H526" s="69">
        <v>910</v>
      </c>
      <c r="I526" t="s">
        <v>229</v>
      </c>
      <c r="J526">
        <v>8.0401401519775391</v>
      </c>
      <c r="K526">
        <v>-80.96710205078125</v>
      </c>
      <c r="L526">
        <v>88997</v>
      </c>
      <c r="M526">
        <v>91012</v>
      </c>
      <c r="N526" t="s">
        <v>757</v>
      </c>
      <c r="O526">
        <v>8.1550703048706055</v>
      </c>
      <c r="P526">
        <v>-80.898300170898438</v>
      </c>
      <c r="Q526">
        <v>1399</v>
      </c>
    </row>
    <row r="527" spans="1:17">
      <c r="A527">
        <v>516</v>
      </c>
      <c r="B527" t="str">
        <f t="shared" si="8"/>
        <v>Rodrigo Luque</v>
      </c>
      <c r="C527">
        <v>9</v>
      </c>
      <c r="D527" t="s">
        <v>136</v>
      </c>
      <c r="E527" s="68">
        <v>8.0782098770141602</v>
      </c>
      <c r="F527" s="68">
        <v>-81.134902954101563</v>
      </c>
      <c r="G527" s="68">
        <v>226991</v>
      </c>
      <c r="H527" s="69">
        <v>910</v>
      </c>
      <c r="I527" t="s">
        <v>229</v>
      </c>
      <c r="J527">
        <v>8.0401401519775391</v>
      </c>
      <c r="K527">
        <v>-80.96710205078125</v>
      </c>
      <c r="L527">
        <v>88997</v>
      </c>
      <c r="M527">
        <v>91013</v>
      </c>
      <c r="N527" t="s">
        <v>675</v>
      </c>
      <c r="O527">
        <v>8.1439895629882813</v>
      </c>
      <c r="P527">
        <v>-80.991897583007813</v>
      </c>
      <c r="Q527">
        <v>0</v>
      </c>
    </row>
    <row r="528" spans="1:17">
      <c r="A528">
        <v>517</v>
      </c>
      <c r="B528" t="str">
        <f t="shared" si="8"/>
        <v>Nuevo Santiago</v>
      </c>
      <c r="C528">
        <v>9</v>
      </c>
      <c r="D528" t="s">
        <v>136</v>
      </c>
      <c r="E528" s="68">
        <v>8.0782098770141602</v>
      </c>
      <c r="F528" s="68">
        <v>-81.134902954101563</v>
      </c>
      <c r="G528" s="68">
        <v>226991</v>
      </c>
      <c r="H528" s="69">
        <v>910</v>
      </c>
      <c r="I528" t="s">
        <v>229</v>
      </c>
      <c r="J528">
        <v>8.0401401519775391</v>
      </c>
      <c r="K528">
        <v>-80.96710205078125</v>
      </c>
      <c r="L528">
        <v>88997</v>
      </c>
      <c r="M528">
        <v>91014</v>
      </c>
      <c r="N528" t="s">
        <v>584</v>
      </c>
      <c r="O528">
        <v>8.1001996994018555</v>
      </c>
      <c r="P528">
        <v>-80.926902770996094</v>
      </c>
      <c r="Q528">
        <v>0</v>
      </c>
    </row>
    <row r="529" spans="1:17">
      <c r="A529">
        <v>518</v>
      </c>
      <c r="B529" t="str">
        <f t="shared" si="8"/>
        <v>Santiago Este</v>
      </c>
      <c r="C529">
        <v>9</v>
      </c>
      <c r="D529" t="s">
        <v>136</v>
      </c>
      <c r="E529" s="68">
        <v>8.0782098770141602</v>
      </c>
      <c r="F529" s="68">
        <v>-81.134902954101563</v>
      </c>
      <c r="G529" s="68">
        <v>226991</v>
      </c>
      <c r="H529" s="69">
        <v>910</v>
      </c>
      <c r="I529" t="s">
        <v>229</v>
      </c>
      <c r="J529">
        <v>8.0401401519775391</v>
      </c>
      <c r="K529">
        <v>-80.96710205078125</v>
      </c>
      <c r="L529">
        <v>88997</v>
      </c>
      <c r="M529">
        <v>91015</v>
      </c>
      <c r="N529" t="s">
        <v>722</v>
      </c>
      <c r="O529">
        <v>8.1596202850341797</v>
      </c>
      <c r="P529">
        <v>-80.739700317382813</v>
      </c>
      <c r="Q529">
        <v>0</v>
      </c>
    </row>
    <row r="530" spans="1:17">
      <c r="A530">
        <v>519</v>
      </c>
      <c r="B530" t="str">
        <f t="shared" si="8"/>
        <v>Santiago Sur</v>
      </c>
      <c r="C530">
        <v>9</v>
      </c>
      <c r="D530" t="s">
        <v>136</v>
      </c>
      <c r="E530" s="68">
        <v>8.0782098770141602</v>
      </c>
      <c r="F530" s="68">
        <v>-81.134902954101563</v>
      </c>
      <c r="G530" s="68">
        <v>226991</v>
      </c>
      <c r="H530" s="69">
        <v>910</v>
      </c>
      <c r="I530" t="s">
        <v>229</v>
      </c>
      <c r="J530">
        <v>8.0401401519775391</v>
      </c>
      <c r="K530">
        <v>-80.96710205078125</v>
      </c>
      <c r="L530">
        <v>88997</v>
      </c>
      <c r="M530">
        <v>91016</v>
      </c>
      <c r="N530" t="s">
        <v>723</v>
      </c>
      <c r="O530">
        <v>7.7997498512268066</v>
      </c>
      <c r="P530">
        <v>-81.006301879882813</v>
      </c>
      <c r="Q530">
        <v>0</v>
      </c>
    </row>
    <row r="531" spans="1:17">
      <c r="A531">
        <v>520</v>
      </c>
      <c r="B531" t="str">
        <f t="shared" si="8"/>
        <v>Soná (Cabecera)</v>
      </c>
      <c r="C531">
        <v>9</v>
      </c>
      <c r="D531" t="s">
        <v>136</v>
      </c>
      <c r="E531" s="68">
        <v>8.0782098770141602</v>
      </c>
      <c r="F531" s="68">
        <v>-81.134902954101563</v>
      </c>
      <c r="G531" s="68">
        <v>226991</v>
      </c>
      <c r="H531" s="69">
        <v>911</v>
      </c>
      <c r="I531" t="s">
        <v>155</v>
      </c>
      <c r="J531">
        <v>7.8602399826049805</v>
      </c>
      <c r="K531">
        <v>-81.344497680664063</v>
      </c>
      <c r="L531">
        <v>27833</v>
      </c>
      <c r="M531">
        <v>91101</v>
      </c>
      <c r="N531" t="s">
        <v>731</v>
      </c>
      <c r="O531">
        <v>7.973909854888916</v>
      </c>
      <c r="P531">
        <v>-81.327796936035156</v>
      </c>
      <c r="Q531">
        <v>10802</v>
      </c>
    </row>
    <row r="532" spans="1:17">
      <c r="A532">
        <v>521</v>
      </c>
      <c r="B532" t="str">
        <f t="shared" si="8"/>
        <v>Bahía Honda</v>
      </c>
      <c r="C532">
        <v>9</v>
      </c>
      <c r="D532" t="s">
        <v>136</v>
      </c>
      <c r="E532" s="68">
        <v>8.0782098770141602</v>
      </c>
      <c r="F532" s="68">
        <v>-81.134902954101563</v>
      </c>
      <c r="G532" s="68">
        <v>226991</v>
      </c>
      <c r="H532" s="69">
        <v>911</v>
      </c>
      <c r="I532" t="s">
        <v>155</v>
      </c>
      <c r="J532">
        <v>7.8602399826049805</v>
      </c>
      <c r="K532">
        <v>-81.344497680664063</v>
      </c>
      <c r="L532">
        <v>27833</v>
      </c>
      <c r="M532">
        <v>91102</v>
      </c>
      <c r="N532" t="s">
        <v>154</v>
      </c>
      <c r="O532">
        <v>7.7676000595092773</v>
      </c>
      <c r="P532">
        <v>-81.505302429199219</v>
      </c>
      <c r="Q532">
        <v>1037</v>
      </c>
    </row>
    <row r="533" spans="1:17">
      <c r="A533">
        <v>522</v>
      </c>
      <c r="B533" t="str">
        <f t="shared" si="8"/>
        <v>Calidonia</v>
      </c>
      <c r="C533">
        <v>9</v>
      </c>
      <c r="D533" t="s">
        <v>136</v>
      </c>
      <c r="E533" s="68">
        <v>8.0782098770141602</v>
      </c>
      <c r="F533" s="68">
        <v>-81.134902954101563</v>
      </c>
      <c r="G533" s="68">
        <v>226991</v>
      </c>
      <c r="H533" s="69">
        <v>911</v>
      </c>
      <c r="I533" t="s">
        <v>155</v>
      </c>
      <c r="J533">
        <v>7.8602399826049805</v>
      </c>
      <c r="K533">
        <v>-81.344497680664063</v>
      </c>
      <c r="L533">
        <v>27833</v>
      </c>
      <c r="M533">
        <v>91103</v>
      </c>
      <c r="N533" t="s">
        <v>220</v>
      </c>
      <c r="O533">
        <v>7.9116997718811035</v>
      </c>
      <c r="P533">
        <v>-81.436897277832031</v>
      </c>
      <c r="Q533">
        <v>1419</v>
      </c>
    </row>
    <row r="534" spans="1:17">
      <c r="A534">
        <v>523</v>
      </c>
      <c r="B534" t="str">
        <f t="shared" si="8"/>
        <v>Cativé</v>
      </c>
      <c r="C534">
        <v>9</v>
      </c>
      <c r="D534" t="s">
        <v>136</v>
      </c>
      <c r="E534" s="68">
        <v>8.0782098770141602</v>
      </c>
      <c r="F534" s="68">
        <v>-81.134902954101563</v>
      </c>
      <c r="G534" s="68">
        <v>226991</v>
      </c>
      <c r="H534" s="69">
        <v>911</v>
      </c>
      <c r="I534" t="s">
        <v>155</v>
      </c>
      <c r="J534">
        <v>7.8602399826049805</v>
      </c>
      <c r="K534">
        <v>-81.344497680664063</v>
      </c>
      <c r="L534">
        <v>27833</v>
      </c>
      <c r="M534">
        <v>91104</v>
      </c>
      <c r="N534" t="s">
        <v>246</v>
      </c>
      <c r="O534">
        <v>7.8531599044799805</v>
      </c>
      <c r="P534">
        <v>-81.402702331542969</v>
      </c>
      <c r="Q534">
        <v>822</v>
      </c>
    </row>
    <row r="535" spans="1:17">
      <c r="A535">
        <v>524</v>
      </c>
      <c r="B535" t="str">
        <f t="shared" si="8"/>
        <v>El Marañón</v>
      </c>
      <c r="C535">
        <v>9</v>
      </c>
      <c r="D535" t="s">
        <v>136</v>
      </c>
      <c r="E535" s="68">
        <v>8.0782098770141602</v>
      </c>
      <c r="F535" s="68">
        <v>-81.134902954101563</v>
      </c>
      <c r="G535" s="68">
        <v>226991</v>
      </c>
      <c r="H535" s="69">
        <v>911</v>
      </c>
      <c r="I535" t="s">
        <v>155</v>
      </c>
      <c r="J535">
        <v>7.8602399826049805</v>
      </c>
      <c r="K535">
        <v>-81.344497680664063</v>
      </c>
      <c r="L535">
        <v>27833</v>
      </c>
      <c r="M535">
        <v>91105</v>
      </c>
      <c r="N535" t="s">
        <v>368</v>
      </c>
      <c r="O535">
        <v>8.0174198150634766</v>
      </c>
      <c r="P535">
        <v>-81.254302978515625</v>
      </c>
      <c r="Q535">
        <v>2322</v>
      </c>
    </row>
    <row r="536" spans="1:17">
      <c r="A536">
        <v>525</v>
      </c>
      <c r="B536" t="str">
        <f t="shared" si="8"/>
        <v>Guarumal</v>
      </c>
      <c r="C536">
        <v>9</v>
      </c>
      <c r="D536" t="s">
        <v>136</v>
      </c>
      <c r="E536" s="68">
        <v>8.0782098770141602</v>
      </c>
      <c r="F536" s="68">
        <v>-81.134902954101563</v>
      </c>
      <c r="G536" s="68">
        <v>226991</v>
      </c>
      <c r="H536" s="69">
        <v>911</v>
      </c>
      <c r="I536" t="s">
        <v>155</v>
      </c>
      <c r="J536">
        <v>7.8602399826049805</v>
      </c>
      <c r="K536">
        <v>-81.344497680664063</v>
      </c>
      <c r="L536">
        <v>27833</v>
      </c>
      <c r="M536">
        <v>91106</v>
      </c>
      <c r="N536" t="s">
        <v>420</v>
      </c>
      <c r="O536">
        <v>7.8233098983764648</v>
      </c>
      <c r="P536">
        <v>-81.224800109863281</v>
      </c>
      <c r="Q536">
        <v>3239</v>
      </c>
    </row>
    <row r="537" spans="1:17">
      <c r="A537">
        <v>526</v>
      </c>
      <c r="B537" t="str">
        <f t="shared" si="8"/>
        <v>La Soledad</v>
      </c>
      <c r="C537">
        <v>9</v>
      </c>
      <c r="D537" t="s">
        <v>136</v>
      </c>
      <c r="E537" s="68">
        <v>8.0782098770141602</v>
      </c>
      <c r="F537" s="68">
        <v>-81.134902954101563</v>
      </c>
      <c r="G537" s="68">
        <v>226991</v>
      </c>
      <c r="H537" s="69">
        <v>911</v>
      </c>
      <c r="I537" t="s">
        <v>155</v>
      </c>
      <c r="J537">
        <v>7.8602399826049805</v>
      </c>
      <c r="K537">
        <v>-81.344497680664063</v>
      </c>
      <c r="L537">
        <v>27833</v>
      </c>
      <c r="M537">
        <v>91107</v>
      </c>
      <c r="N537" t="s">
        <v>483</v>
      </c>
      <c r="O537">
        <v>7.8954100608825684</v>
      </c>
      <c r="P537">
        <v>-81.293502807617188</v>
      </c>
      <c r="Q537">
        <v>1517</v>
      </c>
    </row>
    <row r="538" spans="1:17">
      <c r="A538">
        <v>527</v>
      </c>
      <c r="B538" t="str">
        <f t="shared" si="8"/>
        <v>Quebrada de Oro</v>
      </c>
      <c r="C538">
        <v>9</v>
      </c>
      <c r="D538" t="s">
        <v>136</v>
      </c>
      <c r="E538" s="68">
        <v>8.0782098770141602</v>
      </c>
      <c r="F538" s="68">
        <v>-81.134902954101563</v>
      </c>
      <c r="G538" s="68">
        <v>226991</v>
      </c>
      <c r="H538" s="69">
        <v>911</v>
      </c>
      <c r="I538" t="s">
        <v>155</v>
      </c>
      <c r="J538">
        <v>7.8602399826049805</v>
      </c>
      <c r="K538">
        <v>-81.344497680664063</v>
      </c>
      <c r="L538">
        <v>27833</v>
      </c>
      <c r="M538">
        <v>91108</v>
      </c>
      <c r="N538" t="s">
        <v>649</v>
      </c>
      <c r="O538">
        <v>8.0344600677490234</v>
      </c>
      <c r="P538">
        <v>-81.37030029296875</v>
      </c>
      <c r="Q538">
        <v>955</v>
      </c>
    </row>
    <row r="539" spans="1:17">
      <c r="A539">
        <v>528</v>
      </c>
      <c r="B539" t="str">
        <f t="shared" si="8"/>
        <v>Río Grande</v>
      </c>
      <c r="C539">
        <v>9</v>
      </c>
      <c r="D539" t="s">
        <v>136</v>
      </c>
      <c r="E539" s="68">
        <v>8.0782098770141602</v>
      </c>
      <c r="F539" s="68">
        <v>-81.134902954101563</v>
      </c>
      <c r="G539" s="68">
        <v>226991</v>
      </c>
      <c r="H539" s="69">
        <v>911</v>
      </c>
      <c r="I539" t="s">
        <v>155</v>
      </c>
      <c r="J539">
        <v>7.8602399826049805</v>
      </c>
      <c r="K539">
        <v>-81.344497680664063</v>
      </c>
      <c r="L539">
        <v>27833</v>
      </c>
      <c r="M539">
        <v>91109</v>
      </c>
      <c r="N539" t="s">
        <v>665</v>
      </c>
      <c r="O539">
        <v>7.7116098403930664</v>
      </c>
      <c r="P539">
        <v>-81.344703674316406</v>
      </c>
      <c r="Q539">
        <v>3674</v>
      </c>
    </row>
    <row r="540" spans="1:17">
      <c r="A540">
        <v>529</v>
      </c>
      <c r="B540" t="str">
        <f t="shared" si="8"/>
        <v>Rodeo Viejo</v>
      </c>
      <c r="C540">
        <v>9</v>
      </c>
      <c r="D540" t="s">
        <v>136</v>
      </c>
      <c r="E540" s="68">
        <v>8.0782098770141602</v>
      </c>
      <c r="F540" s="68">
        <v>-81.134902954101563</v>
      </c>
      <c r="G540" s="68">
        <v>226991</v>
      </c>
      <c r="H540" s="69">
        <v>911</v>
      </c>
      <c r="I540" t="s">
        <v>155</v>
      </c>
      <c r="J540">
        <v>7.8602399826049805</v>
      </c>
      <c r="K540">
        <v>-81.344497680664063</v>
      </c>
      <c r="L540">
        <v>27833</v>
      </c>
      <c r="M540">
        <v>91110</v>
      </c>
      <c r="N540" t="s">
        <v>673</v>
      </c>
      <c r="O540">
        <v>8.0908298492431641</v>
      </c>
      <c r="P540">
        <v>-81.318099975585938</v>
      </c>
      <c r="Q540">
        <v>2046</v>
      </c>
    </row>
    <row r="541" spans="1:17">
      <c r="A541">
        <v>530</v>
      </c>
      <c r="B541" t="str">
        <f t="shared" si="8"/>
        <v>Hicaco</v>
      </c>
      <c r="C541">
        <v>9</v>
      </c>
      <c r="D541" t="s">
        <v>136</v>
      </c>
      <c r="E541" s="68">
        <v>8.0782098770141602</v>
      </c>
      <c r="F541" s="68">
        <v>-81.134902954101563</v>
      </c>
      <c r="G541" s="68">
        <v>226991</v>
      </c>
      <c r="H541" s="69">
        <v>911</v>
      </c>
      <c r="I541" t="s">
        <v>155</v>
      </c>
      <c r="J541">
        <v>7.8602399826049805</v>
      </c>
      <c r="K541">
        <v>-81.344497680664063</v>
      </c>
      <c r="L541">
        <v>27833</v>
      </c>
      <c r="M541">
        <v>91111</v>
      </c>
      <c r="N541" t="s">
        <v>433</v>
      </c>
      <c r="O541">
        <v>7.6706199645996094</v>
      </c>
      <c r="P541">
        <v>-81.242301940917969</v>
      </c>
      <c r="Q541">
        <v>0</v>
      </c>
    </row>
    <row r="542" spans="1:17">
      <c r="A542">
        <v>531</v>
      </c>
      <c r="B542" t="str">
        <f t="shared" si="8"/>
        <v>La Trinchera</v>
      </c>
      <c r="C542">
        <v>9</v>
      </c>
      <c r="D542" t="s">
        <v>136</v>
      </c>
      <c r="E542" s="68">
        <v>8.0782098770141602</v>
      </c>
      <c r="F542" s="68">
        <v>-81.134902954101563</v>
      </c>
      <c r="G542" s="68">
        <v>226991</v>
      </c>
      <c r="H542" s="69">
        <v>911</v>
      </c>
      <c r="I542" t="s">
        <v>155</v>
      </c>
      <c r="J542">
        <v>7.8602399826049805</v>
      </c>
      <c r="K542">
        <v>-81.344497680664063</v>
      </c>
      <c r="L542">
        <v>27833</v>
      </c>
      <c r="M542">
        <v>91112</v>
      </c>
      <c r="N542" t="s">
        <v>486</v>
      </c>
      <c r="O542">
        <v>7.7822699546813965</v>
      </c>
      <c r="P542">
        <v>-81.313301086425781</v>
      </c>
      <c r="Q542">
        <v>0</v>
      </c>
    </row>
    <row r="543" spans="1:17">
      <c r="A543">
        <v>532</v>
      </c>
      <c r="B543" t="str">
        <f t="shared" si="8"/>
        <v>Llano de Catival o Mariato (Cabecera)</v>
      </c>
      <c r="C543">
        <v>9</v>
      </c>
      <c r="D543" t="s">
        <v>136</v>
      </c>
      <c r="E543" s="68">
        <v>8.0782098770141602</v>
      </c>
      <c r="F543" s="68">
        <v>-81.134902954101563</v>
      </c>
      <c r="G543" s="68">
        <v>226991</v>
      </c>
      <c r="H543" s="69">
        <v>912</v>
      </c>
      <c r="I543" t="s">
        <v>137</v>
      </c>
      <c r="J543">
        <v>7.4455299377441406</v>
      </c>
      <c r="K543">
        <v>-80.83489990234375</v>
      </c>
      <c r="L543">
        <v>5296</v>
      </c>
      <c r="M543">
        <v>91201</v>
      </c>
      <c r="N543" t="s">
        <v>522</v>
      </c>
      <c r="O543">
        <v>7.6130399703979492</v>
      </c>
      <c r="P543">
        <v>-80.92230224609375</v>
      </c>
      <c r="Q543">
        <v>2376</v>
      </c>
    </row>
    <row r="544" spans="1:17">
      <c r="A544">
        <v>533</v>
      </c>
      <c r="B544" t="str">
        <f t="shared" si="8"/>
        <v>Arenas</v>
      </c>
      <c r="C544">
        <v>9</v>
      </c>
      <c r="D544" t="s">
        <v>136</v>
      </c>
      <c r="E544" s="68">
        <v>8.0782098770141602</v>
      </c>
      <c r="F544" s="68">
        <v>-81.134902954101563</v>
      </c>
      <c r="G544" s="68">
        <v>226991</v>
      </c>
      <c r="H544" s="69">
        <v>912</v>
      </c>
      <c r="I544" t="s">
        <v>137</v>
      </c>
      <c r="J544">
        <v>7.4455299377441406</v>
      </c>
      <c r="K544">
        <v>-80.83489990234375</v>
      </c>
      <c r="L544">
        <v>5296</v>
      </c>
      <c r="M544">
        <v>91202</v>
      </c>
      <c r="N544" t="s">
        <v>138</v>
      </c>
      <c r="O544">
        <v>7.3698601722717285</v>
      </c>
      <c r="P544">
        <v>-80.773002624511719</v>
      </c>
      <c r="Q544">
        <v>663</v>
      </c>
    </row>
    <row r="545" spans="1:17">
      <c r="A545">
        <v>534</v>
      </c>
      <c r="B545" t="str">
        <f t="shared" si="8"/>
        <v>El Cacao</v>
      </c>
      <c r="C545">
        <v>9</v>
      </c>
      <c r="D545" t="s">
        <v>136</v>
      </c>
      <c r="E545" s="68">
        <v>8.0782098770141602</v>
      </c>
      <c r="F545" s="68">
        <v>-81.134902954101563</v>
      </c>
      <c r="G545" s="68">
        <v>226991</v>
      </c>
      <c r="H545" s="69">
        <v>912</v>
      </c>
      <c r="I545" t="s">
        <v>137</v>
      </c>
      <c r="J545">
        <v>7.4455299377441406</v>
      </c>
      <c r="K545">
        <v>-80.83489990234375</v>
      </c>
      <c r="L545">
        <v>5296</v>
      </c>
      <c r="M545">
        <v>91203</v>
      </c>
      <c r="N545" t="s">
        <v>330</v>
      </c>
      <c r="O545">
        <v>7.2744598388671875</v>
      </c>
      <c r="P545">
        <v>-80.783599853515625</v>
      </c>
      <c r="Q545">
        <v>529</v>
      </c>
    </row>
    <row r="546" spans="1:17">
      <c r="A546">
        <v>535</v>
      </c>
      <c r="B546" t="str">
        <f t="shared" si="8"/>
        <v>Quebro</v>
      </c>
      <c r="C546">
        <v>9</v>
      </c>
      <c r="D546" t="s">
        <v>136</v>
      </c>
      <c r="E546" s="68">
        <v>8.0782098770141602</v>
      </c>
      <c r="F546" s="68">
        <v>-81.134902954101563</v>
      </c>
      <c r="G546" s="68">
        <v>226991</v>
      </c>
      <c r="H546" s="69">
        <v>912</v>
      </c>
      <c r="I546" t="s">
        <v>137</v>
      </c>
      <c r="J546">
        <v>7.4455299377441406</v>
      </c>
      <c r="K546">
        <v>-80.83489990234375</v>
      </c>
      <c r="L546">
        <v>5296</v>
      </c>
      <c r="M546">
        <v>91204</v>
      </c>
      <c r="N546" t="s">
        <v>653</v>
      </c>
      <c r="O546">
        <v>7.4839701652526855</v>
      </c>
      <c r="P546">
        <v>-80.825698852539063</v>
      </c>
      <c r="Q546">
        <v>1129</v>
      </c>
    </row>
    <row r="547" spans="1:17">
      <c r="A547">
        <v>536</v>
      </c>
      <c r="B547" t="str">
        <f t="shared" si="8"/>
        <v>Tebario</v>
      </c>
      <c r="C547">
        <v>9</v>
      </c>
      <c r="D547" t="s">
        <v>136</v>
      </c>
      <c r="E547" s="68">
        <v>8.0782098770141602</v>
      </c>
      <c r="F547" s="68">
        <v>-81.134902954101563</v>
      </c>
      <c r="G547" s="68">
        <v>226991</v>
      </c>
      <c r="H547" s="69">
        <v>912</v>
      </c>
      <c r="I547" t="s">
        <v>137</v>
      </c>
      <c r="J547">
        <v>7.4455299377441406</v>
      </c>
      <c r="K547">
        <v>-80.83489990234375</v>
      </c>
      <c r="L547">
        <v>5296</v>
      </c>
      <c r="M547">
        <v>91205</v>
      </c>
      <c r="N547" t="s">
        <v>737</v>
      </c>
      <c r="O547">
        <v>7.7168397903442383</v>
      </c>
      <c r="P547">
        <v>-80.972602844238281</v>
      </c>
      <c r="Q547">
        <v>599</v>
      </c>
    </row>
    <row r="548" spans="1:17">
      <c r="A548">
        <v>537</v>
      </c>
      <c r="B548" t="str">
        <f t="shared" si="8"/>
        <v>Narganá (Cabecera)</v>
      </c>
      <c r="C548">
        <v>10</v>
      </c>
      <c r="D548" t="s">
        <v>110</v>
      </c>
      <c r="E548" s="68">
        <v>9.1622495651245117</v>
      </c>
      <c r="F548" s="68">
        <v>-78.289100646972656</v>
      </c>
      <c r="G548" s="68">
        <v>33109</v>
      </c>
      <c r="H548" s="69">
        <v>1001</v>
      </c>
      <c r="I548" t="s">
        <v>110</v>
      </c>
      <c r="J548">
        <v>9.1622495651245117</v>
      </c>
      <c r="K548">
        <v>-78.289100646972656</v>
      </c>
      <c r="L548">
        <v>33109</v>
      </c>
      <c r="M548">
        <v>100101</v>
      </c>
      <c r="N548" t="s">
        <v>570</v>
      </c>
      <c r="O548">
        <v>9.3903999328613281</v>
      </c>
      <c r="P548">
        <v>-78.851898193359375</v>
      </c>
      <c r="Q548">
        <v>14060</v>
      </c>
    </row>
    <row r="549" spans="1:17">
      <c r="A549">
        <v>538</v>
      </c>
      <c r="B549" t="str">
        <f t="shared" si="8"/>
        <v>Ailigandí</v>
      </c>
      <c r="C549">
        <v>10</v>
      </c>
      <c r="D549" t="s">
        <v>110</v>
      </c>
      <c r="E549" s="68">
        <v>9.1622495651245117</v>
      </c>
      <c r="F549" s="68">
        <v>-78.289100646972656</v>
      </c>
      <c r="G549" s="68">
        <v>33109</v>
      </c>
      <c r="H549" s="69">
        <v>1001</v>
      </c>
      <c r="I549" t="s">
        <v>110</v>
      </c>
      <c r="J549">
        <v>9.1622495651245117</v>
      </c>
      <c r="K549">
        <v>-78.289100646972656</v>
      </c>
      <c r="L549">
        <v>33109</v>
      </c>
      <c r="M549">
        <v>100102</v>
      </c>
      <c r="N549" t="s">
        <v>111</v>
      </c>
      <c r="O549">
        <v>9.2218904495239258</v>
      </c>
      <c r="P549">
        <v>-78.15789794921875</v>
      </c>
      <c r="Q549">
        <v>11644</v>
      </c>
    </row>
    <row r="550" spans="1:17">
      <c r="A550">
        <v>539</v>
      </c>
      <c r="B550" t="str">
        <f t="shared" si="8"/>
        <v>Puerto Obaldía</v>
      </c>
      <c r="C550">
        <v>10</v>
      </c>
      <c r="D550" t="s">
        <v>110</v>
      </c>
      <c r="E550" s="68">
        <v>9.1622495651245117</v>
      </c>
      <c r="F550" s="68">
        <v>-78.289100646972656</v>
      </c>
      <c r="G550" s="68">
        <v>33109</v>
      </c>
      <c r="H550" s="69">
        <v>1001</v>
      </c>
      <c r="I550" t="s">
        <v>110</v>
      </c>
      <c r="J550">
        <v>9.1622495651245117</v>
      </c>
      <c r="K550">
        <v>-78.289100646972656</v>
      </c>
      <c r="L550">
        <v>33109</v>
      </c>
      <c r="M550">
        <v>100103</v>
      </c>
      <c r="N550" t="s">
        <v>639</v>
      </c>
      <c r="O550">
        <v>8.615839958190918</v>
      </c>
      <c r="P550">
        <v>-77.435897827148438</v>
      </c>
      <c r="Q550">
        <v>672</v>
      </c>
    </row>
    <row r="551" spans="1:17">
      <c r="A551">
        <v>540</v>
      </c>
      <c r="B551" t="str">
        <f t="shared" si="8"/>
        <v>Tubualá</v>
      </c>
      <c r="C551">
        <v>10</v>
      </c>
      <c r="D551" t="s">
        <v>110</v>
      </c>
      <c r="E551" s="68">
        <v>9.1622495651245117</v>
      </c>
      <c r="F551" s="68">
        <v>-78.289100646972656</v>
      </c>
      <c r="G551" s="68">
        <v>33109</v>
      </c>
      <c r="H551" s="69">
        <v>1001</v>
      </c>
      <c r="I551" t="s">
        <v>110</v>
      </c>
      <c r="J551">
        <v>9.1622495651245117</v>
      </c>
      <c r="K551">
        <v>-78.289100646972656</v>
      </c>
      <c r="L551">
        <v>33109</v>
      </c>
      <c r="M551">
        <v>100104</v>
      </c>
      <c r="N551" t="s">
        <v>751</v>
      </c>
      <c r="O551">
        <v>8.8618402481079102</v>
      </c>
      <c r="P551">
        <v>-77.7156982421875</v>
      </c>
      <c r="Q551">
        <v>6733</v>
      </c>
    </row>
    <row r="552" spans="1:17">
      <c r="A552">
        <v>541</v>
      </c>
      <c r="B552" t="str">
        <f t="shared" si="8"/>
        <v>Cirilo Guaynora (Cabecera)</v>
      </c>
      <c r="C552">
        <v>11</v>
      </c>
      <c r="D552" t="s">
        <v>288</v>
      </c>
      <c r="E552" s="67">
        <v>8.2459402084350586</v>
      </c>
      <c r="F552" s="67">
        <v>-77.762001037597656</v>
      </c>
      <c r="G552" s="67">
        <v>10001</v>
      </c>
      <c r="H552" s="69">
        <v>1101</v>
      </c>
      <c r="I552" t="s">
        <v>289</v>
      </c>
      <c r="J552">
        <v>8.420720100402832</v>
      </c>
      <c r="K552">
        <v>-77.606201171875</v>
      </c>
      <c r="L552">
        <v>7715</v>
      </c>
      <c r="M552">
        <v>110101</v>
      </c>
      <c r="N552" t="s">
        <v>290</v>
      </c>
      <c r="O552">
        <v>8.1568098068237305</v>
      </c>
      <c r="P552">
        <v>-77.460403442382813</v>
      </c>
      <c r="Q552">
        <v>2197</v>
      </c>
    </row>
    <row r="553" spans="1:17">
      <c r="A553">
        <v>542</v>
      </c>
      <c r="B553" t="str">
        <f t="shared" si="8"/>
        <v>Lajas Blancas</v>
      </c>
      <c r="C553">
        <v>11</v>
      </c>
      <c r="D553" t="s">
        <v>288</v>
      </c>
      <c r="E553" s="67">
        <v>8.2459402084350586</v>
      </c>
      <c r="F553" s="67">
        <v>-77.762001037597656</v>
      </c>
      <c r="G553" s="67">
        <v>10001</v>
      </c>
      <c r="H553" s="69">
        <v>1101</v>
      </c>
      <c r="I553" t="s">
        <v>289</v>
      </c>
      <c r="J553">
        <v>8.420720100402832</v>
      </c>
      <c r="K553">
        <v>-77.606201171875</v>
      </c>
      <c r="L553">
        <v>7715</v>
      </c>
      <c r="M553">
        <v>110102</v>
      </c>
      <c r="N553" t="s">
        <v>493</v>
      </c>
      <c r="O553">
        <v>8.5474700927734375</v>
      </c>
      <c r="P553">
        <v>-77.707496643066406</v>
      </c>
      <c r="Q553">
        <v>3735</v>
      </c>
    </row>
    <row r="554" spans="1:17">
      <c r="A554">
        <v>543</v>
      </c>
      <c r="B554" t="str">
        <f t="shared" si="8"/>
        <v>Manuel Ortega</v>
      </c>
      <c r="C554">
        <v>11</v>
      </c>
      <c r="D554" t="s">
        <v>288</v>
      </c>
      <c r="E554" s="67">
        <v>8.2459402084350586</v>
      </c>
      <c r="F554" s="67">
        <v>-77.762001037597656</v>
      </c>
      <c r="G554" s="67">
        <v>10001</v>
      </c>
      <c r="H554" s="69">
        <v>1101</v>
      </c>
      <c r="I554" t="s">
        <v>289</v>
      </c>
      <c r="J554">
        <v>8.420720100402832</v>
      </c>
      <c r="K554">
        <v>-77.606201171875</v>
      </c>
      <c r="L554">
        <v>7715</v>
      </c>
      <c r="M554">
        <v>110103</v>
      </c>
      <c r="N554" t="s">
        <v>551</v>
      </c>
      <c r="O554">
        <v>8.3226995468139648</v>
      </c>
      <c r="P554">
        <v>-77.499000549316406</v>
      </c>
      <c r="Q554">
        <v>1783</v>
      </c>
    </row>
    <row r="555" spans="1:17">
      <c r="A555">
        <v>544</v>
      </c>
      <c r="B555" t="str">
        <f t="shared" si="8"/>
        <v>Río Sábalo (Cabecera)</v>
      </c>
      <c r="C555">
        <v>11</v>
      </c>
      <c r="D555" t="s">
        <v>288</v>
      </c>
      <c r="E555" s="67">
        <v>8.2459402084350586</v>
      </c>
      <c r="F555" s="67">
        <v>-77.762001037597656</v>
      </c>
      <c r="G555" s="67">
        <v>10001</v>
      </c>
      <c r="H555" s="69">
        <v>1102</v>
      </c>
      <c r="I555" t="s">
        <v>443</v>
      </c>
      <c r="J555">
        <v>7.8367500305175781</v>
      </c>
      <c r="K555">
        <v>-78.126899719238281</v>
      </c>
      <c r="L555">
        <v>2286</v>
      </c>
      <c r="M555">
        <v>110201</v>
      </c>
      <c r="N555" t="s">
        <v>671</v>
      </c>
      <c r="O555">
        <v>7.9122800827026367</v>
      </c>
      <c r="P555">
        <v>-78.214302062988281</v>
      </c>
      <c r="Q555">
        <v>1800</v>
      </c>
    </row>
    <row r="556" spans="1:17">
      <c r="A556">
        <v>545</v>
      </c>
      <c r="B556" t="str">
        <f t="shared" si="8"/>
        <v>Jingurudó</v>
      </c>
      <c r="C556">
        <v>11</v>
      </c>
      <c r="D556" t="s">
        <v>288</v>
      </c>
      <c r="E556" s="67">
        <v>8.2459402084350586</v>
      </c>
      <c r="F556" s="67">
        <v>-77.762001037597656</v>
      </c>
      <c r="G556" s="67">
        <v>10001</v>
      </c>
      <c r="H556" s="69">
        <v>1102</v>
      </c>
      <c r="I556" t="s">
        <v>443</v>
      </c>
      <c r="J556">
        <v>7.8367500305175781</v>
      </c>
      <c r="K556">
        <v>-78.126899719238281</v>
      </c>
      <c r="L556">
        <v>2286</v>
      </c>
      <c r="M556">
        <v>110202</v>
      </c>
      <c r="N556" t="s">
        <v>444</v>
      </c>
      <c r="O556">
        <v>7.782710075378418</v>
      </c>
      <c r="P556">
        <v>-78.064300537109375</v>
      </c>
      <c r="Q556">
        <v>486</v>
      </c>
    </row>
    <row r="557" spans="1:17">
      <c r="A557">
        <v>546</v>
      </c>
      <c r="B557" t="str">
        <f t="shared" si="8"/>
        <v>Soloy</v>
      </c>
      <c r="C557">
        <v>12</v>
      </c>
      <c r="D557" t="s">
        <v>101</v>
      </c>
      <c r="E557" s="64">
        <v>8.6566200256347656</v>
      </c>
      <c r="F557" s="64">
        <v>-81.76629638671875</v>
      </c>
      <c r="G557" s="64">
        <v>156747</v>
      </c>
      <c r="H557" s="69">
        <v>1201</v>
      </c>
      <c r="I557" t="s">
        <v>190</v>
      </c>
      <c r="J557">
        <v>8.5318698883056641</v>
      </c>
      <c r="K557">
        <v>-82.034103393554688</v>
      </c>
      <c r="L557">
        <v>23532</v>
      </c>
      <c r="M557">
        <v>120101</v>
      </c>
      <c r="N557" t="s">
        <v>730</v>
      </c>
      <c r="O557">
        <v>8.5435695648193359</v>
      </c>
      <c r="P557">
        <v>-82.094802856445313</v>
      </c>
      <c r="Q557">
        <v>4153</v>
      </c>
    </row>
    <row r="558" spans="1:17">
      <c r="A558">
        <v>547</v>
      </c>
      <c r="B558" t="str">
        <f t="shared" si="8"/>
        <v>Boca de Balsa</v>
      </c>
      <c r="C558">
        <v>12</v>
      </c>
      <c r="D558" t="s">
        <v>101</v>
      </c>
      <c r="E558" s="64">
        <v>8.6566200256347656</v>
      </c>
      <c r="F558" s="64">
        <v>-81.76629638671875</v>
      </c>
      <c r="G558" s="64">
        <v>156747</v>
      </c>
      <c r="H558" s="69">
        <v>1201</v>
      </c>
      <c r="I558" t="s">
        <v>190</v>
      </c>
      <c r="J558">
        <v>8.5318698883056641</v>
      </c>
      <c r="K558">
        <v>-82.034103393554688</v>
      </c>
      <c r="L558">
        <v>23532</v>
      </c>
      <c r="M558">
        <v>120102</v>
      </c>
      <c r="N558" t="s">
        <v>191</v>
      </c>
      <c r="O558">
        <v>8.5894098281860352</v>
      </c>
      <c r="P558">
        <v>-82.031303405761719</v>
      </c>
      <c r="Q558">
        <v>3053</v>
      </c>
    </row>
    <row r="559" spans="1:17">
      <c r="A559">
        <v>548</v>
      </c>
      <c r="B559" t="str">
        <f t="shared" si="8"/>
        <v>Camarón Arriba</v>
      </c>
      <c r="C559">
        <v>12</v>
      </c>
      <c r="D559" t="s">
        <v>101</v>
      </c>
      <c r="E559" s="64">
        <v>8.6566200256347656</v>
      </c>
      <c r="F559" s="64">
        <v>-81.76629638671875</v>
      </c>
      <c r="G559" s="64">
        <v>156747</v>
      </c>
      <c r="H559" s="69">
        <v>1201</v>
      </c>
      <c r="I559" t="s">
        <v>190</v>
      </c>
      <c r="J559">
        <v>8.5318698883056641</v>
      </c>
      <c r="K559">
        <v>-82.034103393554688</v>
      </c>
      <c r="L559">
        <v>23532</v>
      </c>
      <c r="M559">
        <v>120103</v>
      </c>
      <c r="N559" t="s">
        <v>223</v>
      </c>
      <c r="O559">
        <v>8.3945598602294922</v>
      </c>
      <c r="P559">
        <v>-81.996101379394531</v>
      </c>
      <c r="Q559">
        <v>2977</v>
      </c>
    </row>
    <row r="560" spans="1:17">
      <c r="A560">
        <v>549</v>
      </c>
      <c r="B560" t="str">
        <f t="shared" si="8"/>
        <v>Cerro Banco</v>
      </c>
      <c r="C560">
        <v>12</v>
      </c>
      <c r="D560" t="s">
        <v>101</v>
      </c>
      <c r="E560" s="64">
        <v>8.6566200256347656</v>
      </c>
      <c r="F560" s="64">
        <v>-81.76629638671875</v>
      </c>
      <c r="G560" s="64">
        <v>156747</v>
      </c>
      <c r="H560" s="69">
        <v>1201</v>
      </c>
      <c r="I560" t="s">
        <v>190</v>
      </c>
      <c r="J560">
        <v>8.5318698883056641</v>
      </c>
      <c r="K560">
        <v>-82.034103393554688</v>
      </c>
      <c r="L560">
        <v>23532</v>
      </c>
      <c r="M560">
        <v>120104</v>
      </c>
      <c r="N560" t="s">
        <v>253</v>
      </c>
      <c r="O560">
        <v>8.4693603515625</v>
      </c>
      <c r="P560">
        <v>-82.012199401855469</v>
      </c>
      <c r="Q560">
        <v>3913</v>
      </c>
    </row>
    <row r="561" spans="1:17">
      <c r="A561">
        <v>550</v>
      </c>
      <c r="B561" t="str">
        <f t="shared" si="8"/>
        <v>Cerro de Patena</v>
      </c>
      <c r="C561">
        <v>12</v>
      </c>
      <c r="D561" t="s">
        <v>101</v>
      </c>
      <c r="E561" s="64">
        <v>8.6566200256347656</v>
      </c>
      <c r="F561" s="64">
        <v>-81.76629638671875</v>
      </c>
      <c r="G561" s="64">
        <v>156747</v>
      </c>
      <c r="H561" s="69">
        <v>1201</v>
      </c>
      <c r="I561" t="s">
        <v>190</v>
      </c>
      <c r="J561">
        <v>8.5318698883056641</v>
      </c>
      <c r="K561">
        <v>-82.034103393554688</v>
      </c>
      <c r="L561">
        <v>23532</v>
      </c>
      <c r="M561">
        <v>120105</v>
      </c>
      <c r="N561" t="s">
        <v>257</v>
      </c>
      <c r="O561">
        <v>8.4432296752929688</v>
      </c>
      <c r="P561">
        <v>-81.933296203613281</v>
      </c>
      <c r="Q561">
        <v>1730</v>
      </c>
    </row>
    <row r="562" spans="1:17">
      <c r="A562">
        <v>551</v>
      </c>
      <c r="B562" t="str">
        <f t="shared" si="8"/>
        <v>Emplanada de Chorcha</v>
      </c>
      <c r="C562">
        <v>12</v>
      </c>
      <c r="D562" t="s">
        <v>101</v>
      </c>
      <c r="E562" s="64">
        <v>8.6566200256347656</v>
      </c>
      <c r="F562" s="64">
        <v>-81.76629638671875</v>
      </c>
      <c r="G562" s="64">
        <v>156747</v>
      </c>
      <c r="H562" s="69">
        <v>1201</v>
      </c>
      <c r="I562" t="s">
        <v>190</v>
      </c>
      <c r="J562">
        <v>8.5318698883056641</v>
      </c>
      <c r="K562">
        <v>-82.034103393554688</v>
      </c>
      <c r="L562">
        <v>23532</v>
      </c>
      <c r="M562">
        <v>120106</v>
      </c>
      <c r="N562" t="s">
        <v>397</v>
      </c>
      <c r="O562">
        <v>8.6045398712158203</v>
      </c>
      <c r="P562">
        <v>-82.141998291015625</v>
      </c>
      <c r="Q562">
        <v>2348</v>
      </c>
    </row>
    <row r="563" spans="1:17">
      <c r="A563">
        <v>552</v>
      </c>
      <c r="B563" t="str">
        <f t="shared" si="8"/>
        <v>Nämnoni</v>
      </c>
      <c r="C563">
        <v>12</v>
      </c>
      <c r="D563" t="s">
        <v>101</v>
      </c>
      <c r="E563" s="64">
        <v>8.6566200256347656</v>
      </c>
      <c r="F563" s="64">
        <v>-81.76629638671875</v>
      </c>
      <c r="G563" s="64">
        <v>156747</v>
      </c>
      <c r="H563" s="69">
        <v>1201</v>
      </c>
      <c r="I563" t="s">
        <v>190</v>
      </c>
      <c r="J563">
        <v>8.5318698883056641</v>
      </c>
      <c r="K563">
        <v>-82.034103393554688</v>
      </c>
      <c r="L563">
        <v>23532</v>
      </c>
      <c r="M563">
        <v>120107</v>
      </c>
      <c r="N563" t="s">
        <v>568</v>
      </c>
      <c r="O563">
        <v>8.3690204620361328</v>
      </c>
      <c r="P563">
        <v>-81.969902038574219</v>
      </c>
      <c r="Q563">
        <v>1867</v>
      </c>
    </row>
    <row r="564" spans="1:17">
      <c r="A564">
        <v>553</v>
      </c>
      <c r="B564" t="str">
        <f t="shared" si="8"/>
        <v>Niba</v>
      </c>
      <c r="C564">
        <v>12</v>
      </c>
      <c r="D564" t="s">
        <v>101</v>
      </c>
      <c r="E564" s="64">
        <v>8.6566200256347656</v>
      </c>
      <c r="F564" s="64">
        <v>-81.76629638671875</v>
      </c>
      <c r="G564" s="64">
        <v>156747</v>
      </c>
      <c r="H564" s="69">
        <v>1201</v>
      </c>
      <c r="I564" t="s">
        <v>190</v>
      </c>
      <c r="J564">
        <v>8.5318698883056641</v>
      </c>
      <c r="K564">
        <v>-82.034103393554688</v>
      </c>
      <c r="L564">
        <v>23532</v>
      </c>
      <c r="M564">
        <v>120108</v>
      </c>
      <c r="N564" t="s">
        <v>572</v>
      </c>
      <c r="O564">
        <v>8.5634403228759766</v>
      </c>
      <c r="P564">
        <v>-81.953598022460938</v>
      </c>
      <c r="Q564">
        <v>3491</v>
      </c>
    </row>
    <row r="565" spans="1:17">
      <c r="A565">
        <v>554</v>
      </c>
      <c r="B565" t="str">
        <f t="shared" si="8"/>
        <v>Hato Pilón (Cabecera)</v>
      </c>
      <c r="C565">
        <v>12</v>
      </c>
      <c r="D565" t="s">
        <v>101</v>
      </c>
      <c r="E565" s="64">
        <v>8.6566200256347656</v>
      </c>
      <c r="F565" s="64">
        <v>-81.76629638671875</v>
      </c>
      <c r="G565" s="64">
        <v>156747</v>
      </c>
      <c r="H565" s="69">
        <v>1202</v>
      </c>
      <c r="I565" t="s">
        <v>243</v>
      </c>
      <c r="J565">
        <v>8.4575004577636719</v>
      </c>
      <c r="K565">
        <v>-81.87969970703125</v>
      </c>
      <c r="L565">
        <v>15010</v>
      </c>
      <c r="M565">
        <v>120201</v>
      </c>
      <c r="N565" t="s">
        <v>432</v>
      </c>
      <c r="O565">
        <v>8.3938999176025391</v>
      </c>
      <c r="P565">
        <v>-81.83599853515625</v>
      </c>
      <c r="Q565">
        <v>2356</v>
      </c>
    </row>
    <row r="566" spans="1:17">
      <c r="A566">
        <v>555</v>
      </c>
      <c r="B566" t="str">
        <f t="shared" si="8"/>
        <v>Cascabel</v>
      </c>
      <c r="C566">
        <v>12</v>
      </c>
      <c r="D566" t="s">
        <v>101</v>
      </c>
      <c r="E566" s="64">
        <v>8.6566200256347656</v>
      </c>
      <c r="F566" s="64">
        <v>-81.76629638671875</v>
      </c>
      <c r="G566" s="64">
        <v>156747</v>
      </c>
      <c r="H566" s="69">
        <v>1202</v>
      </c>
      <c r="I566" t="s">
        <v>243</v>
      </c>
      <c r="J566">
        <v>8.4575004577636719</v>
      </c>
      <c r="K566">
        <v>-81.87969970703125</v>
      </c>
      <c r="L566">
        <v>15010</v>
      </c>
      <c r="M566">
        <v>120202</v>
      </c>
      <c r="N566" t="s">
        <v>244</v>
      </c>
      <c r="O566">
        <v>8.5583600997924805</v>
      </c>
      <c r="P566">
        <v>-81.879898071289063</v>
      </c>
      <c r="Q566">
        <v>1225</v>
      </c>
    </row>
    <row r="567" spans="1:17">
      <c r="A567">
        <v>556</v>
      </c>
      <c r="B567" t="str">
        <f t="shared" si="8"/>
        <v>Hato Corotú</v>
      </c>
      <c r="C567">
        <v>12</v>
      </c>
      <c r="D567" t="s">
        <v>101</v>
      </c>
      <c r="E567" s="64">
        <v>8.6566200256347656</v>
      </c>
      <c r="F567" s="64">
        <v>-81.76629638671875</v>
      </c>
      <c r="G567" s="64">
        <v>156747</v>
      </c>
      <c r="H567" s="69">
        <v>1202</v>
      </c>
      <c r="I567" t="s">
        <v>243</v>
      </c>
      <c r="J567">
        <v>8.4575004577636719</v>
      </c>
      <c r="K567">
        <v>-81.87969970703125</v>
      </c>
      <c r="L567">
        <v>15010</v>
      </c>
      <c r="M567">
        <v>120203</v>
      </c>
      <c r="N567" t="s">
        <v>428</v>
      </c>
      <c r="O567">
        <v>8.3419904708862305</v>
      </c>
      <c r="P567">
        <v>-81.959098815917969</v>
      </c>
      <c r="Q567">
        <v>2134</v>
      </c>
    </row>
    <row r="568" spans="1:17">
      <c r="A568">
        <v>557</v>
      </c>
      <c r="B568" t="str">
        <f t="shared" si="8"/>
        <v>Hato Culantro</v>
      </c>
      <c r="C568">
        <v>12</v>
      </c>
      <c r="D568" t="s">
        <v>101</v>
      </c>
      <c r="E568" s="64">
        <v>8.6566200256347656</v>
      </c>
      <c r="F568" s="64">
        <v>-81.76629638671875</v>
      </c>
      <c r="G568" s="64">
        <v>156747</v>
      </c>
      <c r="H568" s="69">
        <v>1202</v>
      </c>
      <c r="I568" t="s">
        <v>243</v>
      </c>
      <c r="J568">
        <v>8.4575004577636719</v>
      </c>
      <c r="K568">
        <v>-81.87969970703125</v>
      </c>
      <c r="L568">
        <v>15010</v>
      </c>
      <c r="M568">
        <v>120204</v>
      </c>
      <c r="N568" t="s">
        <v>429</v>
      </c>
      <c r="O568">
        <v>8.4567899703979492</v>
      </c>
      <c r="P568">
        <v>-81.865997314453125</v>
      </c>
      <c r="Q568">
        <v>2110</v>
      </c>
    </row>
    <row r="569" spans="1:17">
      <c r="A569">
        <v>558</v>
      </c>
      <c r="B569" t="str">
        <f t="shared" si="8"/>
        <v>Hato Jobo</v>
      </c>
      <c r="C569">
        <v>12</v>
      </c>
      <c r="D569" t="s">
        <v>101</v>
      </c>
      <c r="E569" s="64">
        <v>8.6566200256347656</v>
      </c>
      <c r="F569" s="64">
        <v>-81.76629638671875</v>
      </c>
      <c r="G569" s="64">
        <v>156747</v>
      </c>
      <c r="H569" s="69">
        <v>1202</v>
      </c>
      <c r="I569" t="s">
        <v>243</v>
      </c>
      <c r="J569">
        <v>8.4575004577636719</v>
      </c>
      <c r="K569">
        <v>-81.87969970703125</v>
      </c>
      <c r="L569">
        <v>15010</v>
      </c>
      <c r="M569">
        <v>120205</v>
      </c>
      <c r="N569" t="s">
        <v>430</v>
      </c>
      <c r="O569">
        <v>8.3995504379272461</v>
      </c>
      <c r="P569">
        <v>-81.899101257324219</v>
      </c>
      <c r="Q569">
        <v>1393</v>
      </c>
    </row>
    <row r="570" spans="1:17">
      <c r="A570">
        <v>559</v>
      </c>
      <c r="B570" t="str">
        <f t="shared" si="8"/>
        <v>Hato Julí</v>
      </c>
      <c r="C570">
        <v>12</v>
      </c>
      <c r="D570" t="s">
        <v>101</v>
      </c>
      <c r="E570" s="64">
        <v>8.6566200256347656</v>
      </c>
      <c r="F570" s="64">
        <v>-81.76629638671875</v>
      </c>
      <c r="G570" s="64">
        <v>156747</v>
      </c>
      <c r="H570" s="69">
        <v>1202</v>
      </c>
      <c r="I570" t="s">
        <v>243</v>
      </c>
      <c r="J570">
        <v>8.4575004577636719</v>
      </c>
      <c r="K570">
        <v>-81.87969970703125</v>
      </c>
      <c r="L570">
        <v>15010</v>
      </c>
      <c r="M570">
        <v>120206</v>
      </c>
      <c r="N570" t="s">
        <v>431</v>
      </c>
      <c r="O570">
        <v>8.3572702407836914</v>
      </c>
      <c r="P570">
        <v>-81.851402282714844</v>
      </c>
      <c r="Q570">
        <v>1504</v>
      </c>
    </row>
    <row r="571" spans="1:17">
      <c r="A571">
        <v>560</v>
      </c>
      <c r="B571" t="str">
        <f t="shared" si="8"/>
        <v>Quebrada de Loro</v>
      </c>
      <c r="C571">
        <v>12</v>
      </c>
      <c r="D571" t="s">
        <v>101</v>
      </c>
      <c r="E571" s="64">
        <v>8.6566200256347656</v>
      </c>
      <c r="F571" s="64">
        <v>-81.76629638671875</v>
      </c>
      <c r="G571" s="64">
        <v>156747</v>
      </c>
      <c r="H571" s="69">
        <v>1202</v>
      </c>
      <c r="I571" t="s">
        <v>243</v>
      </c>
      <c r="J571">
        <v>8.4575004577636719</v>
      </c>
      <c r="K571">
        <v>-81.87969970703125</v>
      </c>
      <c r="L571">
        <v>15010</v>
      </c>
      <c r="M571">
        <v>120207</v>
      </c>
      <c r="N571" t="s">
        <v>648</v>
      </c>
      <c r="O571">
        <v>8.3495101928710938</v>
      </c>
      <c r="P571">
        <v>-81.924896240234375</v>
      </c>
      <c r="Q571">
        <v>1616</v>
      </c>
    </row>
    <row r="572" spans="1:17">
      <c r="A572">
        <v>561</v>
      </c>
      <c r="B572" t="str">
        <f t="shared" si="8"/>
        <v>Salto Dupí</v>
      </c>
      <c r="C572">
        <v>12</v>
      </c>
      <c r="D572" t="s">
        <v>101</v>
      </c>
      <c r="E572" s="64">
        <v>8.6566200256347656</v>
      </c>
      <c r="F572" s="64">
        <v>-81.76629638671875</v>
      </c>
      <c r="G572" s="64">
        <v>156747</v>
      </c>
      <c r="H572" s="69">
        <v>1202</v>
      </c>
      <c r="I572" t="s">
        <v>243</v>
      </c>
      <c r="J572">
        <v>8.4575004577636719</v>
      </c>
      <c r="K572">
        <v>-81.87969970703125</v>
      </c>
      <c r="L572">
        <v>15010</v>
      </c>
      <c r="M572">
        <v>120208</v>
      </c>
      <c r="N572" t="s">
        <v>685</v>
      </c>
      <c r="O572">
        <v>8.3572702407836914</v>
      </c>
      <c r="P572">
        <v>-81.887901306152344</v>
      </c>
      <c r="Q572">
        <v>2672</v>
      </c>
    </row>
    <row r="573" spans="1:17">
      <c r="A573">
        <v>562</v>
      </c>
      <c r="B573" t="str">
        <f t="shared" si="8"/>
        <v>Chichica (Cabecera)</v>
      </c>
      <c r="C573">
        <v>12</v>
      </c>
      <c r="D573" t="s">
        <v>101</v>
      </c>
      <c r="E573" s="64">
        <v>8.6566200256347656</v>
      </c>
      <c r="F573" s="64">
        <v>-81.76629638671875</v>
      </c>
      <c r="G573" s="64">
        <v>156747</v>
      </c>
      <c r="H573" s="69">
        <v>1203</v>
      </c>
      <c r="I573" t="s">
        <v>123</v>
      </c>
      <c r="J573">
        <v>8.4341402053833008</v>
      </c>
      <c r="K573">
        <v>-81.631301879882813</v>
      </c>
      <c r="L573">
        <v>36075</v>
      </c>
      <c r="M573">
        <v>120301</v>
      </c>
      <c r="N573" t="s">
        <v>274</v>
      </c>
      <c r="O573">
        <v>8.3790998458862305</v>
      </c>
      <c r="P573">
        <v>-81.677299499511719</v>
      </c>
      <c r="Q573">
        <v>5368</v>
      </c>
    </row>
    <row r="574" spans="1:17">
      <c r="A574">
        <v>563</v>
      </c>
      <c r="B574" t="str">
        <f t="shared" si="8"/>
        <v>Alto Caballero</v>
      </c>
      <c r="C574">
        <v>12</v>
      </c>
      <c r="D574" t="s">
        <v>101</v>
      </c>
      <c r="E574" s="64">
        <v>8.6566200256347656</v>
      </c>
      <c r="F574" s="64">
        <v>-81.76629638671875</v>
      </c>
      <c r="G574" s="64">
        <v>156747</v>
      </c>
      <c r="H574" s="69">
        <v>1203</v>
      </c>
      <c r="I574" t="s">
        <v>123</v>
      </c>
      <c r="J574">
        <v>8.4341402053833008</v>
      </c>
      <c r="K574">
        <v>-81.631301879882813</v>
      </c>
      <c r="L574">
        <v>36075</v>
      </c>
      <c r="M574">
        <v>120302</v>
      </c>
      <c r="N574" t="s">
        <v>124</v>
      </c>
      <c r="O574">
        <v>8.2994499206542969</v>
      </c>
      <c r="P574">
        <v>-81.675498962402344</v>
      </c>
      <c r="Q574">
        <v>3854</v>
      </c>
    </row>
    <row r="575" spans="1:17">
      <c r="A575">
        <v>564</v>
      </c>
      <c r="B575" t="str">
        <f t="shared" si="8"/>
        <v>Bakama</v>
      </c>
      <c r="C575">
        <v>12</v>
      </c>
      <c r="D575" t="s">
        <v>101</v>
      </c>
      <c r="E575" s="64">
        <v>8.6566200256347656</v>
      </c>
      <c r="F575" s="64">
        <v>-81.76629638671875</v>
      </c>
      <c r="G575" s="64">
        <v>156747</v>
      </c>
      <c r="H575" s="69">
        <v>1203</v>
      </c>
      <c r="I575" t="s">
        <v>123</v>
      </c>
      <c r="J575">
        <v>8.4341402053833008</v>
      </c>
      <c r="K575">
        <v>-81.631301879882813</v>
      </c>
      <c r="L575">
        <v>36075</v>
      </c>
      <c r="M575">
        <v>120303</v>
      </c>
      <c r="N575" t="s">
        <v>161</v>
      </c>
      <c r="O575">
        <v>8.2470998764038086</v>
      </c>
      <c r="P575">
        <v>-81.593299865722656</v>
      </c>
      <c r="Q575">
        <v>1204</v>
      </c>
    </row>
    <row r="576" spans="1:17">
      <c r="A576">
        <v>565</v>
      </c>
      <c r="B576" t="str">
        <f t="shared" si="8"/>
        <v>Cerro Caña</v>
      </c>
      <c r="C576">
        <v>12</v>
      </c>
      <c r="D576" t="s">
        <v>101</v>
      </c>
      <c r="E576" s="64">
        <v>8.6566200256347656</v>
      </c>
      <c r="F576" s="64">
        <v>-81.76629638671875</v>
      </c>
      <c r="G576" s="64">
        <v>156747</v>
      </c>
      <c r="H576" s="69">
        <v>1203</v>
      </c>
      <c r="I576" t="s">
        <v>123</v>
      </c>
      <c r="J576">
        <v>8.4341402053833008</v>
      </c>
      <c r="K576">
        <v>-81.631301879882813</v>
      </c>
      <c r="L576">
        <v>36075</v>
      </c>
      <c r="M576">
        <v>120304</v>
      </c>
      <c r="N576" t="s">
        <v>254</v>
      </c>
      <c r="O576">
        <v>8.3300304412841797</v>
      </c>
      <c r="P576">
        <v>-81.63189697265625</v>
      </c>
      <c r="Q576">
        <v>2146</v>
      </c>
    </row>
    <row r="577" spans="1:17">
      <c r="A577">
        <v>566</v>
      </c>
      <c r="B577" t="str">
        <f t="shared" si="8"/>
        <v>Cerro Puerco</v>
      </c>
      <c r="C577">
        <v>12</v>
      </c>
      <c r="D577" t="s">
        <v>101</v>
      </c>
      <c r="E577" s="64">
        <v>8.6566200256347656</v>
      </c>
      <c r="F577" s="64">
        <v>-81.76629638671875</v>
      </c>
      <c r="G577" s="64">
        <v>156747</v>
      </c>
      <c r="H577" s="69">
        <v>1203</v>
      </c>
      <c r="I577" t="s">
        <v>123</v>
      </c>
      <c r="J577">
        <v>8.4341402053833008</v>
      </c>
      <c r="K577">
        <v>-81.631301879882813</v>
      </c>
      <c r="L577">
        <v>36075</v>
      </c>
      <c r="M577">
        <v>120305</v>
      </c>
      <c r="N577" t="s">
        <v>264</v>
      </c>
      <c r="O577">
        <v>8.3379898071289063</v>
      </c>
      <c r="P577">
        <v>-81.761199951171875</v>
      </c>
      <c r="Q577">
        <v>4327</v>
      </c>
    </row>
    <row r="578" spans="1:17">
      <c r="A578">
        <v>567</v>
      </c>
      <c r="B578" t="str">
        <f t="shared" si="8"/>
        <v>Krüa</v>
      </c>
      <c r="C578">
        <v>12</v>
      </c>
      <c r="D578" t="s">
        <v>101</v>
      </c>
      <c r="E578" s="64">
        <v>8.6566200256347656</v>
      </c>
      <c r="F578" s="64">
        <v>-81.76629638671875</v>
      </c>
      <c r="G578" s="64">
        <v>156747</v>
      </c>
      <c r="H578" s="69">
        <v>1203</v>
      </c>
      <c r="I578" t="s">
        <v>123</v>
      </c>
      <c r="J578">
        <v>8.4341402053833008</v>
      </c>
      <c r="K578">
        <v>-81.631301879882813</v>
      </c>
      <c r="L578">
        <v>36075</v>
      </c>
      <c r="M578">
        <v>120306</v>
      </c>
      <c r="N578" t="s">
        <v>451</v>
      </c>
      <c r="O578">
        <v>8.5417804718017578</v>
      </c>
      <c r="P578">
        <v>-81.550300598144531</v>
      </c>
      <c r="Q578">
        <v>2180</v>
      </c>
    </row>
    <row r="579" spans="1:17">
      <c r="A579">
        <v>568</v>
      </c>
      <c r="B579" t="str">
        <f t="shared" si="8"/>
        <v>Maraca</v>
      </c>
      <c r="C579">
        <v>12</v>
      </c>
      <c r="D579" t="s">
        <v>101</v>
      </c>
      <c r="E579" s="64">
        <v>8.6566200256347656</v>
      </c>
      <c r="F579" s="64">
        <v>-81.76629638671875</v>
      </c>
      <c r="G579" s="64">
        <v>156747</v>
      </c>
      <c r="H579" s="69">
        <v>1203</v>
      </c>
      <c r="I579" t="s">
        <v>123</v>
      </c>
      <c r="J579">
        <v>8.4341402053833008</v>
      </c>
      <c r="K579">
        <v>-81.631301879882813</v>
      </c>
      <c r="L579">
        <v>36075</v>
      </c>
      <c r="M579">
        <v>120307</v>
      </c>
      <c r="N579" t="s">
        <v>552</v>
      </c>
      <c r="O579">
        <v>8.3744497299194336</v>
      </c>
      <c r="P579">
        <v>-81.726699829101563</v>
      </c>
      <c r="Q579">
        <v>3224</v>
      </c>
    </row>
    <row r="580" spans="1:17">
      <c r="A580">
        <v>569</v>
      </c>
      <c r="B580" t="str">
        <f t="shared" si="8"/>
        <v>Nibra</v>
      </c>
      <c r="C580">
        <v>12</v>
      </c>
      <c r="D580" t="s">
        <v>101</v>
      </c>
      <c r="E580" s="64">
        <v>8.6566200256347656</v>
      </c>
      <c r="F580" s="64">
        <v>-81.76629638671875</v>
      </c>
      <c r="G580" s="64">
        <v>156747</v>
      </c>
      <c r="H580" s="69">
        <v>1203</v>
      </c>
      <c r="I580" t="s">
        <v>123</v>
      </c>
      <c r="J580">
        <v>8.4341402053833008</v>
      </c>
      <c r="K580">
        <v>-81.631301879882813</v>
      </c>
      <c r="L580">
        <v>36075</v>
      </c>
      <c r="M580">
        <v>120308</v>
      </c>
      <c r="N580" t="s">
        <v>573</v>
      </c>
      <c r="O580">
        <v>8.295689582824707</v>
      </c>
      <c r="P580">
        <v>-81.554901123046875</v>
      </c>
      <c r="Q580">
        <v>2091</v>
      </c>
    </row>
    <row r="581" spans="1:17">
      <c r="A581">
        <v>570</v>
      </c>
      <c r="B581" t="str">
        <f t="shared" si="8"/>
        <v>Peña Blanca</v>
      </c>
      <c r="C581">
        <v>12</v>
      </c>
      <c r="D581" t="s">
        <v>101</v>
      </c>
      <c r="E581" s="64">
        <v>8.6566200256347656</v>
      </c>
      <c r="F581" s="64">
        <v>-81.76629638671875</v>
      </c>
      <c r="G581" s="64">
        <v>156747</v>
      </c>
      <c r="H581" s="69">
        <v>1203</v>
      </c>
      <c r="I581" t="s">
        <v>123</v>
      </c>
      <c r="J581">
        <v>8.4341402053833008</v>
      </c>
      <c r="K581">
        <v>-81.631301879882813</v>
      </c>
      <c r="L581">
        <v>36075</v>
      </c>
      <c r="M581">
        <v>120309</v>
      </c>
      <c r="N581" t="s">
        <v>612</v>
      </c>
      <c r="O581">
        <v>8.4893102645874023</v>
      </c>
      <c r="P581">
        <v>-81.673698425292969</v>
      </c>
      <c r="Q581">
        <v>3358</v>
      </c>
    </row>
    <row r="582" spans="1:17">
      <c r="A582">
        <v>571</v>
      </c>
      <c r="B582" t="str">
        <f t="shared" si="8"/>
        <v>Roka o Rokari</v>
      </c>
      <c r="C582">
        <v>12</v>
      </c>
      <c r="D582" t="s">
        <v>101</v>
      </c>
      <c r="E582" s="64">
        <v>8.6566200256347656</v>
      </c>
      <c r="F582" s="64">
        <v>-81.76629638671875</v>
      </c>
      <c r="G582" s="64">
        <v>156747</v>
      </c>
      <c r="H582" s="69">
        <v>1203</v>
      </c>
      <c r="I582" t="s">
        <v>123</v>
      </c>
      <c r="J582">
        <v>8.4341402053833008</v>
      </c>
      <c r="K582">
        <v>-81.631301879882813</v>
      </c>
      <c r="L582">
        <v>36075</v>
      </c>
      <c r="M582">
        <v>120310</v>
      </c>
      <c r="N582" t="s">
        <v>676</v>
      </c>
      <c r="O582">
        <v>8.4993801116943359</v>
      </c>
      <c r="P582">
        <v>-81.614898681640625</v>
      </c>
      <c r="Q582">
        <v>2697</v>
      </c>
    </row>
    <row r="583" spans="1:17">
      <c r="A583">
        <v>572</v>
      </c>
      <c r="B583" t="str">
        <f t="shared" si="8"/>
        <v>Sitio Prado</v>
      </c>
      <c r="C583">
        <v>12</v>
      </c>
      <c r="D583" t="s">
        <v>101</v>
      </c>
      <c r="E583" s="64">
        <v>8.6566200256347656</v>
      </c>
      <c r="F583" s="64">
        <v>-81.76629638671875</v>
      </c>
      <c r="G583" s="64">
        <v>156747</v>
      </c>
      <c r="H583" s="69">
        <v>1203</v>
      </c>
      <c r="I583" t="s">
        <v>123</v>
      </c>
      <c r="J583">
        <v>8.4341402053833008</v>
      </c>
      <c r="K583">
        <v>-81.631301879882813</v>
      </c>
      <c r="L583">
        <v>36075</v>
      </c>
      <c r="M583">
        <v>120311</v>
      </c>
      <c r="N583" t="s">
        <v>728</v>
      </c>
      <c r="O583">
        <v>8.4100704193115234</v>
      </c>
      <c r="P583">
        <v>-81.595199584960938</v>
      </c>
      <c r="Q583">
        <v>3478</v>
      </c>
    </row>
    <row r="584" spans="1:17">
      <c r="A584">
        <v>573</v>
      </c>
      <c r="B584" t="str">
        <f t="shared" si="8"/>
        <v>Ümani</v>
      </c>
      <c r="C584">
        <v>12</v>
      </c>
      <c r="D584" t="s">
        <v>101</v>
      </c>
      <c r="E584" s="64">
        <v>8.6566200256347656</v>
      </c>
      <c r="F584" s="64">
        <v>-81.76629638671875</v>
      </c>
      <c r="G584" s="64">
        <v>156747</v>
      </c>
      <c r="H584" s="69">
        <v>1203</v>
      </c>
      <c r="I584" t="s">
        <v>123</v>
      </c>
      <c r="J584">
        <v>8.4341402053833008</v>
      </c>
      <c r="K584">
        <v>-81.631301879882813</v>
      </c>
      <c r="L584">
        <v>36075</v>
      </c>
      <c r="M584">
        <v>120312</v>
      </c>
      <c r="N584" t="s">
        <v>754</v>
      </c>
      <c r="O584">
        <v>8.3135204315185547</v>
      </c>
      <c r="P584">
        <v>-81.724601745605469</v>
      </c>
      <c r="Q584">
        <v>2148</v>
      </c>
    </row>
    <row r="585" spans="1:17">
      <c r="A585">
        <v>574</v>
      </c>
      <c r="B585" t="str">
        <f t="shared" si="8"/>
        <v>Dikeri</v>
      </c>
      <c r="C585">
        <v>12</v>
      </c>
      <c r="D585" t="s">
        <v>101</v>
      </c>
      <c r="E585" s="64">
        <v>8.6566200256347656</v>
      </c>
      <c r="F585" s="64">
        <v>-81.76629638671875</v>
      </c>
      <c r="G585" s="64">
        <v>156747</v>
      </c>
      <c r="H585" s="69">
        <v>1203</v>
      </c>
      <c r="I585" t="s">
        <v>123</v>
      </c>
      <c r="J585">
        <v>8.4341402053833008</v>
      </c>
      <c r="K585">
        <v>-81.631301879882813</v>
      </c>
      <c r="L585">
        <v>36075</v>
      </c>
      <c r="M585">
        <v>120313</v>
      </c>
      <c r="N585" t="s">
        <v>312</v>
      </c>
      <c r="O585">
        <v>8.4016103744506836</v>
      </c>
      <c r="P585">
        <v>-81.644401550292969</v>
      </c>
      <c r="Q585">
        <v>0</v>
      </c>
    </row>
    <row r="586" spans="1:17">
      <c r="A586">
        <v>575</v>
      </c>
      <c r="B586" t="str">
        <f t="shared" si="8"/>
        <v>Diko</v>
      </c>
      <c r="C586">
        <v>12</v>
      </c>
      <c r="D586" t="s">
        <v>101</v>
      </c>
      <c r="E586" s="64">
        <v>8.6566200256347656</v>
      </c>
      <c r="F586" s="64">
        <v>-81.76629638671875</v>
      </c>
      <c r="G586" s="64">
        <v>156747</v>
      </c>
      <c r="H586" s="69">
        <v>1203</v>
      </c>
      <c r="I586" t="s">
        <v>123</v>
      </c>
      <c r="J586">
        <v>8.4341402053833008</v>
      </c>
      <c r="K586">
        <v>-81.631301879882813</v>
      </c>
      <c r="L586">
        <v>36075</v>
      </c>
      <c r="M586">
        <v>120315</v>
      </c>
      <c r="N586" t="s">
        <v>313</v>
      </c>
      <c r="O586">
        <v>8.4338998794555664</v>
      </c>
      <c r="P586">
        <v>-81.72149658203125</v>
      </c>
      <c r="Q586">
        <v>0</v>
      </c>
    </row>
    <row r="587" spans="1:17">
      <c r="A587">
        <v>576</v>
      </c>
      <c r="B587" t="str">
        <f t="shared" si="8"/>
        <v>Mreeni</v>
      </c>
      <c r="C587">
        <v>12</v>
      </c>
      <c r="D587" t="s">
        <v>101</v>
      </c>
      <c r="E587" s="64">
        <v>8.6566200256347656</v>
      </c>
      <c r="F587" s="64">
        <v>-81.76629638671875</v>
      </c>
      <c r="G587" s="64">
        <v>156747</v>
      </c>
      <c r="H587" s="69">
        <v>1203</v>
      </c>
      <c r="I587" t="s">
        <v>123</v>
      </c>
      <c r="J587">
        <v>8.4341402053833008</v>
      </c>
      <c r="K587">
        <v>-81.631301879882813</v>
      </c>
      <c r="L587">
        <v>36075</v>
      </c>
      <c r="M587">
        <v>120316</v>
      </c>
      <c r="N587" t="s">
        <v>566</v>
      </c>
      <c r="O587">
        <v>8.3950099945068359</v>
      </c>
      <c r="P587">
        <v>-81.5509033203125</v>
      </c>
      <c r="Q587">
        <v>0</v>
      </c>
    </row>
    <row r="588" spans="1:17">
      <c r="A588">
        <v>577</v>
      </c>
      <c r="B588" t="str">
        <f t="shared" ref="B588:B651" si="9">+N588</f>
        <v>Cerro Iglesias (Cabecera)</v>
      </c>
      <c r="C588">
        <v>12</v>
      </c>
      <c r="D588" t="s">
        <v>101</v>
      </c>
      <c r="E588" s="64">
        <v>8.6566200256347656</v>
      </c>
      <c r="F588" s="64">
        <v>-81.76629638671875</v>
      </c>
      <c r="G588" s="64">
        <v>156747</v>
      </c>
      <c r="H588" s="69">
        <v>1204</v>
      </c>
      <c r="I588" t="s">
        <v>258</v>
      </c>
      <c r="J588">
        <v>8.4115104675292969</v>
      </c>
      <c r="K588">
        <v>-81.793403625488281</v>
      </c>
      <c r="L588">
        <v>14928</v>
      </c>
      <c r="M588">
        <v>120401</v>
      </c>
      <c r="N588" t="s">
        <v>259</v>
      </c>
      <c r="O588">
        <v>8.3108596801757813</v>
      </c>
      <c r="P588">
        <v>-81.803199768066406</v>
      </c>
      <c r="Q588">
        <v>4123</v>
      </c>
    </row>
    <row r="589" spans="1:17">
      <c r="A589">
        <v>578</v>
      </c>
      <c r="B589" t="str">
        <f t="shared" si="9"/>
        <v>Hato Chamí</v>
      </c>
      <c r="C589">
        <v>12</v>
      </c>
      <c r="D589" t="s">
        <v>101</v>
      </c>
      <c r="E589" s="64">
        <v>8.6566200256347656</v>
      </c>
      <c r="F589" s="64">
        <v>-81.76629638671875</v>
      </c>
      <c r="G589" s="64">
        <v>156747</v>
      </c>
      <c r="H589" s="69">
        <v>1204</v>
      </c>
      <c r="I589" t="s">
        <v>258</v>
      </c>
      <c r="J589">
        <v>8.4115104675292969</v>
      </c>
      <c r="K589">
        <v>-81.793403625488281</v>
      </c>
      <c r="L589">
        <v>14928</v>
      </c>
      <c r="M589">
        <v>120402</v>
      </c>
      <c r="N589" t="s">
        <v>427</v>
      </c>
      <c r="O589">
        <v>8.4245500564575195</v>
      </c>
      <c r="P589">
        <v>-81.773101806640625</v>
      </c>
      <c r="Q589">
        <v>3857</v>
      </c>
    </row>
    <row r="590" spans="1:17">
      <c r="A590">
        <v>579</v>
      </c>
      <c r="B590" t="str">
        <f t="shared" si="9"/>
        <v>Jädeberi</v>
      </c>
      <c r="C590">
        <v>12</v>
      </c>
      <c r="D590" t="s">
        <v>101</v>
      </c>
      <c r="E590" s="64">
        <v>8.6566200256347656</v>
      </c>
      <c r="F590" s="64">
        <v>-81.76629638671875</v>
      </c>
      <c r="G590" s="64">
        <v>156747</v>
      </c>
      <c r="H590" s="69">
        <v>1204</v>
      </c>
      <c r="I590" t="s">
        <v>258</v>
      </c>
      <c r="J590">
        <v>8.4115104675292969</v>
      </c>
      <c r="K590">
        <v>-81.793403625488281</v>
      </c>
      <c r="L590">
        <v>14928</v>
      </c>
      <c r="M590">
        <v>120403</v>
      </c>
      <c r="N590" t="s">
        <v>440</v>
      </c>
      <c r="O590">
        <v>8.4939699172973633</v>
      </c>
      <c r="P590">
        <v>-81.804801940917969</v>
      </c>
      <c r="Q590">
        <v>1476</v>
      </c>
    </row>
    <row r="591" spans="1:17">
      <c r="A591">
        <v>580</v>
      </c>
      <c r="B591" t="str">
        <f t="shared" si="9"/>
        <v>Lajero</v>
      </c>
      <c r="C591">
        <v>12</v>
      </c>
      <c r="D591" t="s">
        <v>101</v>
      </c>
      <c r="E591" s="64">
        <v>8.6566200256347656</v>
      </c>
      <c r="F591" s="64">
        <v>-81.76629638671875</v>
      </c>
      <c r="G591" s="64">
        <v>156747</v>
      </c>
      <c r="H591" s="69">
        <v>1204</v>
      </c>
      <c r="I591" t="s">
        <v>258</v>
      </c>
      <c r="J591">
        <v>8.4115104675292969</v>
      </c>
      <c r="K591">
        <v>-81.793403625488281</v>
      </c>
      <c r="L591">
        <v>14928</v>
      </c>
      <c r="M591">
        <v>120404</v>
      </c>
      <c r="N591" t="s">
        <v>495</v>
      </c>
      <c r="O591">
        <v>8.2817602157592773</v>
      </c>
      <c r="P591">
        <v>-81.769699096679688</v>
      </c>
      <c r="Q591">
        <v>2674</v>
      </c>
    </row>
    <row r="592" spans="1:17">
      <c r="A592">
        <v>581</v>
      </c>
      <c r="B592" t="str">
        <f t="shared" si="9"/>
        <v>Susama</v>
      </c>
      <c r="C592">
        <v>12</v>
      </c>
      <c r="D592" t="s">
        <v>101</v>
      </c>
      <c r="E592" s="64">
        <v>8.6566200256347656</v>
      </c>
      <c r="F592" s="64">
        <v>-81.76629638671875</v>
      </c>
      <c r="G592" s="64">
        <v>156747</v>
      </c>
      <c r="H592" s="69">
        <v>1204</v>
      </c>
      <c r="I592" t="s">
        <v>258</v>
      </c>
      <c r="J592">
        <v>8.4115104675292969</v>
      </c>
      <c r="K592">
        <v>-81.793403625488281</v>
      </c>
      <c r="L592">
        <v>14928</v>
      </c>
      <c r="M592">
        <v>120405</v>
      </c>
      <c r="N592" t="s">
        <v>734</v>
      </c>
      <c r="O592">
        <v>8.3604602813720703</v>
      </c>
      <c r="P592">
        <v>-81.802299499511719</v>
      </c>
      <c r="Q592">
        <v>2798</v>
      </c>
    </row>
    <row r="593" spans="1:17">
      <c r="A593">
        <v>582</v>
      </c>
      <c r="B593" t="str">
        <f t="shared" si="9"/>
        <v>Buenos Aires (Cabecera)</v>
      </c>
      <c r="C593">
        <v>12</v>
      </c>
      <c r="D593" t="s">
        <v>101</v>
      </c>
      <c r="E593" s="64">
        <v>8.6566200256347656</v>
      </c>
      <c r="F593" s="64">
        <v>-81.76629638671875</v>
      </c>
      <c r="G593" s="64">
        <v>156747</v>
      </c>
      <c r="H593" s="69">
        <v>1205</v>
      </c>
      <c r="I593" t="s">
        <v>102</v>
      </c>
      <c r="J593">
        <v>8.4499101638793945</v>
      </c>
      <c r="K593">
        <v>-81.395896911621094</v>
      </c>
      <c r="L593">
        <v>13172</v>
      </c>
      <c r="M593">
        <v>120501</v>
      </c>
      <c r="N593" t="s">
        <v>205</v>
      </c>
      <c r="O593">
        <v>8.4523601531982422</v>
      </c>
      <c r="P593">
        <v>-81.486000061035156</v>
      </c>
      <c r="Q593">
        <v>1856</v>
      </c>
    </row>
    <row r="594" spans="1:17">
      <c r="A594">
        <v>583</v>
      </c>
      <c r="B594" t="str">
        <f t="shared" si="9"/>
        <v>Agua de Salud</v>
      </c>
      <c r="C594">
        <v>12</v>
      </c>
      <c r="D594" t="s">
        <v>101</v>
      </c>
      <c r="E594" s="64">
        <v>8.6566200256347656</v>
      </c>
      <c r="F594" s="64">
        <v>-81.76629638671875</v>
      </c>
      <c r="G594" s="64">
        <v>156747</v>
      </c>
      <c r="H594" s="69">
        <v>1205</v>
      </c>
      <c r="I594" t="s">
        <v>102</v>
      </c>
      <c r="J594">
        <v>8.4499101638793945</v>
      </c>
      <c r="K594">
        <v>-81.395896911621094</v>
      </c>
      <c r="L594">
        <v>13172</v>
      </c>
      <c r="M594">
        <v>120502</v>
      </c>
      <c r="N594" t="s">
        <v>103</v>
      </c>
      <c r="O594">
        <v>8.5152101516723633</v>
      </c>
      <c r="P594">
        <v>-81.433799743652344</v>
      </c>
      <c r="Q594">
        <v>3049</v>
      </c>
    </row>
    <row r="595" spans="1:17">
      <c r="A595">
        <v>584</v>
      </c>
      <c r="B595" t="str">
        <f t="shared" si="9"/>
        <v>Alto de Jesús</v>
      </c>
      <c r="C595">
        <v>12</v>
      </c>
      <c r="D595" t="s">
        <v>101</v>
      </c>
      <c r="E595" s="64">
        <v>8.6566200256347656</v>
      </c>
      <c r="F595" s="64">
        <v>-81.76629638671875</v>
      </c>
      <c r="G595" s="64">
        <v>156747</v>
      </c>
      <c r="H595" s="69">
        <v>1205</v>
      </c>
      <c r="I595" t="s">
        <v>102</v>
      </c>
      <c r="J595">
        <v>8.4499101638793945</v>
      </c>
      <c r="K595">
        <v>-81.395896911621094</v>
      </c>
      <c r="L595">
        <v>13172</v>
      </c>
      <c r="M595">
        <v>120503</v>
      </c>
      <c r="N595" t="s">
        <v>125</v>
      </c>
      <c r="O595">
        <v>8.2639799118041992</v>
      </c>
      <c r="P595">
        <v>-81.473602294921875</v>
      </c>
      <c r="Q595">
        <v>686</v>
      </c>
    </row>
    <row r="596" spans="1:17">
      <c r="A596">
        <v>585</v>
      </c>
      <c r="B596" t="str">
        <f t="shared" si="9"/>
        <v>Cerro Pelado</v>
      </c>
      <c r="C596">
        <v>12</v>
      </c>
      <c r="D596" t="s">
        <v>101</v>
      </c>
      <c r="E596" s="64">
        <v>8.6566200256347656</v>
      </c>
      <c r="F596" s="64">
        <v>-81.76629638671875</v>
      </c>
      <c r="G596" s="64">
        <v>156747</v>
      </c>
      <c r="H596" s="69">
        <v>1205</v>
      </c>
      <c r="I596" t="s">
        <v>102</v>
      </c>
      <c r="J596">
        <v>8.4499101638793945</v>
      </c>
      <c r="K596">
        <v>-81.395896911621094</v>
      </c>
      <c r="L596">
        <v>13172</v>
      </c>
      <c r="M596">
        <v>120504</v>
      </c>
      <c r="N596" t="s">
        <v>262</v>
      </c>
      <c r="O596">
        <v>8.1643104553222656</v>
      </c>
      <c r="P596">
        <v>-81.536102294921875</v>
      </c>
      <c r="Q596">
        <v>2361</v>
      </c>
    </row>
    <row r="597" spans="1:17">
      <c r="A597">
        <v>586</v>
      </c>
      <c r="B597" t="str">
        <f t="shared" si="9"/>
        <v>El Bale</v>
      </c>
      <c r="C597">
        <v>12</v>
      </c>
      <c r="D597" t="s">
        <v>101</v>
      </c>
      <c r="E597" s="64">
        <v>8.6566200256347656</v>
      </c>
      <c r="F597" s="64">
        <v>-81.76629638671875</v>
      </c>
      <c r="G597" s="64">
        <v>156747</v>
      </c>
      <c r="H597" s="69">
        <v>1205</v>
      </c>
      <c r="I597" t="s">
        <v>102</v>
      </c>
      <c r="J597">
        <v>8.4499101638793945</v>
      </c>
      <c r="K597">
        <v>-81.395896911621094</v>
      </c>
      <c r="L597">
        <v>13172</v>
      </c>
      <c r="M597">
        <v>120505</v>
      </c>
      <c r="N597" t="s">
        <v>324</v>
      </c>
      <c r="O597">
        <v>8.3455801010131836</v>
      </c>
      <c r="P597">
        <v>-81.377700805664063</v>
      </c>
      <c r="Q597">
        <v>813</v>
      </c>
    </row>
    <row r="598" spans="1:17">
      <c r="A598">
        <v>587</v>
      </c>
      <c r="B598" t="str">
        <f t="shared" si="9"/>
        <v>El Paredón</v>
      </c>
      <c r="C598">
        <v>12</v>
      </c>
      <c r="D598" t="s">
        <v>101</v>
      </c>
      <c r="E598" s="64">
        <v>8.6566200256347656</v>
      </c>
      <c r="F598" s="64">
        <v>-81.76629638671875</v>
      </c>
      <c r="G598" s="64">
        <v>156747</v>
      </c>
      <c r="H598" s="69">
        <v>1205</v>
      </c>
      <c r="I598" t="s">
        <v>102</v>
      </c>
      <c r="J598">
        <v>8.4499101638793945</v>
      </c>
      <c r="K598">
        <v>-81.395896911621094</v>
      </c>
      <c r="L598">
        <v>13172</v>
      </c>
      <c r="M598">
        <v>120506</v>
      </c>
      <c r="N598" t="s">
        <v>376</v>
      </c>
      <c r="O598">
        <v>8.4879398345947266</v>
      </c>
      <c r="P598">
        <v>-81.231597900390625</v>
      </c>
      <c r="Q598">
        <v>1060</v>
      </c>
    </row>
    <row r="599" spans="1:17">
      <c r="A599">
        <v>588</v>
      </c>
      <c r="B599" t="str">
        <f t="shared" si="9"/>
        <v>El Piro</v>
      </c>
      <c r="C599">
        <v>12</v>
      </c>
      <c r="D599" t="s">
        <v>101</v>
      </c>
      <c r="E599" s="64">
        <v>8.6566200256347656</v>
      </c>
      <c r="F599" s="64">
        <v>-81.76629638671875</v>
      </c>
      <c r="G599" s="64">
        <v>156747</v>
      </c>
      <c r="H599" s="69">
        <v>1205</v>
      </c>
      <c r="I599" t="s">
        <v>102</v>
      </c>
      <c r="J599">
        <v>8.4499101638793945</v>
      </c>
      <c r="K599">
        <v>-81.395896911621094</v>
      </c>
      <c r="L599">
        <v>13172</v>
      </c>
      <c r="M599">
        <v>120507</v>
      </c>
      <c r="N599" t="s">
        <v>381</v>
      </c>
      <c r="O599">
        <v>8.2315397262573242</v>
      </c>
      <c r="P599">
        <v>-81.52239990234375</v>
      </c>
      <c r="Q599">
        <v>586</v>
      </c>
    </row>
    <row r="600" spans="1:17">
      <c r="A600">
        <v>589</v>
      </c>
      <c r="B600" t="str">
        <f t="shared" si="9"/>
        <v>Guayabito</v>
      </c>
      <c r="C600">
        <v>12</v>
      </c>
      <c r="D600" t="s">
        <v>101</v>
      </c>
      <c r="E600" s="64">
        <v>8.6566200256347656</v>
      </c>
      <c r="F600" s="64">
        <v>-81.76629638671875</v>
      </c>
      <c r="G600" s="64">
        <v>156747</v>
      </c>
      <c r="H600" s="69">
        <v>1205</v>
      </c>
      <c r="I600" t="s">
        <v>102</v>
      </c>
      <c r="J600">
        <v>8.4499101638793945</v>
      </c>
      <c r="K600">
        <v>-81.395896911621094</v>
      </c>
      <c r="L600">
        <v>13172</v>
      </c>
      <c r="M600">
        <v>120508</v>
      </c>
      <c r="N600" t="s">
        <v>422</v>
      </c>
      <c r="O600">
        <v>8.5472602844238281</v>
      </c>
      <c r="P600">
        <v>-81.478897094726563</v>
      </c>
      <c r="Q600">
        <v>1663</v>
      </c>
    </row>
    <row r="601" spans="1:17">
      <c r="A601">
        <v>590</v>
      </c>
      <c r="B601" t="str">
        <f t="shared" si="9"/>
        <v>Güibale</v>
      </c>
      <c r="C601">
        <v>12</v>
      </c>
      <c r="D601" t="s">
        <v>101</v>
      </c>
      <c r="E601" s="64">
        <v>8.6566200256347656</v>
      </c>
      <c r="F601" s="64">
        <v>-81.76629638671875</v>
      </c>
      <c r="G601" s="64">
        <v>156747</v>
      </c>
      <c r="H601" s="69">
        <v>1205</v>
      </c>
      <c r="I601" t="s">
        <v>102</v>
      </c>
      <c r="J601">
        <v>8.4499101638793945</v>
      </c>
      <c r="K601">
        <v>-81.395896911621094</v>
      </c>
      <c r="L601">
        <v>13172</v>
      </c>
      <c r="M601">
        <v>120509</v>
      </c>
      <c r="N601" t="s">
        <v>423</v>
      </c>
      <c r="O601">
        <v>8.5121097564697266</v>
      </c>
      <c r="P601">
        <v>-81.3572998046875</v>
      </c>
      <c r="Q601">
        <v>1098</v>
      </c>
    </row>
    <row r="602" spans="1:17">
      <c r="A602">
        <v>591</v>
      </c>
      <c r="B602" t="str">
        <f t="shared" si="9"/>
        <v>El Peñón</v>
      </c>
      <c r="C602">
        <v>12</v>
      </c>
      <c r="D602" t="s">
        <v>101</v>
      </c>
      <c r="E602" s="64">
        <v>8.6566200256347656</v>
      </c>
      <c r="F602" s="64">
        <v>-81.76629638671875</v>
      </c>
      <c r="G602" s="64">
        <v>156747</v>
      </c>
      <c r="H602" s="69">
        <v>1205</v>
      </c>
      <c r="I602" t="s">
        <v>102</v>
      </c>
      <c r="J602">
        <v>8.4499101638793945</v>
      </c>
      <c r="K602">
        <v>-81.395896911621094</v>
      </c>
      <c r="L602">
        <v>13172</v>
      </c>
      <c r="M602">
        <v>120510</v>
      </c>
      <c r="N602" t="s">
        <v>378</v>
      </c>
      <c r="O602">
        <v>8.4359502792358398</v>
      </c>
      <c r="P602">
        <v>-81.439796447753906</v>
      </c>
      <c r="Q602">
        <v>0</v>
      </c>
    </row>
    <row r="603" spans="1:17">
      <c r="A603">
        <v>592</v>
      </c>
      <c r="B603" t="str">
        <f t="shared" si="9"/>
        <v>El Piro N°2 (Muakwata Kubu)</v>
      </c>
      <c r="C603">
        <v>12</v>
      </c>
      <c r="D603" t="s">
        <v>101</v>
      </c>
      <c r="E603" s="64">
        <v>8.6566200256347656</v>
      </c>
      <c r="F603" s="64">
        <v>-81.76629638671875</v>
      </c>
      <c r="G603" s="64">
        <v>156747</v>
      </c>
      <c r="H603" s="69">
        <v>1205</v>
      </c>
      <c r="I603" t="s">
        <v>102</v>
      </c>
      <c r="J603">
        <v>8.4499101638793945</v>
      </c>
      <c r="K603">
        <v>-81.395896911621094</v>
      </c>
      <c r="L603">
        <v>13172</v>
      </c>
      <c r="M603">
        <v>120511</v>
      </c>
      <c r="N603" t="s">
        <v>382</v>
      </c>
      <c r="O603">
        <v>8.4482498168945313</v>
      </c>
      <c r="P603">
        <v>-81.512199401855469</v>
      </c>
      <c r="Q603">
        <v>0</v>
      </c>
    </row>
    <row r="604" spans="1:17">
      <c r="A604">
        <v>593</v>
      </c>
      <c r="B604" t="str">
        <f t="shared" si="9"/>
        <v>Bisira (Cabecera)</v>
      </c>
      <c r="C604">
        <v>12</v>
      </c>
      <c r="D604" t="s">
        <v>101</v>
      </c>
      <c r="E604" s="64">
        <v>8.6566200256347656</v>
      </c>
      <c r="F604" s="64">
        <v>-81.76629638671875</v>
      </c>
      <c r="G604" s="64">
        <v>156747</v>
      </c>
      <c r="H604" s="69">
        <v>1206</v>
      </c>
      <c r="I604" t="s">
        <v>184</v>
      </c>
      <c r="J604">
        <v>8.7318201065063477</v>
      </c>
      <c r="K604">
        <v>-81.792198181152344</v>
      </c>
      <c r="L604">
        <v>33121</v>
      </c>
      <c r="M604">
        <v>120601</v>
      </c>
      <c r="N604" t="s">
        <v>185</v>
      </c>
      <c r="O604">
        <v>8.9176397323608398</v>
      </c>
      <c r="P604">
        <v>-81.845596313476563</v>
      </c>
      <c r="Q604">
        <v>3200</v>
      </c>
    </row>
    <row r="605" spans="1:17">
      <c r="A605">
        <v>594</v>
      </c>
      <c r="B605" t="str">
        <f t="shared" si="9"/>
        <v>Gworoni</v>
      </c>
      <c r="C605">
        <v>12</v>
      </c>
      <c r="D605" t="s">
        <v>101</v>
      </c>
      <c r="E605" s="64">
        <v>8.6566200256347656</v>
      </c>
      <c r="F605" s="64">
        <v>-81.76629638671875</v>
      </c>
      <c r="G605" s="64">
        <v>156747</v>
      </c>
      <c r="H605" s="69">
        <v>1206</v>
      </c>
      <c r="I605" t="s">
        <v>184</v>
      </c>
      <c r="J605">
        <v>8.7318201065063477</v>
      </c>
      <c r="K605">
        <v>-81.792198181152344</v>
      </c>
      <c r="L605">
        <v>33121</v>
      </c>
      <c r="M605">
        <v>120604</v>
      </c>
      <c r="N605" t="s">
        <v>426</v>
      </c>
      <c r="O605">
        <v>8.6907100677490234</v>
      </c>
      <c r="P605">
        <v>-81.742500305175781</v>
      </c>
      <c r="Q605">
        <v>2647</v>
      </c>
    </row>
    <row r="606" spans="1:17">
      <c r="A606">
        <v>595</v>
      </c>
      <c r="B606" t="str">
        <f t="shared" si="9"/>
        <v>Kankintú</v>
      </c>
      <c r="C606">
        <v>12</v>
      </c>
      <c r="D606" t="s">
        <v>101</v>
      </c>
      <c r="E606" s="64">
        <v>8.6566200256347656</v>
      </c>
      <c r="F606" s="64">
        <v>-81.76629638671875</v>
      </c>
      <c r="G606" s="64">
        <v>156747</v>
      </c>
      <c r="H606" s="69">
        <v>1206</v>
      </c>
      <c r="I606" t="s">
        <v>184</v>
      </c>
      <c r="J606">
        <v>8.7318201065063477</v>
      </c>
      <c r="K606">
        <v>-81.792198181152344</v>
      </c>
      <c r="L606">
        <v>33121</v>
      </c>
      <c r="M606">
        <v>120605</v>
      </c>
      <c r="N606" t="s">
        <v>184</v>
      </c>
      <c r="O606">
        <v>8.8327102661132813</v>
      </c>
      <c r="P606">
        <v>-81.827598571777344</v>
      </c>
      <c r="Q606">
        <v>5009</v>
      </c>
    </row>
    <row r="607" spans="1:17">
      <c r="A607">
        <v>596</v>
      </c>
      <c r="B607" t="str">
        <f t="shared" si="9"/>
        <v>Mününi</v>
      </c>
      <c r="C607">
        <v>12</v>
      </c>
      <c r="D607" t="s">
        <v>101</v>
      </c>
      <c r="E607" s="64">
        <v>8.6566200256347656</v>
      </c>
      <c r="F607" s="64">
        <v>-81.76629638671875</v>
      </c>
      <c r="G607" s="64">
        <v>156747</v>
      </c>
      <c r="H607" s="69">
        <v>1206</v>
      </c>
      <c r="I607" t="s">
        <v>184</v>
      </c>
      <c r="J607">
        <v>8.7318201065063477</v>
      </c>
      <c r="K607">
        <v>-81.792198181152344</v>
      </c>
      <c r="L607">
        <v>33121</v>
      </c>
      <c r="M607">
        <v>120606</v>
      </c>
      <c r="N607" t="s">
        <v>567</v>
      </c>
      <c r="O607">
        <v>8.5613698959350586</v>
      </c>
      <c r="P607">
        <v>-81.724700927734375</v>
      </c>
      <c r="Q607">
        <v>2742</v>
      </c>
    </row>
    <row r="608" spans="1:17">
      <c r="A608">
        <v>597</v>
      </c>
      <c r="B608" t="str">
        <f t="shared" si="9"/>
        <v>Piedra Roja</v>
      </c>
      <c r="C608">
        <v>12</v>
      </c>
      <c r="D608" t="s">
        <v>101</v>
      </c>
      <c r="E608" s="64">
        <v>8.6566200256347656</v>
      </c>
      <c r="F608" s="64">
        <v>-81.76629638671875</v>
      </c>
      <c r="G608" s="64">
        <v>156747</v>
      </c>
      <c r="H608" s="69">
        <v>1206</v>
      </c>
      <c r="I608" t="s">
        <v>184</v>
      </c>
      <c r="J608">
        <v>8.7318201065063477</v>
      </c>
      <c r="K608">
        <v>-81.792198181152344</v>
      </c>
      <c r="L608">
        <v>33121</v>
      </c>
      <c r="M608">
        <v>120607</v>
      </c>
      <c r="N608" t="s">
        <v>616</v>
      </c>
      <c r="O608">
        <v>8.5945301055908203</v>
      </c>
      <c r="P608">
        <v>-81.778800964355469</v>
      </c>
      <c r="Q608">
        <v>3035</v>
      </c>
    </row>
    <row r="609" spans="1:17">
      <c r="A609">
        <v>598</v>
      </c>
      <c r="B609" t="str">
        <f t="shared" si="9"/>
        <v>Calante</v>
      </c>
      <c r="C609">
        <v>12</v>
      </c>
      <c r="D609" t="s">
        <v>101</v>
      </c>
      <c r="E609" s="64">
        <v>8.6566200256347656</v>
      </c>
      <c r="F609" s="64">
        <v>-81.76629638671875</v>
      </c>
      <c r="G609" s="64">
        <v>156747</v>
      </c>
      <c r="H609" s="69">
        <v>1206</v>
      </c>
      <c r="I609" t="s">
        <v>184</v>
      </c>
      <c r="J609">
        <v>8.7318201065063477</v>
      </c>
      <c r="K609">
        <v>-81.792198181152344</v>
      </c>
      <c r="L609">
        <v>33121</v>
      </c>
      <c r="M609">
        <v>120610</v>
      </c>
      <c r="N609" t="s">
        <v>218</v>
      </c>
      <c r="O609">
        <v>8.7806301116943359</v>
      </c>
      <c r="P609">
        <v>-81.884002685546875</v>
      </c>
      <c r="Q609">
        <v>0</v>
      </c>
    </row>
    <row r="610" spans="1:17">
      <c r="A610">
        <v>599</v>
      </c>
      <c r="B610" t="str">
        <f t="shared" si="9"/>
        <v>Tolote</v>
      </c>
      <c r="C610">
        <v>12</v>
      </c>
      <c r="D610" t="s">
        <v>101</v>
      </c>
      <c r="E610" s="64">
        <v>8.6566200256347656</v>
      </c>
      <c r="F610" s="64">
        <v>-81.76629638671875</v>
      </c>
      <c r="G610" s="64">
        <v>156747</v>
      </c>
      <c r="H610" s="69">
        <v>1206</v>
      </c>
      <c r="I610" t="s">
        <v>184</v>
      </c>
      <c r="J610">
        <v>8.7318201065063477</v>
      </c>
      <c r="K610">
        <v>-81.792198181152344</v>
      </c>
      <c r="L610">
        <v>33121</v>
      </c>
      <c r="M610">
        <v>120611</v>
      </c>
      <c r="N610" t="s">
        <v>745</v>
      </c>
      <c r="O610">
        <v>8.598170280456543</v>
      </c>
      <c r="P610">
        <v>-81.82659912109375</v>
      </c>
      <c r="Q610">
        <v>0</v>
      </c>
    </row>
    <row r="611" spans="1:17">
      <c r="A611">
        <v>600</v>
      </c>
      <c r="B611" t="str">
        <f t="shared" si="9"/>
        <v>Kusapín</v>
      </c>
      <c r="C611">
        <v>12</v>
      </c>
      <c r="D611" t="s">
        <v>101</v>
      </c>
      <c r="E611" s="64">
        <v>8.6566200256347656</v>
      </c>
      <c r="F611" s="64">
        <v>-81.76629638671875</v>
      </c>
      <c r="G611" s="64">
        <v>156747</v>
      </c>
      <c r="H611" s="69">
        <v>1207</v>
      </c>
      <c r="I611" t="s">
        <v>151</v>
      </c>
      <c r="J611">
        <v>8.8474102020263672</v>
      </c>
      <c r="K611">
        <v>-81.676597595214844</v>
      </c>
      <c r="L611">
        <v>20909</v>
      </c>
      <c r="M611">
        <v>120701</v>
      </c>
      <c r="N611" t="s">
        <v>151</v>
      </c>
      <c r="O611">
        <v>9.1592397689819336</v>
      </c>
      <c r="P611">
        <v>-81.878898620605469</v>
      </c>
      <c r="Q611">
        <v>3080</v>
      </c>
    </row>
    <row r="612" spans="1:17">
      <c r="A612">
        <v>601</v>
      </c>
      <c r="B612" t="str">
        <f t="shared" si="9"/>
        <v>Bahía Azul</v>
      </c>
      <c r="C612">
        <v>12</v>
      </c>
      <c r="D612" t="s">
        <v>101</v>
      </c>
      <c r="E612" s="64">
        <v>8.6566200256347656</v>
      </c>
      <c r="F612" s="64">
        <v>-81.76629638671875</v>
      </c>
      <c r="G612" s="64">
        <v>156747</v>
      </c>
      <c r="H612" s="69">
        <v>1207</v>
      </c>
      <c r="I612" t="s">
        <v>151</v>
      </c>
      <c r="J612">
        <v>8.8474102020263672</v>
      </c>
      <c r="K612">
        <v>-81.676597595214844</v>
      </c>
      <c r="L612">
        <v>20909</v>
      </c>
      <c r="M612">
        <v>120702</v>
      </c>
      <c r="N612" t="s">
        <v>152</v>
      </c>
      <c r="O612">
        <v>9.0704402923583984</v>
      </c>
      <c r="P612">
        <v>-81.842697143554688</v>
      </c>
      <c r="Q612">
        <v>3621</v>
      </c>
    </row>
    <row r="613" spans="1:17">
      <c r="A613">
        <v>602</v>
      </c>
      <c r="B613" t="str">
        <f t="shared" si="9"/>
        <v>Río Chiriquí</v>
      </c>
      <c r="C613">
        <v>12</v>
      </c>
      <c r="D613" t="s">
        <v>101</v>
      </c>
      <c r="E613" s="64">
        <v>8.6566200256347656</v>
      </c>
      <c r="F613" s="64">
        <v>-81.76629638671875</v>
      </c>
      <c r="G613" s="64">
        <v>156747</v>
      </c>
      <c r="H613" s="69">
        <v>1207</v>
      </c>
      <c r="I613" t="s">
        <v>151</v>
      </c>
      <c r="J613">
        <v>8.8474102020263672</v>
      </c>
      <c r="K613">
        <v>-81.676597595214844</v>
      </c>
      <c r="L613">
        <v>20909</v>
      </c>
      <c r="M613">
        <v>120705</v>
      </c>
      <c r="N613" t="s">
        <v>661</v>
      </c>
      <c r="O613">
        <v>8.7722702026367188</v>
      </c>
      <c r="P613">
        <v>-81.614898681640625</v>
      </c>
      <c r="Q613">
        <v>3658</v>
      </c>
    </row>
    <row r="614" spans="1:17">
      <c r="A614">
        <v>603</v>
      </c>
      <c r="B614" t="str">
        <f t="shared" si="9"/>
        <v>Tobobe</v>
      </c>
      <c r="C614">
        <v>12</v>
      </c>
      <c r="D614" t="s">
        <v>101</v>
      </c>
      <c r="E614" s="64">
        <v>8.6566200256347656</v>
      </c>
      <c r="F614" s="64">
        <v>-81.76629638671875</v>
      </c>
      <c r="G614" s="64">
        <v>156747</v>
      </c>
      <c r="H614" s="69">
        <v>1207</v>
      </c>
      <c r="I614" t="s">
        <v>151</v>
      </c>
      <c r="J614">
        <v>8.8474102020263672</v>
      </c>
      <c r="K614">
        <v>-81.676597595214844</v>
      </c>
      <c r="L614">
        <v>20909</v>
      </c>
      <c r="M614">
        <v>120706</v>
      </c>
      <c r="N614" t="s">
        <v>742</v>
      </c>
      <c r="O614">
        <v>9.0221700668334961</v>
      </c>
      <c r="P614">
        <v>-81.77130126953125</v>
      </c>
      <c r="Q614">
        <v>5056</v>
      </c>
    </row>
    <row r="615" spans="1:17">
      <c r="A615">
        <v>604</v>
      </c>
      <c r="B615" t="str">
        <f t="shared" si="9"/>
        <v>Cañaveral</v>
      </c>
      <c r="C615">
        <v>12</v>
      </c>
      <c r="D615" t="s">
        <v>101</v>
      </c>
      <c r="E615" s="64">
        <v>8.6566200256347656</v>
      </c>
      <c r="F615" s="64">
        <v>-81.76629638671875</v>
      </c>
      <c r="G615" s="64">
        <v>156747</v>
      </c>
      <c r="H615" s="69">
        <v>1207</v>
      </c>
      <c r="I615" t="s">
        <v>151</v>
      </c>
      <c r="J615">
        <v>8.8474102020263672</v>
      </c>
      <c r="K615">
        <v>-81.676597595214844</v>
      </c>
      <c r="L615">
        <v>20909</v>
      </c>
      <c r="M615">
        <v>120708</v>
      </c>
      <c r="N615" t="s">
        <v>234</v>
      </c>
      <c r="O615">
        <v>8.8311300277709961</v>
      </c>
      <c r="P615">
        <v>-81.717597961425781</v>
      </c>
      <c r="Q615">
        <v>0</v>
      </c>
    </row>
    <row r="616" spans="1:17">
      <c r="A616">
        <v>605</v>
      </c>
      <c r="B616" t="str">
        <f t="shared" si="9"/>
        <v>Samboa (Cabecera)</v>
      </c>
      <c r="C616">
        <v>12</v>
      </c>
      <c r="D616" t="s">
        <v>101</v>
      </c>
      <c r="E616" s="64">
        <v>8.6566200256347656</v>
      </c>
      <c r="F616" s="64">
        <v>-81.76629638671875</v>
      </c>
      <c r="G616" s="64">
        <v>156747</v>
      </c>
      <c r="H616" s="69">
        <v>1208</v>
      </c>
      <c r="I616" t="s">
        <v>206</v>
      </c>
      <c r="J616">
        <v>8.8382101058959961</v>
      </c>
      <c r="K616">
        <v>-82.126502990722656</v>
      </c>
      <c r="L616">
        <v>0</v>
      </c>
      <c r="M616">
        <v>120801</v>
      </c>
      <c r="N616" t="s">
        <v>687</v>
      </c>
      <c r="O616">
        <v>8.7433996200561523</v>
      </c>
      <c r="P616">
        <v>-82.056098937988281</v>
      </c>
      <c r="Q616">
        <v>0</v>
      </c>
    </row>
    <row r="617" spans="1:17">
      <c r="A617">
        <v>606</v>
      </c>
      <c r="B617" t="str">
        <f t="shared" si="9"/>
        <v>Büri</v>
      </c>
      <c r="C617">
        <v>12</v>
      </c>
      <c r="D617" t="s">
        <v>101</v>
      </c>
      <c r="E617" s="64">
        <v>8.6566200256347656</v>
      </c>
      <c r="F617" s="64">
        <v>-81.76629638671875</v>
      </c>
      <c r="G617" s="64">
        <v>156747</v>
      </c>
      <c r="H617" s="69">
        <v>1208</v>
      </c>
      <c r="I617" t="s">
        <v>206</v>
      </c>
      <c r="J617">
        <v>8.8382101058959961</v>
      </c>
      <c r="K617">
        <v>-82.126502990722656</v>
      </c>
      <c r="L617">
        <v>0</v>
      </c>
      <c r="M617">
        <v>120802</v>
      </c>
      <c r="N617" t="s">
        <v>207</v>
      </c>
      <c r="O617">
        <v>8.8467798233032227</v>
      </c>
      <c r="P617">
        <v>-82.237503051757813</v>
      </c>
      <c r="Q617">
        <v>0</v>
      </c>
    </row>
    <row r="618" spans="1:17">
      <c r="A618">
        <v>607</v>
      </c>
      <c r="B618" t="str">
        <f t="shared" si="9"/>
        <v>Gwaribiara</v>
      </c>
      <c r="C618">
        <v>12</v>
      </c>
      <c r="D618" t="s">
        <v>101</v>
      </c>
      <c r="E618" s="64">
        <v>8.6566200256347656</v>
      </c>
      <c r="F618" s="64">
        <v>-81.76629638671875</v>
      </c>
      <c r="G618" s="64">
        <v>156747</v>
      </c>
      <c r="H618" s="69">
        <v>1208</v>
      </c>
      <c r="I618" t="s">
        <v>206</v>
      </c>
      <c r="J618">
        <v>8.8382101058959961</v>
      </c>
      <c r="K618">
        <v>-82.126502990722656</v>
      </c>
      <c r="L618">
        <v>0</v>
      </c>
      <c r="M618">
        <v>120803</v>
      </c>
      <c r="N618" t="s">
        <v>425</v>
      </c>
      <c r="O618">
        <v>8.7610101699829102</v>
      </c>
      <c r="P618">
        <v>-81.963798522949219</v>
      </c>
      <c r="Q618">
        <v>0</v>
      </c>
    </row>
    <row r="619" spans="1:17">
      <c r="A619">
        <v>608</v>
      </c>
      <c r="B619" t="str">
        <f t="shared" si="9"/>
        <v>Man Creek</v>
      </c>
      <c r="C619">
        <v>12</v>
      </c>
      <c r="D619" t="s">
        <v>101</v>
      </c>
      <c r="E619" s="64">
        <v>8.6566200256347656</v>
      </c>
      <c r="F619" s="64">
        <v>-81.76629638671875</v>
      </c>
      <c r="G619" s="64">
        <v>156747</v>
      </c>
      <c r="H619" s="69">
        <v>1208</v>
      </c>
      <c r="I619" t="s">
        <v>206</v>
      </c>
      <c r="J619">
        <v>8.8382101058959961</v>
      </c>
      <c r="K619">
        <v>-82.126502990722656</v>
      </c>
      <c r="L619">
        <v>0</v>
      </c>
      <c r="M619">
        <v>120804</v>
      </c>
      <c r="N619" t="s">
        <v>549</v>
      </c>
      <c r="O619">
        <v>8.8656597137451172</v>
      </c>
      <c r="P619">
        <v>-82.078102111816406</v>
      </c>
      <c r="Q619">
        <v>0</v>
      </c>
    </row>
    <row r="620" spans="1:17">
      <c r="A620">
        <v>609</v>
      </c>
      <c r="B620" t="str">
        <f t="shared" si="9"/>
        <v>Tu Gwai (Tuwai)</v>
      </c>
      <c r="C620">
        <v>12</v>
      </c>
      <c r="D620" t="s">
        <v>101</v>
      </c>
      <c r="E620" s="64">
        <v>8.6566200256347656</v>
      </c>
      <c r="F620" s="64">
        <v>-81.76629638671875</v>
      </c>
      <c r="G620" s="64">
        <v>156747</v>
      </c>
      <c r="H620" s="69">
        <v>1208</v>
      </c>
      <c r="I620" t="s">
        <v>206</v>
      </c>
      <c r="J620">
        <v>8.8382101058959961</v>
      </c>
      <c r="K620">
        <v>-82.126502990722656</v>
      </c>
      <c r="L620">
        <v>0</v>
      </c>
      <c r="M620">
        <v>120805</v>
      </c>
      <c r="N620" t="s">
        <v>750</v>
      </c>
      <c r="O620">
        <v>9.0009603500366211</v>
      </c>
      <c r="P620">
        <v>-82.320701599121094</v>
      </c>
      <c r="Q620">
        <v>0</v>
      </c>
    </row>
    <row r="621" spans="1:17">
      <c r="A621">
        <v>610</v>
      </c>
      <c r="B621" t="str">
        <f t="shared" si="9"/>
        <v>Santa Catalina o Calovébora o Bledeshia (Cabecera</v>
      </c>
      <c r="C621">
        <v>12</v>
      </c>
      <c r="D621" t="s">
        <v>101</v>
      </c>
      <c r="E621" s="64">
        <v>8.6566200256347656</v>
      </c>
      <c r="F621" s="64">
        <v>-81.76629638671875</v>
      </c>
      <c r="G621" s="64">
        <v>156747</v>
      </c>
      <c r="H621" s="69">
        <v>1209</v>
      </c>
      <c r="I621" t="s">
        <v>119</v>
      </c>
      <c r="J621">
        <v>8.6731500625610352</v>
      </c>
      <c r="K621">
        <v>-81.356796264648438</v>
      </c>
      <c r="L621">
        <v>0</v>
      </c>
      <c r="M621">
        <v>120901</v>
      </c>
      <c r="N621" t="s">
        <v>711</v>
      </c>
      <c r="O621">
        <v>8.7390003204345703</v>
      </c>
      <c r="P621">
        <v>-81.302101135253906</v>
      </c>
      <c r="Q621">
        <v>0</v>
      </c>
    </row>
    <row r="622" spans="1:17">
      <c r="A622">
        <v>611</v>
      </c>
      <c r="B622" t="str">
        <f t="shared" si="9"/>
        <v>Alto Bilingüe o Gdogüeshia</v>
      </c>
      <c r="C622">
        <v>12</v>
      </c>
      <c r="D622" t="s">
        <v>101</v>
      </c>
      <c r="E622" s="64">
        <v>8.6566200256347656</v>
      </c>
      <c r="F622" s="64">
        <v>-81.76629638671875</v>
      </c>
      <c r="G622" s="64">
        <v>156747</v>
      </c>
      <c r="H622" s="69">
        <v>1209</v>
      </c>
      <c r="I622" t="s">
        <v>119</v>
      </c>
      <c r="J622">
        <v>8.6731500625610352</v>
      </c>
      <c r="K622">
        <v>-81.356796264648438</v>
      </c>
      <c r="L622">
        <v>0</v>
      </c>
      <c r="M622">
        <v>120902</v>
      </c>
      <c r="N622" t="s">
        <v>120</v>
      </c>
      <c r="O622">
        <v>8.6598596572875977</v>
      </c>
      <c r="P622">
        <v>-81.27459716796875</v>
      </c>
      <c r="Q622">
        <v>0</v>
      </c>
    </row>
    <row r="623" spans="1:17">
      <c r="A623">
        <v>612</v>
      </c>
      <c r="B623" t="str">
        <f t="shared" si="9"/>
        <v>Loma Yuca o Ijuicho</v>
      </c>
      <c r="C623">
        <v>12</v>
      </c>
      <c r="D623" t="s">
        <v>101</v>
      </c>
      <c r="E623" s="64">
        <v>8.6566200256347656</v>
      </c>
      <c r="F623" s="64">
        <v>-81.76629638671875</v>
      </c>
      <c r="G623" s="64">
        <v>156747</v>
      </c>
      <c r="H623" s="69">
        <v>1209</v>
      </c>
      <c r="I623" t="s">
        <v>119</v>
      </c>
      <c r="J623">
        <v>8.6731500625610352</v>
      </c>
      <c r="K623">
        <v>-81.356796264648438</v>
      </c>
      <c r="L623">
        <v>0</v>
      </c>
      <c r="M623">
        <v>120903</v>
      </c>
      <c r="N623" t="s">
        <v>529</v>
      </c>
      <c r="O623">
        <v>8.6509199142456055</v>
      </c>
      <c r="P623">
        <v>-81.418701171875</v>
      </c>
      <c r="Q623">
        <v>0</v>
      </c>
    </row>
    <row r="624" spans="1:17">
      <c r="A624">
        <v>613</v>
      </c>
      <c r="B624" t="str">
        <f t="shared" si="9"/>
        <v>San Pedrito o Jiküi</v>
      </c>
      <c r="C624">
        <v>12</v>
      </c>
      <c r="D624" t="s">
        <v>101</v>
      </c>
      <c r="E624" s="64">
        <v>8.6566200256347656</v>
      </c>
      <c r="F624" s="64">
        <v>-81.76629638671875</v>
      </c>
      <c r="G624" s="64">
        <v>156747</v>
      </c>
      <c r="H624" s="69">
        <v>1209</v>
      </c>
      <c r="I624" t="s">
        <v>119</v>
      </c>
      <c r="J624">
        <v>8.6731500625610352</v>
      </c>
      <c r="K624">
        <v>-81.356796264648438</v>
      </c>
      <c r="L624">
        <v>0</v>
      </c>
      <c r="M624">
        <v>120904</v>
      </c>
      <c r="N624" t="s">
        <v>708</v>
      </c>
      <c r="O624">
        <v>8.7643003463745117</v>
      </c>
      <c r="P624">
        <v>-81.476799011230469</v>
      </c>
      <c r="Q624">
        <v>0</v>
      </c>
    </row>
    <row r="625" spans="1:17">
      <c r="A625">
        <v>614</v>
      </c>
      <c r="B625" t="str">
        <f t="shared" si="9"/>
        <v>Valle Bonito o Dogata</v>
      </c>
      <c r="C625">
        <v>12</v>
      </c>
      <c r="D625" t="s">
        <v>101</v>
      </c>
      <c r="E625" s="64">
        <v>8.6566200256347656</v>
      </c>
      <c r="F625" s="64">
        <v>-81.76629638671875</v>
      </c>
      <c r="G625" s="64">
        <v>156747</v>
      </c>
      <c r="H625" s="69">
        <v>1209</v>
      </c>
      <c r="I625" t="s">
        <v>119</v>
      </c>
      <c r="J625">
        <v>8.6731500625610352</v>
      </c>
      <c r="K625">
        <v>-81.356796264648438</v>
      </c>
      <c r="L625">
        <v>0</v>
      </c>
      <c r="M625">
        <v>120905</v>
      </c>
      <c r="N625" t="s">
        <v>759</v>
      </c>
      <c r="O625">
        <v>8.5742502212524414</v>
      </c>
      <c r="P625">
        <v>-81.255203247070313</v>
      </c>
      <c r="Q625">
        <v>0</v>
      </c>
    </row>
    <row r="626" spans="1:17">
      <c r="A626">
        <v>615</v>
      </c>
      <c r="B626" t="str">
        <f t="shared" si="9"/>
        <v>Arraiján (Cabecera)</v>
      </c>
      <c r="C626">
        <v>13</v>
      </c>
      <c r="D626" t="s">
        <v>128</v>
      </c>
      <c r="E626" s="64">
        <v>9.2170095443725586</v>
      </c>
      <c r="F626" s="64">
        <v>-82.584602355957031</v>
      </c>
      <c r="G626" s="64">
        <v>464038</v>
      </c>
      <c r="H626" s="69">
        <v>1301</v>
      </c>
      <c r="I626" t="s">
        <v>141</v>
      </c>
      <c r="J626">
        <v>8.9904899597167969</v>
      </c>
      <c r="K626">
        <v>-79.686698913574219</v>
      </c>
      <c r="L626">
        <v>0</v>
      </c>
      <c r="M626">
        <v>130101</v>
      </c>
      <c r="N626" t="s">
        <v>142</v>
      </c>
      <c r="O626">
        <v>8.9637603759765625</v>
      </c>
      <c r="P626">
        <v>-79.623703002929688</v>
      </c>
      <c r="Q626">
        <v>0</v>
      </c>
    </row>
    <row r="627" spans="1:17">
      <c r="A627">
        <v>616</v>
      </c>
      <c r="B627" t="str">
        <f t="shared" si="9"/>
        <v>Juan Demóstenes Arosemena</v>
      </c>
      <c r="C627">
        <v>13</v>
      </c>
      <c r="D627" t="s">
        <v>128</v>
      </c>
      <c r="E627" s="64">
        <v>9.2170095443725586</v>
      </c>
      <c r="F627" s="64">
        <v>-82.584602355957031</v>
      </c>
      <c r="G627" s="64">
        <v>464038</v>
      </c>
      <c r="H627" s="69">
        <v>1301</v>
      </c>
      <c r="I627" t="s">
        <v>141</v>
      </c>
      <c r="J627">
        <v>8.9904899597167969</v>
      </c>
      <c r="K627">
        <v>-79.686698913574219</v>
      </c>
      <c r="L627">
        <v>0</v>
      </c>
      <c r="M627">
        <v>130102</v>
      </c>
      <c r="N627" t="s">
        <v>446</v>
      </c>
      <c r="O627">
        <v>8.9405603408813477</v>
      </c>
      <c r="P627">
        <v>-79.732101440429688</v>
      </c>
      <c r="Q627">
        <v>0</v>
      </c>
    </row>
    <row r="628" spans="1:17">
      <c r="A628">
        <v>617</v>
      </c>
      <c r="B628" t="str">
        <f t="shared" si="9"/>
        <v>Nuevo Emperador</v>
      </c>
      <c r="C628">
        <v>13</v>
      </c>
      <c r="D628" t="s">
        <v>128</v>
      </c>
      <c r="E628" s="64">
        <v>9.2170095443725586</v>
      </c>
      <c r="F628" s="64">
        <v>-82.584602355957031</v>
      </c>
      <c r="G628" s="64">
        <v>464038</v>
      </c>
      <c r="H628" s="69">
        <v>1301</v>
      </c>
      <c r="I628" t="s">
        <v>141</v>
      </c>
      <c r="J628">
        <v>8.9904899597167969</v>
      </c>
      <c r="K628">
        <v>-79.686698913574219</v>
      </c>
      <c r="L628">
        <v>0</v>
      </c>
      <c r="M628">
        <v>130103</v>
      </c>
      <c r="N628" t="s">
        <v>582</v>
      </c>
      <c r="O628">
        <v>9.0416803359985352</v>
      </c>
      <c r="P628">
        <v>-79.714202880859375</v>
      </c>
      <c r="Q628">
        <v>0</v>
      </c>
    </row>
    <row r="629" spans="1:17">
      <c r="A629">
        <v>618</v>
      </c>
      <c r="B629" t="str">
        <f t="shared" si="9"/>
        <v>Santa Clara</v>
      </c>
      <c r="C629">
        <v>13</v>
      </c>
      <c r="D629" t="s">
        <v>128</v>
      </c>
      <c r="E629" s="64">
        <v>9.2170095443725586</v>
      </c>
      <c r="F629" s="64">
        <v>-82.584602355957031</v>
      </c>
      <c r="G629" s="64">
        <v>464038</v>
      </c>
      <c r="H629" s="69">
        <v>1301</v>
      </c>
      <c r="I629" t="s">
        <v>141</v>
      </c>
      <c r="J629">
        <v>8.9904899597167969</v>
      </c>
      <c r="K629">
        <v>-79.686698913574219</v>
      </c>
      <c r="L629">
        <v>0</v>
      </c>
      <c r="M629">
        <v>130104</v>
      </c>
      <c r="N629" t="s">
        <v>712</v>
      </c>
      <c r="O629">
        <v>9.0757999420166016</v>
      </c>
      <c r="P629">
        <v>-79.762001037597656</v>
      </c>
      <c r="Q629">
        <v>0</v>
      </c>
    </row>
    <row r="630" spans="1:17">
      <c r="A630">
        <v>619</v>
      </c>
      <c r="B630" t="str">
        <f t="shared" si="9"/>
        <v>Veracruz</v>
      </c>
      <c r="C630">
        <v>13</v>
      </c>
      <c r="D630" t="s">
        <v>128</v>
      </c>
      <c r="E630" s="64">
        <v>9.2170095443725586</v>
      </c>
      <c r="F630" s="64">
        <v>-82.584602355957031</v>
      </c>
      <c r="G630" s="64">
        <v>464038</v>
      </c>
      <c r="H630" s="69">
        <v>1301</v>
      </c>
      <c r="I630" t="s">
        <v>141</v>
      </c>
      <c r="J630">
        <v>8.9904899597167969</v>
      </c>
      <c r="K630">
        <v>-79.686698913574219</v>
      </c>
      <c r="L630">
        <v>0</v>
      </c>
      <c r="M630">
        <v>130105</v>
      </c>
      <c r="N630" t="s">
        <v>765</v>
      </c>
      <c r="O630">
        <v>8.9176597595214844</v>
      </c>
      <c r="P630">
        <v>-79.603302001953125</v>
      </c>
      <c r="Q630">
        <v>0</v>
      </c>
    </row>
    <row r="631" spans="1:17">
      <c r="A631">
        <v>620</v>
      </c>
      <c r="B631" t="str">
        <f t="shared" si="9"/>
        <v>Vista Alegre</v>
      </c>
      <c r="C631">
        <v>13</v>
      </c>
      <c r="D631" t="s">
        <v>128</v>
      </c>
      <c r="E631" s="64">
        <v>9.2170095443725586</v>
      </c>
      <c r="F631" s="64">
        <v>-82.584602355957031</v>
      </c>
      <c r="G631" s="64">
        <v>464038</v>
      </c>
      <c r="H631" s="69">
        <v>1301</v>
      </c>
      <c r="I631" t="s">
        <v>141</v>
      </c>
      <c r="J631">
        <v>8.9904899597167969</v>
      </c>
      <c r="K631">
        <v>-79.686698913574219</v>
      </c>
      <c r="L631">
        <v>0</v>
      </c>
      <c r="M631">
        <v>130106</v>
      </c>
      <c r="N631" t="s">
        <v>774</v>
      </c>
      <c r="O631">
        <v>8.9017696380615234</v>
      </c>
      <c r="P631">
        <v>-79.691200256347656</v>
      </c>
      <c r="Q631">
        <v>0</v>
      </c>
    </row>
    <row r="632" spans="1:17">
      <c r="A632">
        <v>621</v>
      </c>
      <c r="B632" t="str">
        <f t="shared" si="9"/>
        <v>Burunga</v>
      </c>
      <c r="C632">
        <v>13</v>
      </c>
      <c r="D632" t="s">
        <v>128</v>
      </c>
      <c r="E632" s="64">
        <v>9.2170095443725586</v>
      </c>
      <c r="F632" s="64">
        <v>-82.584602355957031</v>
      </c>
      <c r="G632" s="64">
        <v>464038</v>
      </c>
      <c r="H632" s="69">
        <v>1301</v>
      </c>
      <c r="I632" t="s">
        <v>141</v>
      </c>
      <c r="J632">
        <v>8.9904899597167969</v>
      </c>
      <c r="K632">
        <v>-79.686698913574219</v>
      </c>
      <c r="L632">
        <v>0</v>
      </c>
      <c r="M632">
        <v>130107</v>
      </c>
      <c r="N632" t="s">
        <v>208</v>
      </c>
      <c r="O632">
        <v>8.9947795867919922</v>
      </c>
      <c r="P632">
        <v>-79.664802551269531</v>
      </c>
      <c r="Q632">
        <v>0</v>
      </c>
    </row>
    <row r="633" spans="1:17">
      <c r="A633">
        <v>622</v>
      </c>
      <c r="B633" t="str">
        <f t="shared" si="9"/>
        <v>Cerro Silvestre</v>
      </c>
      <c r="C633">
        <v>13</v>
      </c>
      <c r="D633" t="s">
        <v>128</v>
      </c>
      <c r="E633" s="64">
        <v>9.2170095443725586</v>
      </c>
      <c r="F633" s="64">
        <v>-82.584602355957031</v>
      </c>
      <c r="G633" s="64">
        <v>464038</v>
      </c>
      <c r="H633" s="69">
        <v>1301</v>
      </c>
      <c r="I633" t="s">
        <v>141</v>
      </c>
      <c r="J633">
        <v>8.9904899597167969</v>
      </c>
      <c r="K633">
        <v>-79.686698913574219</v>
      </c>
      <c r="L633">
        <v>0</v>
      </c>
      <c r="M633">
        <v>130108</v>
      </c>
      <c r="N633" t="s">
        <v>267</v>
      </c>
      <c r="O633">
        <v>8.9339103698730469</v>
      </c>
      <c r="P633">
        <v>-79.680496215820313</v>
      </c>
      <c r="Q633">
        <v>0</v>
      </c>
    </row>
    <row r="634" spans="1:17">
      <c r="A634">
        <v>623</v>
      </c>
      <c r="B634" t="str">
        <f t="shared" si="9"/>
        <v>Capira (Cabecera)</v>
      </c>
      <c r="C634">
        <v>13</v>
      </c>
      <c r="D634" t="s">
        <v>128</v>
      </c>
      <c r="E634" s="64">
        <v>9.2170095443725586</v>
      </c>
      <c r="F634" s="64">
        <v>-82.584602355957031</v>
      </c>
      <c r="G634" s="64">
        <v>464038</v>
      </c>
      <c r="H634" s="69">
        <v>1303</v>
      </c>
      <c r="I634" t="s">
        <v>216</v>
      </c>
      <c r="J634">
        <v>8.7977695465087891</v>
      </c>
      <c r="K634">
        <v>-79.991996765136719</v>
      </c>
      <c r="L634">
        <v>38398</v>
      </c>
      <c r="M634">
        <v>130301</v>
      </c>
      <c r="N634" t="s">
        <v>241</v>
      </c>
      <c r="O634">
        <v>8.7658300399780273</v>
      </c>
      <c r="P634">
        <v>-79.843696594238281</v>
      </c>
      <c r="Q634">
        <v>0</v>
      </c>
    </row>
    <row r="635" spans="1:17">
      <c r="A635">
        <v>624</v>
      </c>
      <c r="B635" t="str">
        <f t="shared" si="9"/>
        <v>Caimito</v>
      </c>
      <c r="C635">
        <v>13</v>
      </c>
      <c r="D635" t="s">
        <v>128</v>
      </c>
      <c r="E635" s="64">
        <v>9.2170095443725586</v>
      </c>
      <c r="F635" s="64">
        <v>-82.584602355957031</v>
      </c>
      <c r="G635" s="64">
        <v>464038</v>
      </c>
      <c r="H635" s="69">
        <v>1303</v>
      </c>
      <c r="I635" t="s">
        <v>216</v>
      </c>
      <c r="J635">
        <v>8.7977695465087891</v>
      </c>
      <c r="K635">
        <v>-79.991996765136719</v>
      </c>
      <c r="L635">
        <v>38398</v>
      </c>
      <c r="M635">
        <v>130302</v>
      </c>
      <c r="N635" t="s">
        <v>217</v>
      </c>
      <c r="O635">
        <v>8.8097000122070313</v>
      </c>
      <c r="P635">
        <v>-79.963798522949219</v>
      </c>
      <c r="Q635">
        <v>0</v>
      </c>
    </row>
    <row r="636" spans="1:17">
      <c r="A636">
        <v>625</v>
      </c>
      <c r="B636" t="str">
        <f t="shared" si="9"/>
        <v>Campana</v>
      </c>
      <c r="C636">
        <v>13</v>
      </c>
      <c r="D636" t="s">
        <v>128</v>
      </c>
      <c r="E636" s="64">
        <v>9.2170095443725586</v>
      </c>
      <c r="F636" s="64">
        <v>-82.584602355957031</v>
      </c>
      <c r="G636" s="64">
        <v>464038</v>
      </c>
      <c r="H636" s="69">
        <v>1303</v>
      </c>
      <c r="I636" t="s">
        <v>216</v>
      </c>
      <c r="J636">
        <v>8.7977695465087891</v>
      </c>
      <c r="K636">
        <v>-79.991996765136719</v>
      </c>
      <c r="L636">
        <v>38398</v>
      </c>
      <c r="M636">
        <v>130303</v>
      </c>
      <c r="N636" t="s">
        <v>227</v>
      </c>
      <c r="O636">
        <v>8.6926803588867188</v>
      </c>
      <c r="P636">
        <v>-79.871101379394531</v>
      </c>
      <c r="Q636">
        <v>0</v>
      </c>
    </row>
    <row r="637" spans="1:17">
      <c r="A637">
        <v>626</v>
      </c>
      <c r="B637" t="str">
        <f t="shared" si="9"/>
        <v>Cermeño</v>
      </c>
      <c r="C637">
        <v>13</v>
      </c>
      <c r="D637" t="s">
        <v>128</v>
      </c>
      <c r="E637" s="64">
        <v>9.2170095443725586</v>
      </c>
      <c r="F637" s="64">
        <v>-82.584602355957031</v>
      </c>
      <c r="G637" s="64">
        <v>464038</v>
      </c>
      <c r="H637" s="69">
        <v>1303</v>
      </c>
      <c r="I637" t="s">
        <v>216</v>
      </c>
      <c r="J637">
        <v>8.7977695465087891</v>
      </c>
      <c r="K637">
        <v>-79.991996765136719</v>
      </c>
      <c r="L637">
        <v>38398</v>
      </c>
      <c r="M637">
        <v>130304</v>
      </c>
      <c r="N637" t="s">
        <v>252</v>
      </c>
      <c r="O637">
        <v>8.7251796722412109</v>
      </c>
      <c r="P637">
        <v>-79.797798156738281</v>
      </c>
      <c r="Q637">
        <v>0</v>
      </c>
    </row>
    <row r="638" spans="1:17">
      <c r="A638">
        <v>627</v>
      </c>
      <c r="B638" t="str">
        <f t="shared" si="9"/>
        <v>Cirí de Los Sotos</v>
      </c>
      <c r="C638">
        <v>13</v>
      </c>
      <c r="D638" t="s">
        <v>128</v>
      </c>
      <c r="E638" s="64">
        <v>9.2170095443725586</v>
      </c>
      <c r="F638" s="64">
        <v>-82.584602355957031</v>
      </c>
      <c r="G638" s="64">
        <v>464038</v>
      </c>
      <c r="H638" s="69">
        <v>1303</v>
      </c>
      <c r="I638" t="s">
        <v>216</v>
      </c>
      <c r="J638">
        <v>8.7977695465087891</v>
      </c>
      <c r="K638">
        <v>-79.991996765136719</v>
      </c>
      <c r="L638">
        <v>38398</v>
      </c>
      <c r="M638">
        <v>130305</v>
      </c>
      <c r="N638" t="s">
        <v>285</v>
      </c>
      <c r="O638">
        <v>8.932499885559082</v>
      </c>
      <c r="P638">
        <v>-80.102798461914063</v>
      </c>
      <c r="Q638">
        <v>0</v>
      </c>
    </row>
    <row r="639" spans="1:17">
      <c r="A639">
        <v>628</v>
      </c>
      <c r="B639" t="str">
        <f t="shared" si="9"/>
        <v>Cirí Grande</v>
      </c>
      <c r="C639">
        <v>13</v>
      </c>
      <c r="D639" t="s">
        <v>128</v>
      </c>
      <c r="E639" s="64">
        <v>9.2170095443725586</v>
      </c>
      <c r="F639" s="64">
        <v>-82.584602355957031</v>
      </c>
      <c r="G639" s="64">
        <v>464038</v>
      </c>
      <c r="H639" s="69">
        <v>1303</v>
      </c>
      <c r="I639" t="s">
        <v>216</v>
      </c>
      <c r="J639">
        <v>8.7977695465087891</v>
      </c>
      <c r="K639">
        <v>-79.991996765136719</v>
      </c>
      <c r="L639">
        <v>38398</v>
      </c>
      <c r="M639">
        <v>130306</v>
      </c>
      <c r="N639" t="s">
        <v>286</v>
      </c>
      <c r="O639">
        <v>8.7761402130126953</v>
      </c>
      <c r="P639">
        <v>-80.090301513671875</v>
      </c>
      <c r="Q639">
        <v>0</v>
      </c>
    </row>
    <row r="640" spans="1:17">
      <c r="A640">
        <v>629</v>
      </c>
      <c r="B640" t="str">
        <f t="shared" si="9"/>
        <v>El Cacao</v>
      </c>
      <c r="C640">
        <v>13</v>
      </c>
      <c r="D640" t="s">
        <v>128</v>
      </c>
      <c r="E640" s="64">
        <v>9.2170095443725586</v>
      </c>
      <c r="F640" s="64">
        <v>-82.584602355957031</v>
      </c>
      <c r="G640" s="64">
        <v>464038</v>
      </c>
      <c r="H640" s="69">
        <v>1303</v>
      </c>
      <c r="I640" t="s">
        <v>216</v>
      </c>
      <c r="J640">
        <v>8.7977695465087891</v>
      </c>
      <c r="K640">
        <v>-79.991996765136719</v>
      </c>
      <c r="L640">
        <v>38398</v>
      </c>
      <c r="M640">
        <v>130307</v>
      </c>
      <c r="N640" t="s">
        <v>330</v>
      </c>
      <c r="O640">
        <v>8.7447900772094727</v>
      </c>
      <c r="P640">
        <v>-80.025596618652344</v>
      </c>
      <c r="Q640">
        <v>0</v>
      </c>
    </row>
    <row r="641" spans="1:17">
      <c r="A641">
        <v>630</v>
      </c>
      <c r="B641" t="str">
        <f t="shared" si="9"/>
        <v>La Trinidad</v>
      </c>
      <c r="C641">
        <v>13</v>
      </c>
      <c r="D641" t="s">
        <v>128</v>
      </c>
      <c r="E641" s="64">
        <v>9.2170095443725586</v>
      </c>
      <c r="F641" s="64">
        <v>-82.584602355957031</v>
      </c>
      <c r="G641" s="64">
        <v>464038</v>
      </c>
      <c r="H641" s="69">
        <v>1303</v>
      </c>
      <c r="I641" t="s">
        <v>216</v>
      </c>
      <c r="J641">
        <v>8.7977695465087891</v>
      </c>
      <c r="K641">
        <v>-79.991996765136719</v>
      </c>
      <c r="L641">
        <v>38398</v>
      </c>
      <c r="M641">
        <v>130308</v>
      </c>
      <c r="N641" t="s">
        <v>487</v>
      </c>
      <c r="O641">
        <v>8.9119701385498047</v>
      </c>
      <c r="P641">
        <v>-80.013496398925781</v>
      </c>
      <c r="Q641">
        <v>0</v>
      </c>
    </row>
    <row r="642" spans="1:17">
      <c r="A642">
        <v>631</v>
      </c>
      <c r="B642" t="str">
        <f t="shared" si="9"/>
        <v>Las Ollas Arriba</v>
      </c>
      <c r="C642">
        <v>13</v>
      </c>
      <c r="D642" t="s">
        <v>128</v>
      </c>
      <c r="E642" s="64">
        <v>9.2170095443725586</v>
      </c>
      <c r="F642" s="64">
        <v>-82.584602355957031</v>
      </c>
      <c r="G642" s="64">
        <v>464038</v>
      </c>
      <c r="H642" s="69">
        <v>1303</v>
      </c>
      <c r="I642" t="s">
        <v>216</v>
      </c>
      <c r="J642">
        <v>8.7977695465087891</v>
      </c>
      <c r="K642">
        <v>-79.991996765136719</v>
      </c>
      <c r="L642">
        <v>38398</v>
      </c>
      <c r="M642">
        <v>130309</v>
      </c>
      <c r="N642" t="s">
        <v>509</v>
      </c>
      <c r="O642">
        <v>8.7975502014160156</v>
      </c>
      <c r="P642">
        <v>-79.905601501464844</v>
      </c>
      <c r="Q642">
        <v>0</v>
      </c>
    </row>
    <row r="643" spans="1:17">
      <c r="A643">
        <v>632</v>
      </c>
      <c r="B643" t="str">
        <f t="shared" si="9"/>
        <v>Lídice</v>
      </c>
      <c r="C643">
        <v>13</v>
      </c>
      <c r="D643" t="s">
        <v>128</v>
      </c>
      <c r="E643" s="64">
        <v>9.2170095443725586</v>
      </c>
      <c r="F643" s="64">
        <v>-82.584602355957031</v>
      </c>
      <c r="G643" s="64">
        <v>464038</v>
      </c>
      <c r="H643" s="69">
        <v>1303</v>
      </c>
      <c r="I643" t="s">
        <v>216</v>
      </c>
      <c r="J643">
        <v>8.7977695465087891</v>
      </c>
      <c r="K643">
        <v>-79.991996765136719</v>
      </c>
      <c r="L643">
        <v>38398</v>
      </c>
      <c r="M643">
        <v>130310</v>
      </c>
      <c r="N643" t="s">
        <v>517</v>
      </c>
      <c r="O643">
        <v>8.7509098052978516</v>
      </c>
      <c r="P643">
        <v>-79.932403564453125</v>
      </c>
      <c r="Q643">
        <v>0</v>
      </c>
    </row>
    <row r="644" spans="1:17">
      <c r="A644">
        <v>633</v>
      </c>
      <c r="B644" t="str">
        <f t="shared" si="9"/>
        <v>Villa Carmen</v>
      </c>
      <c r="C644">
        <v>13</v>
      </c>
      <c r="D644" t="s">
        <v>128</v>
      </c>
      <c r="E644" s="64">
        <v>9.2170095443725586</v>
      </c>
      <c r="F644" s="64">
        <v>-82.584602355957031</v>
      </c>
      <c r="G644" s="64">
        <v>464038</v>
      </c>
      <c r="H644" s="69">
        <v>1303</v>
      </c>
      <c r="I644" t="s">
        <v>216</v>
      </c>
      <c r="J644">
        <v>8.7977695465087891</v>
      </c>
      <c r="K644">
        <v>-79.991996765136719</v>
      </c>
      <c r="L644">
        <v>38398</v>
      </c>
      <c r="M644">
        <v>130311</v>
      </c>
      <c r="N644" t="s">
        <v>769</v>
      </c>
      <c r="O644">
        <v>8.8043403625488281</v>
      </c>
      <c r="P644">
        <v>-79.868896484375</v>
      </c>
      <c r="Q644">
        <v>0</v>
      </c>
    </row>
    <row r="645" spans="1:17">
      <c r="A645">
        <v>634</v>
      </c>
      <c r="B645" t="str">
        <f t="shared" si="9"/>
        <v>Villa Rosario</v>
      </c>
      <c r="C645">
        <v>13</v>
      </c>
      <c r="D645" t="s">
        <v>128</v>
      </c>
      <c r="E645" s="64">
        <v>9.2170095443725586</v>
      </c>
      <c r="F645" s="64">
        <v>-82.584602355957031</v>
      </c>
      <c r="G645" s="64">
        <v>464038</v>
      </c>
      <c r="H645" s="69">
        <v>1303</v>
      </c>
      <c r="I645" t="s">
        <v>216</v>
      </c>
      <c r="J645">
        <v>8.7977695465087891</v>
      </c>
      <c r="K645">
        <v>-79.991996765136719</v>
      </c>
      <c r="L645">
        <v>38398</v>
      </c>
      <c r="M645">
        <v>130312</v>
      </c>
      <c r="N645" t="s">
        <v>771</v>
      </c>
      <c r="O645">
        <v>8.7917003631591797</v>
      </c>
      <c r="P645">
        <v>-79.862998962402344</v>
      </c>
      <c r="Q645">
        <v>0</v>
      </c>
    </row>
    <row r="646" spans="1:17">
      <c r="A646">
        <v>635</v>
      </c>
      <c r="B646" t="str">
        <f t="shared" si="9"/>
        <v>Santa Rosa</v>
      </c>
      <c r="C646">
        <v>13</v>
      </c>
      <c r="D646" t="s">
        <v>128</v>
      </c>
      <c r="E646" s="64">
        <v>9.2170095443725586</v>
      </c>
      <c r="F646" s="64">
        <v>-82.584602355957031</v>
      </c>
      <c r="G646" s="64">
        <v>464038</v>
      </c>
      <c r="H646" s="69">
        <v>1303</v>
      </c>
      <c r="I646" t="s">
        <v>216</v>
      </c>
      <c r="J646">
        <v>8.7977695465087891</v>
      </c>
      <c r="K646">
        <v>-79.991996765136719</v>
      </c>
      <c r="L646">
        <v>38398</v>
      </c>
      <c r="M646">
        <v>130313</v>
      </c>
      <c r="N646" t="s">
        <v>720</v>
      </c>
      <c r="O646">
        <v>8.8597002029418945</v>
      </c>
      <c r="P646">
        <v>-80.111801147460938</v>
      </c>
      <c r="Q646">
        <v>0</v>
      </c>
    </row>
    <row r="647" spans="1:17">
      <c r="A647">
        <v>636</v>
      </c>
      <c r="B647" t="str">
        <f t="shared" si="9"/>
        <v>Chame (Cabecera)</v>
      </c>
      <c r="C647">
        <v>13</v>
      </c>
      <c r="D647" t="s">
        <v>128</v>
      </c>
      <c r="E647" s="64">
        <v>9.2170095443725586</v>
      </c>
      <c r="F647" s="64">
        <v>-82.584602355957031</v>
      </c>
      <c r="G647" s="64">
        <v>464038</v>
      </c>
      <c r="H647" s="69">
        <v>1304</v>
      </c>
      <c r="I647" t="s">
        <v>175</v>
      </c>
      <c r="J647">
        <v>8.6206598281860352</v>
      </c>
      <c r="K647">
        <v>-79.914802551269531</v>
      </c>
      <c r="L647">
        <v>24471</v>
      </c>
      <c r="M647">
        <v>130401</v>
      </c>
      <c r="N647" t="s">
        <v>269</v>
      </c>
      <c r="O647">
        <v>8.5837202072143555</v>
      </c>
      <c r="P647">
        <v>-79.849998474121094</v>
      </c>
      <c r="Q647">
        <v>0</v>
      </c>
    </row>
    <row r="648" spans="1:17">
      <c r="A648">
        <v>637</v>
      </c>
      <c r="B648" t="str">
        <f t="shared" si="9"/>
        <v>Bejuco</v>
      </c>
      <c r="C648">
        <v>13</v>
      </c>
      <c r="D648" t="s">
        <v>128</v>
      </c>
      <c r="E648" s="64">
        <v>9.2170095443725586</v>
      </c>
      <c r="F648" s="64">
        <v>-82.584602355957031</v>
      </c>
      <c r="G648" s="64">
        <v>464038</v>
      </c>
      <c r="H648" s="69">
        <v>1304</v>
      </c>
      <c r="I648" t="s">
        <v>175</v>
      </c>
      <c r="J648">
        <v>8.6206598281860352</v>
      </c>
      <c r="K648">
        <v>-79.914802551269531</v>
      </c>
      <c r="L648">
        <v>24471</v>
      </c>
      <c r="M648">
        <v>130402</v>
      </c>
      <c r="N648" t="s">
        <v>176</v>
      </c>
      <c r="O648">
        <v>8.6241798400878906</v>
      </c>
      <c r="P648">
        <v>-79.888397216796875</v>
      </c>
      <c r="Q648">
        <v>0</v>
      </c>
    </row>
    <row r="649" spans="1:17">
      <c r="A649">
        <v>638</v>
      </c>
      <c r="B649" t="str">
        <f t="shared" si="9"/>
        <v>Buenos Aires</v>
      </c>
      <c r="C649">
        <v>13</v>
      </c>
      <c r="D649" t="s">
        <v>128</v>
      </c>
      <c r="E649" s="64">
        <v>9.2170095443725586</v>
      </c>
      <c r="F649" s="64">
        <v>-82.584602355957031</v>
      </c>
      <c r="G649" s="64">
        <v>464038</v>
      </c>
      <c r="H649" s="69">
        <v>1304</v>
      </c>
      <c r="I649" t="s">
        <v>175</v>
      </c>
      <c r="J649">
        <v>8.6206598281860352</v>
      </c>
      <c r="K649">
        <v>-79.914802551269531</v>
      </c>
      <c r="L649">
        <v>24471</v>
      </c>
      <c r="M649">
        <v>130403</v>
      </c>
      <c r="N649" t="s">
        <v>204</v>
      </c>
      <c r="O649">
        <v>8.6405096054077148</v>
      </c>
      <c r="P649">
        <v>-79.950599670410156</v>
      </c>
      <c r="Q649">
        <v>0</v>
      </c>
    </row>
    <row r="650" spans="1:17">
      <c r="A650">
        <v>639</v>
      </c>
      <c r="B650" t="str">
        <f t="shared" si="9"/>
        <v>Cabuya</v>
      </c>
      <c r="C650">
        <v>13</v>
      </c>
      <c r="D650" t="s">
        <v>128</v>
      </c>
      <c r="E650" s="64">
        <v>9.2170095443725586</v>
      </c>
      <c r="F650" s="64">
        <v>-82.584602355957031</v>
      </c>
      <c r="G650" s="64">
        <v>464038</v>
      </c>
      <c r="H650" s="69">
        <v>1304</v>
      </c>
      <c r="I650" t="s">
        <v>175</v>
      </c>
      <c r="J650">
        <v>8.6206598281860352</v>
      </c>
      <c r="K650">
        <v>-79.914802551269531</v>
      </c>
      <c r="L650">
        <v>24471</v>
      </c>
      <c r="M650">
        <v>130404</v>
      </c>
      <c r="N650" t="s">
        <v>210</v>
      </c>
      <c r="O650">
        <v>8.5804996490478516</v>
      </c>
      <c r="P650">
        <v>-79.955902099609375</v>
      </c>
      <c r="Q650">
        <v>0</v>
      </c>
    </row>
    <row r="651" spans="1:17">
      <c r="A651">
        <v>640</v>
      </c>
      <c r="B651" t="str">
        <f t="shared" si="9"/>
        <v>Chicá</v>
      </c>
      <c r="C651">
        <v>13</v>
      </c>
      <c r="D651" t="s">
        <v>128</v>
      </c>
      <c r="E651" s="64">
        <v>9.2170095443725586</v>
      </c>
      <c r="F651" s="64">
        <v>-82.584602355957031</v>
      </c>
      <c r="G651" s="64">
        <v>464038</v>
      </c>
      <c r="H651" s="69">
        <v>1304</v>
      </c>
      <c r="I651" t="s">
        <v>175</v>
      </c>
      <c r="J651">
        <v>8.6206598281860352</v>
      </c>
      <c r="K651">
        <v>-79.914802551269531</v>
      </c>
      <c r="L651">
        <v>24471</v>
      </c>
      <c r="M651">
        <v>130405</v>
      </c>
      <c r="N651" t="s">
        <v>273</v>
      </c>
      <c r="O651">
        <v>8.6730203628540039</v>
      </c>
      <c r="P651">
        <v>-79.942596435546875</v>
      </c>
      <c r="Q651">
        <v>0</v>
      </c>
    </row>
    <row r="652" spans="1:17">
      <c r="A652">
        <v>641</v>
      </c>
      <c r="B652" t="str">
        <f t="shared" ref="B652:B684" si="10">+N652</f>
        <v>El Líbano</v>
      </c>
      <c r="C652">
        <v>13</v>
      </c>
      <c r="D652" t="s">
        <v>128</v>
      </c>
      <c r="E652" s="64">
        <v>9.2170095443725586</v>
      </c>
      <c r="F652" s="64">
        <v>-82.584602355957031</v>
      </c>
      <c r="G652" s="64">
        <v>464038</v>
      </c>
      <c r="H652" s="69">
        <v>1304</v>
      </c>
      <c r="I652" t="s">
        <v>175</v>
      </c>
      <c r="J652">
        <v>8.6206598281860352</v>
      </c>
      <c r="K652">
        <v>-79.914802551269531</v>
      </c>
      <c r="L652">
        <v>24471</v>
      </c>
      <c r="M652">
        <v>130406</v>
      </c>
      <c r="N652" t="s">
        <v>363</v>
      </c>
      <c r="O652">
        <v>8.6085700988769531</v>
      </c>
      <c r="P652">
        <v>-79.809700012207031</v>
      </c>
      <c r="Q652">
        <v>0</v>
      </c>
    </row>
    <row r="653" spans="1:17">
      <c r="A653">
        <v>642</v>
      </c>
      <c r="B653" t="str">
        <f t="shared" si="10"/>
        <v>Las Lajas</v>
      </c>
      <c r="C653">
        <v>13</v>
      </c>
      <c r="D653" t="s">
        <v>128</v>
      </c>
      <c r="E653" s="64">
        <v>9.2170095443725586</v>
      </c>
      <c r="F653" s="64">
        <v>-82.584602355957031</v>
      </c>
      <c r="G653" s="64">
        <v>464038</v>
      </c>
      <c r="H653" s="69">
        <v>1304</v>
      </c>
      <c r="I653" t="s">
        <v>175</v>
      </c>
      <c r="J653">
        <v>8.6206598281860352</v>
      </c>
      <c r="K653">
        <v>-79.914802551269531</v>
      </c>
      <c r="L653">
        <v>24471</v>
      </c>
      <c r="M653">
        <v>130407</v>
      </c>
      <c r="N653" t="s">
        <v>503</v>
      </c>
      <c r="O653">
        <v>8.5438604354858398</v>
      </c>
      <c r="P653">
        <v>-79.91290283203125</v>
      </c>
      <c r="Q653">
        <v>0</v>
      </c>
    </row>
    <row r="654" spans="1:17">
      <c r="A654">
        <v>643</v>
      </c>
      <c r="B654" t="str">
        <f t="shared" si="10"/>
        <v>Nueva Gorgona</v>
      </c>
      <c r="C654">
        <v>13</v>
      </c>
      <c r="D654" t="s">
        <v>128</v>
      </c>
      <c r="E654" s="64">
        <v>9.2170095443725586</v>
      </c>
      <c r="F654" s="64">
        <v>-82.584602355957031</v>
      </c>
      <c r="G654" s="64">
        <v>464038</v>
      </c>
      <c r="H654" s="69">
        <v>1304</v>
      </c>
      <c r="I654" t="s">
        <v>175</v>
      </c>
      <c r="J654">
        <v>8.6206598281860352</v>
      </c>
      <c r="K654">
        <v>-79.914802551269531</v>
      </c>
      <c r="L654">
        <v>24471</v>
      </c>
      <c r="M654">
        <v>130408</v>
      </c>
      <c r="N654" t="s">
        <v>579</v>
      </c>
      <c r="O654">
        <v>8.5583600997924805</v>
      </c>
      <c r="P654">
        <v>-79.87860107421875</v>
      </c>
      <c r="Q654">
        <v>0</v>
      </c>
    </row>
    <row r="655" spans="1:17">
      <c r="A655">
        <v>644</v>
      </c>
      <c r="B655" t="str">
        <f t="shared" si="10"/>
        <v>Punta Chame</v>
      </c>
      <c r="C655">
        <v>13</v>
      </c>
      <c r="D655" t="s">
        <v>128</v>
      </c>
      <c r="E655" s="64">
        <v>9.2170095443725586</v>
      </c>
      <c r="F655" s="64">
        <v>-82.584602355957031</v>
      </c>
      <c r="G655" s="64">
        <v>464038</v>
      </c>
      <c r="H655" s="69">
        <v>1304</v>
      </c>
      <c r="I655" t="s">
        <v>175</v>
      </c>
      <c r="J655">
        <v>8.6206598281860352</v>
      </c>
      <c r="K655">
        <v>-79.914802551269531</v>
      </c>
      <c r="L655">
        <v>24471</v>
      </c>
      <c r="M655">
        <v>130409</v>
      </c>
      <c r="N655" t="s">
        <v>643</v>
      </c>
      <c r="O655">
        <v>8.6051797866821289</v>
      </c>
      <c r="P655">
        <v>-79.758903503417969</v>
      </c>
      <c r="Q655">
        <v>0</v>
      </c>
    </row>
    <row r="656" spans="1:17">
      <c r="A656">
        <v>645</v>
      </c>
      <c r="B656" t="str">
        <f t="shared" si="10"/>
        <v>Sajalices</v>
      </c>
      <c r="C656">
        <v>13</v>
      </c>
      <c r="D656" t="s">
        <v>128</v>
      </c>
      <c r="E656" s="64">
        <v>9.2170095443725586</v>
      </c>
      <c r="F656" s="64">
        <v>-82.584602355957031</v>
      </c>
      <c r="G656" s="64">
        <v>464038</v>
      </c>
      <c r="H656" s="69">
        <v>1304</v>
      </c>
      <c r="I656" t="s">
        <v>175</v>
      </c>
      <c r="J656">
        <v>8.6206598281860352</v>
      </c>
      <c r="K656">
        <v>-79.914802551269531</v>
      </c>
      <c r="L656">
        <v>24471</v>
      </c>
      <c r="M656">
        <v>130410</v>
      </c>
      <c r="N656" t="s">
        <v>683</v>
      </c>
      <c r="O656">
        <v>8.6699495315551758</v>
      </c>
      <c r="P656">
        <v>-79.875900268554688</v>
      </c>
      <c r="Q656">
        <v>0</v>
      </c>
    </row>
    <row r="657" spans="1:17">
      <c r="A657">
        <v>646</v>
      </c>
      <c r="B657" t="str">
        <f t="shared" si="10"/>
        <v>Sorá</v>
      </c>
      <c r="C657">
        <v>13</v>
      </c>
      <c r="D657" t="s">
        <v>128</v>
      </c>
      <c r="E657" s="64">
        <v>9.2170095443725586</v>
      </c>
      <c r="F657" s="64">
        <v>-82.584602355957031</v>
      </c>
      <c r="G657" s="64">
        <v>464038</v>
      </c>
      <c r="H657" s="69">
        <v>1304</v>
      </c>
      <c r="I657" t="s">
        <v>175</v>
      </c>
      <c r="J657">
        <v>8.6206598281860352</v>
      </c>
      <c r="K657">
        <v>-79.914802551269531</v>
      </c>
      <c r="L657">
        <v>24471</v>
      </c>
      <c r="M657">
        <v>130411</v>
      </c>
      <c r="N657" t="s">
        <v>732</v>
      </c>
      <c r="O657">
        <v>8.6546001434326172</v>
      </c>
      <c r="P657">
        <v>-80.010101318359375</v>
      </c>
      <c r="Q657">
        <v>0</v>
      </c>
    </row>
    <row r="658" spans="1:17">
      <c r="A658">
        <v>647</v>
      </c>
      <c r="B658" t="str">
        <f t="shared" si="10"/>
        <v>Barrio Balboa</v>
      </c>
      <c r="C658">
        <v>13</v>
      </c>
      <c r="D658" t="s">
        <v>128</v>
      </c>
      <c r="E658" s="64">
        <v>9.2170095443725586</v>
      </c>
      <c r="F658" s="64">
        <v>-82.584602355957031</v>
      </c>
      <c r="G658" s="64">
        <v>464038</v>
      </c>
      <c r="H658" s="69">
        <v>1307</v>
      </c>
      <c r="I658" t="s">
        <v>129</v>
      </c>
      <c r="J658">
        <v>8.9792003631591797</v>
      </c>
      <c r="K658">
        <v>-79.863700866699219</v>
      </c>
      <c r="L658">
        <v>161470</v>
      </c>
      <c r="M658">
        <v>130701</v>
      </c>
      <c r="N658" t="s">
        <v>167</v>
      </c>
      <c r="O658">
        <v>8.8785295486450195</v>
      </c>
      <c r="P658">
        <v>-79.790901184082031</v>
      </c>
      <c r="Q658">
        <v>0</v>
      </c>
    </row>
    <row r="659" spans="1:17">
      <c r="A659">
        <v>648</v>
      </c>
      <c r="B659" t="str">
        <f t="shared" si="10"/>
        <v>Barrio Colón</v>
      </c>
      <c r="C659">
        <v>13</v>
      </c>
      <c r="D659" t="s">
        <v>128</v>
      </c>
      <c r="E659" s="64">
        <v>9.2170095443725586</v>
      </c>
      <c r="F659" s="64">
        <v>-82.584602355957031</v>
      </c>
      <c r="G659" s="64">
        <v>464038</v>
      </c>
      <c r="H659" s="69">
        <v>1307</v>
      </c>
      <c r="I659" t="s">
        <v>129</v>
      </c>
      <c r="J659">
        <v>8.9792003631591797</v>
      </c>
      <c r="K659">
        <v>-79.863700866699219</v>
      </c>
      <c r="L659">
        <v>161470</v>
      </c>
      <c r="M659">
        <v>130702</v>
      </c>
      <c r="N659" t="s">
        <v>168</v>
      </c>
      <c r="O659">
        <v>8.8942604064941406</v>
      </c>
      <c r="P659">
        <v>-79.765098571777344</v>
      </c>
      <c r="Q659">
        <v>0</v>
      </c>
    </row>
    <row r="660" spans="1:17">
      <c r="A660">
        <v>649</v>
      </c>
      <c r="B660" t="str">
        <f t="shared" si="10"/>
        <v>Amador</v>
      </c>
      <c r="C660">
        <v>13</v>
      </c>
      <c r="D660" t="s">
        <v>128</v>
      </c>
      <c r="E660" s="64">
        <v>9.2170095443725586</v>
      </c>
      <c r="F660" s="64">
        <v>-82.584602355957031</v>
      </c>
      <c r="G660" s="64">
        <v>464038</v>
      </c>
      <c r="H660" s="69">
        <v>1307</v>
      </c>
      <c r="I660" t="s">
        <v>129</v>
      </c>
      <c r="J660">
        <v>8.9792003631591797</v>
      </c>
      <c r="K660">
        <v>-79.863700866699219</v>
      </c>
      <c r="L660">
        <v>161470</v>
      </c>
      <c r="M660">
        <v>130703</v>
      </c>
      <c r="N660" t="s">
        <v>130</v>
      </c>
      <c r="O660">
        <v>9.1142997741699219</v>
      </c>
      <c r="P660">
        <v>-79.890800476074219</v>
      </c>
      <c r="Q660">
        <v>0</v>
      </c>
    </row>
    <row r="661" spans="1:17">
      <c r="A661">
        <v>650</v>
      </c>
      <c r="B661" t="str">
        <f t="shared" si="10"/>
        <v>Arosemena</v>
      </c>
      <c r="C661">
        <v>13</v>
      </c>
      <c r="D661" t="s">
        <v>128</v>
      </c>
      <c r="E661" s="64">
        <v>9.2170095443725586</v>
      </c>
      <c r="F661" s="64">
        <v>-82.584602355957031</v>
      </c>
      <c r="G661" s="64">
        <v>464038</v>
      </c>
      <c r="H661" s="69">
        <v>1307</v>
      </c>
      <c r="I661" t="s">
        <v>129</v>
      </c>
      <c r="J661">
        <v>8.9792003631591797</v>
      </c>
      <c r="K661">
        <v>-79.863700866699219</v>
      </c>
      <c r="L661">
        <v>161470</v>
      </c>
      <c r="M661">
        <v>130704</v>
      </c>
      <c r="N661" t="s">
        <v>140</v>
      </c>
      <c r="O661">
        <v>8.9561595916748047</v>
      </c>
      <c r="P661">
        <v>-79.957199096679688</v>
      </c>
      <c r="Q661">
        <v>0</v>
      </c>
    </row>
    <row r="662" spans="1:17">
      <c r="A662">
        <v>651</v>
      </c>
      <c r="B662" t="str">
        <f t="shared" si="10"/>
        <v>El Arado</v>
      </c>
      <c r="C662">
        <v>13</v>
      </c>
      <c r="D662" t="s">
        <v>128</v>
      </c>
      <c r="E662" s="64">
        <v>9.2170095443725586</v>
      </c>
      <c r="F662" s="64">
        <v>-82.584602355957031</v>
      </c>
      <c r="G662" s="64">
        <v>464038</v>
      </c>
      <c r="H662" s="69">
        <v>1307</v>
      </c>
      <c r="I662" t="s">
        <v>129</v>
      </c>
      <c r="J662">
        <v>8.9792003631591797</v>
      </c>
      <c r="K662">
        <v>-79.863700866699219</v>
      </c>
      <c r="L662">
        <v>161470</v>
      </c>
      <c r="M662">
        <v>130705</v>
      </c>
      <c r="N662" t="s">
        <v>322</v>
      </c>
      <c r="O662">
        <v>8.9909296035766602</v>
      </c>
      <c r="P662">
        <v>-79.781700134277344</v>
      </c>
      <c r="Q662">
        <v>0</v>
      </c>
    </row>
    <row r="663" spans="1:17">
      <c r="A663">
        <v>652</v>
      </c>
      <c r="B663" t="str">
        <f t="shared" si="10"/>
        <v>El Coco</v>
      </c>
      <c r="C663">
        <v>13</v>
      </c>
      <c r="D663" t="s">
        <v>128</v>
      </c>
      <c r="E663" s="64">
        <v>9.2170095443725586</v>
      </c>
      <c r="F663" s="64">
        <v>-82.584602355957031</v>
      </c>
      <c r="G663" s="64">
        <v>464038</v>
      </c>
      <c r="H663" s="69">
        <v>1307</v>
      </c>
      <c r="I663" t="s">
        <v>129</v>
      </c>
      <c r="J663">
        <v>8.9792003631591797</v>
      </c>
      <c r="K663">
        <v>-79.863700866699219</v>
      </c>
      <c r="L663">
        <v>161470</v>
      </c>
      <c r="M663">
        <v>130706</v>
      </c>
      <c r="N663" t="s">
        <v>344</v>
      </c>
      <c r="O663">
        <v>8.8833703994750977</v>
      </c>
      <c r="P663">
        <v>-79.823799133300781</v>
      </c>
      <c r="Q663">
        <v>0</v>
      </c>
    </row>
    <row r="664" spans="1:17">
      <c r="A664">
        <v>653</v>
      </c>
      <c r="B664" t="str">
        <f t="shared" si="10"/>
        <v>Feuillet</v>
      </c>
      <c r="C664">
        <v>13</v>
      </c>
      <c r="D664" t="s">
        <v>128</v>
      </c>
      <c r="E664" s="64">
        <v>9.2170095443725586</v>
      </c>
      <c r="F664" s="64">
        <v>-82.584602355957031</v>
      </c>
      <c r="G664" s="64">
        <v>464038</v>
      </c>
      <c r="H664" s="69">
        <v>1307</v>
      </c>
      <c r="I664" t="s">
        <v>129</v>
      </c>
      <c r="J664">
        <v>8.9792003631591797</v>
      </c>
      <c r="K664">
        <v>-79.863700866699219</v>
      </c>
      <c r="L664">
        <v>161470</v>
      </c>
      <c r="M664">
        <v>130707</v>
      </c>
      <c r="N664" t="s">
        <v>401</v>
      </c>
      <c r="O664">
        <v>8.8380603790283203</v>
      </c>
      <c r="P664">
        <v>-79.869003295898438</v>
      </c>
      <c r="Q664">
        <v>0</v>
      </c>
    </row>
    <row r="665" spans="1:17">
      <c r="A665">
        <v>654</v>
      </c>
      <c r="B665" t="str">
        <f t="shared" si="10"/>
        <v>Guadalupe</v>
      </c>
      <c r="C665">
        <v>13</v>
      </c>
      <c r="D665" t="s">
        <v>128</v>
      </c>
      <c r="E665" s="64">
        <v>9.2170095443725586</v>
      </c>
      <c r="F665" s="64">
        <v>-82.584602355957031</v>
      </c>
      <c r="G665" s="64">
        <v>464038</v>
      </c>
      <c r="H665" s="69">
        <v>1307</v>
      </c>
      <c r="I665" t="s">
        <v>129</v>
      </c>
      <c r="J665">
        <v>8.9792003631591797</v>
      </c>
      <c r="K665">
        <v>-79.863700866699219</v>
      </c>
      <c r="L665">
        <v>161470</v>
      </c>
      <c r="M665">
        <v>130708</v>
      </c>
      <c r="N665" t="s">
        <v>415</v>
      </c>
      <c r="O665">
        <v>8.8554000854492188</v>
      </c>
      <c r="P665">
        <v>-79.827598571777344</v>
      </c>
      <c r="Q665">
        <v>0</v>
      </c>
    </row>
    <row r="666" spans="1:17">
      <c r="A666">
        <v>655</v>
      </c>
      <c r="B666" t="str">
        <f t="shared" si="10"/>
        <v>Herrera</v>
      </c>
      <c r="C666">
        <v>13</v>
      </c>
      <c r="D666" t="s">
        <v>128</v>
      </c>
      <c r="E666" s="64">
        <v>9.2170095443725586</v>
      </c>
      <c r="F666" s="64">
        <v>-82.584602355957031</v>
      </c>
      <c r="G666" s="64">
        <v>464038</v>
      </c>
      <c r="H666" s="69">
        <v>1307</v>
      </c>
      <c r="I666" t="s">
        <v>129</v>
      </c>
      <c r="J666">
        <v>8.9792003631591797</v>
      </c>
      <c r="K666">
        <v>-79.863700866699219</v>
      </c>
      <c r="L666">
        <v>161470</v>
      </c>
      <c r="M666">
        <v>130709</v>
      </c>
      <c r="N666" t="s">
        <v>211</v>
      </c>
      <c r="O666">
        <v>8.9459896087646484</v>
      </c>
      <c r="P666">
        <v>-79.840896606445313</v>
      </c>
      <c r="Q666">
        <v>0</v>
      </c>
    </row>
    <row r="667" spans="1:17">
      <c r="A667">
        <v>656</v>
      </c>
      <c r="B667" t="str">
        <f t="shared" si="10"/>
        <v>Hurtado</v>
      </c>
      <c r="C667">
        <v>13</v>
      </c>
      <c r="D667" t="s">
        <v>128</v>
      </c>
      <c r="E667" s="64">
        <v>9.2170095443725586</v>
      </c>
      <c r="F667" s="64">
        <v>-82.584602355957031</v>
      </c>
      <c r="G667" s="64">
        <v>464038</v>
      </c>
      <c r="H667" s="69">
        <v>1307</v>
      </c>
      <c r="I667" t="s">
        <v>129</v>
      </c>
      <c r="J667">
        <v>8.9792003631591797</v>
      </c>
      <c r="K667">
        <v>-79.863700866699219</v>
      </c>
      <c r="L667">
        <v>161470</v>
      </c>
      <c r="M667">
        <v>130710</v>
      </c>
      <c r="N667" t="s">
        <v>436</v>
      </c>
      <c r="O667">
        <v>8.9099502563476563</v>
      </c>
      <c r="P667">
        <v>-79.891098022460938</v>
      </c>
      <c r="Q667">
        <v>0</v>
      </c>
    </row>
    <row r="668" spans="1:17">
      <c r="A668">
        <v>657</v>
      </c>
      <c r="B668" t="str">
        <f t="shared" si="10"/>
        <v>Iturralde</v>
      </c>
      <c r="C668">
        <v>13</v>
      </c>
      <c r="D668" t="s">
        <v>128</v>
      </c>
      <c r="E668" s="64">
        <v>9.2170095443725586</v>
      </c>
      <c r="F668" s="64">
        <v>-82.584602355957031</v>
      </c>
      <c r="G668" s="64">
        <v>464038</v>
      </c>
      <c r="H668" s="69">
        <v>1307</v>
      </c>
      <c r="I668" t="s">
        <v>129</v>
      </c>
      <c r="J668">
        <v>8.9792003631591797</v>
      </c>
      <c r="K668">
        <v>-79.863700866699219</v>
      </c>
      <c r="L668">
        <v>161470</v>
      </c>
      <c r="M668">
        <v>130711</v>
      </c>
      <c r="N668" t="s">
        <v>439</v>
      </c>
      <c r="O668">
        <v>9.012660026550293</v>
      </c>
      <c r="P668">
        <v>-79.935401916503906</v>
      </c>
      <c r="Q668">
        <v>0</v>
      </c>
    </row>
    <row r="669" spans="1:17">
      <c r="A669">
        <v>658</v>
      </c>
      <c r="B669" t="str">
        <f t="shared" si="10"/>
        <v>La Represa</v>
      </c>
      <c r="C669">
        <v>13</v>
      </c>
      <c r="D669" t="s">
        <v>128</v>
      </c>
      <c r="E669" s="64">
        <v>9.2170095443725586</v>
      </c>
      <c r="F669" s="64">
        <v>-82.584602355957031</v>
      </c>
      <c r="G669" s="64">
        <v>464038</v>
      </c>
      <c r="H669" s="69">
        <v>1307</v>
      </c>
      <c r="I669" t="s">
        <v>129</v>
      </c>
      <c r="J669">
        <v>8.9792003631591797</v>
      </c>
      <c r="K669">
        <v>-79.863700866699219</v>
      </c>
      <c r="L669">
        <v>161470</v>
      </c>
      <c r="M669">
        <v>130712</v>
      </c>
      <c r="N669" t="s">
        <v>482</v>
      </c>
      <c r="O669">
        <v>9.0235795974731445</v>
      </c>
      <c r="P669">
        <v>-79.81719970703125</v>
      </c>
      <c r="Q669">
        <v>0</v>
      </c>
    </row>
    <row r="670" spans="1:17">
      <c r="A670">
        <v>659</v>
      </c>
      <c r="B670" t="str">
        <f t="shared" si="10"/>
        <v>Los Díaz</v>
      </c>
      <c r="C670">
        <v>13</v>
      </c>
      <c r="D670" t="s">
        <v>128</v>
      </c>
      <c r="E670" s="64">
        <v>9.2170095443725586</v>
      </c>
      <c r="F670" s="64">
        <v>-82.584602355957031</v>
      </c>
      <c r="G670" s="64">
        <v>464038</v>
      </c>
      <c r="H670" s="69">
        <v>1307</v>
      </c>
      <c r="I670" t="s">
        <v>129</v>
      </c>
      <c r="J670">
        <v>8.9792003631591797</v>
      </c>
      <c r="K670">
        <v>-79.863700866699219</v>
      </c>
      <c r="L670">
        <v>161470</v>
      </c>
      <c r="M670">
        <v>130713</v>
      </c>
      <c r="N670" t="s">
        <v>539</v>
      </c>
      <c r="O670">
        <v>8.8458995819091797</v>
      </c>
      <c r="P670">
        <v>-79.922599792480469</v>
      </c>
      <c r="Q670">
        <v>0</v>
      </c>
    </row>
    <row r="671" spans="1:17">
      <c r="A671">
        <v>660</v>
      </c>
      <c r="B671" t="str">
        <f t="shared" si="10"/>
        <v>Mendoza</v>
      </c>
      <c r="C671">
        <v>13</v>
      </c>
      <c r="D671" t="s">
        <v>128</v>
      </c>
      <c r="E671" s="64">
        <v>9.2170095443725586</v>
      </c>
      <c r="F671" s="64">
        <v>-82.584602355957031</v>
      </c>
      <c r="G671" s="64">
        <v>464038</v>
      </c>
      <c r="H671" s="69">
        <v>1307</v>
      </c>
      <c r="I671" t="s">
        <v>129</v>
      </c>
      <c r="J671">
        <v>8.9792003631591797</v>
      </c>
      <c r="K671">
        <v>-79.863700866699219</v>
      </c>
      <c r="L671">
        <v>161470</v>
      </c>
      <c r="M671">
        <v>130714</v>
      </c>
      <c r="N671" t="s">
        <v>557</v>
      </c>
      <c r="O671">
        <v>9.0473098754882813</v>
      </c>
      <c r="P671">
        <v>-79.852203369140625</v>
      </c>
      <c r="Q671">
        <v>0</v>
      </c>
    </row>
    <row r="672" spans="1:17">
      <c r="A672">
        <v>661</v>
      </c>
      <c r="B672" t="str">
        <f t="shared" si="10"/>
        <v>Obaldía</v>
      </c>
      <c r="C672">
        <v>13</v>
      </c>
      <c r="D672" t="s">
        <v>128</v>
      </c>
      <c r="E672" s="64">
        <v>9.2170095443725586</v>
      </c>
      <c r="F672" s="64">
        <v>-82.584602355957031</v>
      </c>
      <c r="G672" s="64">
        <v>464038</v>
      </c>
      <c r="H672" s="69">
        <v>1307</v>
      </c>
      <c r="I672" t="s">
        <v>129</v>
      </c>
      <c r="J672">
        <v>8.9792003631591797</v>
      </c>
      <c r="K672">
        <v>-79.863700866699219</v>
      </c>
      <c r="L672">
        <v>161470</v>
      </c>
      <c r="M672">
        <v>130715</v>
      </c>
      <c r="N672" t="s">
        <v>585</v>
      </c>
      <c r="O672">
        <v>8.8843498229980469</v>
      </c>
      <c r="P672">
        <v>-79.961097717285156</v>
      </c>
      <c r="Q672">
        <v>0</v>
      </c>
    </row>
    <row r="673" spans="1:17">
      <c r="A673">
        <v>662</v>
      </c>
      <c r="B673" t="str">
        <f t="shared" si="10"/>
        <v>Playa Leona</v>
      </c>
      <c r="C673">
        <v>13</v>
      </c>
      <c r="D673" t="s">
        <v>128</v>
      </c>
      <c r="E673" s="64">
        <v>9.2170095443725586</v>
      </c>
      <c r="F673" s="64">
        <v>-82.584602355957031</v>
      </c>
      <c r="G673" s="64">
        <v>464038</v>
      </c>
      <c r="H673" s="69">
        <v>1307</v>
      </c>
      <c r="I673" t="s">
        <v>129</v>
      </c>
      <c r="J673">
        <v>8.9792003631591797</v>
      </c>
      <c r="K673">
        <v>-79.863700866699219</v>
      </c>
      <c r="L673">
        <v>161470</v>
      </c>
      <c r="M673">
        <v>130716</v>
      </c>
      <c r="N673" t="s">
        <v>622</v>
      </c>
      <c r="O673">
        <v>8.8227500915527344</v>
      </c>
      <c r="P673">
        <v>-79.789299011230469</v>
      </c>
      <c r="Q673">
        <v>0</v>
      </c>
    </row>
    <row r="674" spans="1:17">
      <c r="A674">
        <v>663</v>
      </c>
      <c r="B674" t="str">
        <f t="shared" si="10"/>
        <v>Puerto Caimito</v>
      </c>
      <c r="C674">
        <v>13</v>
      </c>
      <c r="D674" t="s">
        <v>128</v>
      </c>
      <c r="E674" s="64">
        <v>9.2170095443725586</v>
      </c>
      <c r="F674" s="64">
        <v>-82.584602355957031</v>
      </c>
      <c r="G674" s="64">
        <v>464038</v>
      </c>
      <c r="H674" s="69">
        <v>1307</v>
      </c>
      <c r="I674" t="s">
        <v>129</v>
      </c>
      <c r="J674">
        <v>8.9792003631591797</v>
      </c>
      <c r="K674">
        <v>-79.863700866699219</v>
      </c>
      <c r="L674">
        <v>161470</v>
      </c>
      <c r="M674">
        <v>130717</v>
      </c>
      <c r="N674" t="s">
        <v>637</v>
      </c>
      <c r="O674">
        <v>8.874079704284668</v>
      </c>
      <c r="P674">
        <v>-79.737701416015625</v>
      </c>
      <c r="Q674">
        <v>0</v>
      </c>
    </row>
    <row r="675" spans="1:17">
      <c r="A675">
        <v>664</v>
      </c>
      <c r="B675" t="str">
        <f t="shared" si="10"/>
        <v>Santa Rita</v>
      </c>
      <c r="C675">
        <v>13</v>
      </c>
      <c r="D675" t="s">
        <v>128</v>
      </c>
      <c r="E675" s="64">
        <v>9.2170095443725586</v>
      </c>
      <c r="F675" s="64">
        <v>-82.584602355957031</v>
      </c>
      <c r="G675" s="64">
        <v>464038</v>
      </c>
      <c r="H675" s="69">
        <v>1307</v>
      </c>
      <c r="I675" t="s">
        <v>129</v>
      </c>
      <c r="J675">
        <v>8.9792003631591797</v>
      </c>
      <c r="K675">
        <v>-79.863700866699219</v>
      </c>
      <c r="L675">
        <v>161470</v>
      </c>
      <c r="M675">
        <v>130718</v>
      </c>
      <c r="N675" t="s">
        <v>719</v>
      </c>
      <c r="O675">
        <v>8.875889778137207</v>
      </c>
      <c r="P675">
        <v>-79.902099609375</v>
      </c>
      <c r="Q675">
        <v>0</v>
      </c>
    </row>
    <row r="676" spans="1:17">
      <c r="A676">
        <v>665</v>
      </c>
      <c r="B676" t="str">
        <f t="shared" si="10"/>
        <v>San Carlos (Cabecera)</v>
      </c>
      <c r="C676">
        <v>13</v>
      </c>
      <c r="D676" t="s">
        <v>128</v>
      </c>
      <c r="E676" s="64">
        <v>9.2170095443725586</v>
      </c>
      <c r="F676" s="64">
        <v>-82.584602355957031</v>
      </c>
      <c r="G676" s="64">
        <v>464038</v>
      </c>
      <c r="H676" s="69">
        <v>1309</v>
      </c>
      <c r="I676" t="s">
        <v>354</v>
      </c>
      <c r="J676">
        <v>8.5299396514892578</v>
      </c>
      <c r="K676">
        <v>-80.027999877929688</v>
      </c>
      <c r="L676">
        <v>18920</v>
      </c>
      <c r="M676">
        <v>130901</v>
      </c>
      <c r="N676" t="s">
        <v>691</v>
      </c>
      <c r="O676">
        <v>8.4925804138183594</v>
      </c>
      <c r="P676">
        <v>-79.962799072265625</v>
      </c>
      <c r="Q676">
        <v>0</v>
      </c>
    </row>
    <row r="677" spans="1:17">
      <c r="A677">
        <v>666</v>
      </c>
      <c r="B677" t="str">
        <f t="shared" si="10"/>
        <v>El Espino</v>
      </c>
      <c r="C677">
        <v>13</v>
      </c>
      <c r="D677" t="s">
        <v>128</v>
      </c>
      <c r="E677" s="64">
        <v>9.2170095443725586</v>
      </c>
      <c r="F677" s="64">
        <v>-82.584602355957031</v>
      </c>
      <c r="G677" s="64">
        <v>464038</v>
      </c>
      <c r="H677" s="69">
        <v>1309</v>
      </c>
      <c r="I677" t="s">
        <v>354</v>
      </c>
      <c r="J677">
        <v>8.5299396514892578</v>
      </c>
      <c r="K677">
        <v>-80.027999877929688</v>
      </c>
      <c r="L677">
        <v>18920</v>
      </c>
      <c r="M677">
        <v>130902</v>
      </c>
      <c r="N677" t="s">
        <v>355</v>
      </c>
      <c r="O677">
        <v>8.5102100372314453</v>
      </c>
      <c r="P677">
        <v>-80.023902893066406</v>
      </c>
      <c r="Q677">
        <v>0</v>
      </c>
    </row>
    <row r="678" spans="1:17">
      <c r="A678">
        <v>667</v>
      </c>
      <c r="B678" t="str">
        <f t="shared" si="10"/>
        <v>El Higo</v>
      </c>
      <c r="C678">
        <v>13</v>
      </c>
      <c r="D678" t="s">
        <v>128</v>
      </c>
      <c r="E678" s="64">
        <v>9.2170095443725586</v>
      </c>
      <c r="F678" s="64">
        <v>-82.584602355957031</v>
      </c>
      <c r="G678" s="64">
        <v>464038</v>
      </c>
      <c r="H678" s="69">
        <v>1309</v>
      </c>
      <c r="I678" t="s">
        <v>354</v>
      </c>
      <c r="J678">
        <v>8.5299396514892578</v>
      </c>
      <c r="K678">
        <v>-80.027999877929688</v>
      </c>
      <c r="L678">
        <v>18920</v>
      </c>
      <c r="M678">
        <v>130903</v>
      </c>
      <c r="N678" t="s">
        <v>362</v>
      </c>
      <c r="O678">
        <v>8.466710090637207</v>
      </c>
      <c r="P678">
        <v>-80.040000915527344</v>
      </c>
      <c r="Q678">
        <v>0</v>
      </c>
    </row>
    <row r="679" spans="1:17">
      <c r="A679">
        <v>668</v>
      </c>
      <c r="B679" t="str">
        <f t="shared" si="10"/>
        <v>Guayabito</v>
      </c>
      <c r="C679">
        <v>13</v>
      </c>
      <c r="D679" t="s">
        <v>128</v>
      </c>
      <c r="E679" s="64">
        <v>9.2170095443725586</v>
      </c>
      <c r="F679" s="64">
        <v>-82.584602355957031</v>
      </c>
      <c r="G679" s="64">
        <v>464038</v>
      </c>
      <c r="H679" s="69">
        <v>1309</v>
      </c>
      <c r="I679" t="s">
        <v>354</v>
      </c>
      <c r="J679">
        <v>8.5299396514892578</v>
      </c>
      <c r="K679">
        <v>-80.027999877929688</v>
      </c>
      <c r="L679">
        <v>18920</v>
      </c>
      <c r="M679">
        <v>130904</v>
      </c>
      <c r="N679" t="s">
        <v>422</v>
      </c>
      <c r="O679">
        <v>8.5457496643066406</v>
      </c>
      <c r="P679">
        <v>-80.000198364257813</v>
      </c>
      <c r="Q679">
        <v>0</v>
      </c>
    </row>
    <row r="680" spans="1:17">
      <c r="A680">
        <v>669</v>
      </c>
      <c r="B680" t="str">
        <f t="shared" si="10"/>
        <v>La Ermita</v>
      </c>
      <c r="C680">
        <v>13</v>
      </c>
      <c r="D680" t="s">
        <v>128</v>
      </c>
      <c r="E680" s="64">
        <v>9.2170095443725586</v>
      </c>
      <c r="F680" s="64">
        <v>-82.584602355957031</v>
      </c>
      <c r="G680" s="64">
        <v>464038</v>
      </c>
      <c r="H680" s="69">
        <v>1309</v>
      </c>
      <c r="I680" t="s">
        <v>354</v>
      </c>
      <c r="J680">
        <v>8.5299396514892578</v>
      </c>
      <c r="K680">
        <v>-80.027999877929688</v>
      </c>
      <c r="L680">
        <v>18920</v>
      </c>
      <c r="M680">
        <v>130905</v>
      </c>
      <c r="N680" t="s">
        <v>460</v>
      </c>
      <c r="O680">
        <v>8.4738702774047852</v>
      </c>
      <c r="P680">
        <v>-80.071998596191406</v>
      </c>
      <c r="Q680">
        <v>0</v>
      </c>
    </row>
    <row r="681" spans="1:17">
      <c r="A681">
        <v>670</v>
      </c>
      <c r="B681" t="str">
        <f t="shared" si="10"/>
        <v>La Laguna</v>
      </c>
      <c r="C681">
        <v>13</v>
      </c>
      <c r="D681" t="s">
        <v>128</v>
      </c>
      <c r="E681" s="64">
        <v>9.2170095443725586</v>
      </c>
      <c r="F681" s="64">
        <v>-82.584602355957031</v>
      </c>
      <c r="G681" s="64">
        <v>464038</v>
      </c>
      <c r="H681" s="69">
        <v>1309</v>
      </c>
      <c r="I681" t="s">
        <v>354</v>
      </c>
      <c r="J681">
        <v>8.5299396514892578</v>
      </c>
      <c r="K681">
        <v>-80.027999877929688</v>
      </c>
      <c r="L681">
        <v>18920</v>
      </c>
      <c r="M681">
        <v>130906</v>
      </c>
      <c r="N681" t="s">
        <v>468</v>
      </c>
      <c r="O681">
        <v>8.607569694519043</v>
      </c>
      <c r="P681">
        <v>-80.043403625488281</v>
      </c>
      <c r="Q681">
        <v>0</v>
      </c>
    </row>
    <row r="682" spans="1:17">
      <c r="A682">
        <v>671</v>
      </c>
      <c r="B682" t="str">
        <f t="shared" si="10"/>
        <v>Las Uvas</v>
      </c>
      <c r="C682">
        <v>13</v>
      </c>
      <c r="D682" t="s">
        <v>128</v>
      </c>
      <c r="E682" s="64">
        <v>9.2170095443725586</v>
      </c>
      <c r="F682" s="64">
        <v>-82.584602355957031</v>
      </c>
      <c r="G682" s="64">
        <v>464038</v>
      </c>
      <c r="H682" s="69">
        <v>1309</v>
      </c>
      <c r="I682" t="s">
        <v>354</v>
      </c>
      <c r="J682">
        <v>8.5299396514892578</v>
      </c>
      <c r="K682">
        <v>-80.027999877929688</v>
      </c>
      <c r="L682">
        <v>18920</v>
      </c>
      <c r="M682">
        <v>130907</v>
      </c>
      <c r="N682" t="s">
        <v>515</v>
      </c>
      <c r="O682">
        <v>8.4680900573730469</v>
      </c>
      <c r="P682">
        <v>-79.994499206542969</v>
      </c>
      <c r="Q682">
        <v>0</v>
      </c>
    </row>
    <row r="683" spans="1:17">
      <c r="A683">
        <v>672</v>
      </c>
      <c r="B683" t="str">
        <f t="shared" si="10"/>
        <v>Los Llanitos</v>
      </c>
      <c r="C683">
        <v>13</v>
      </c>
      <c r="D683" t="s">
        <v>128</v>
      </c>
      <c r="E683" s="64">
        <v>9.2170095443725586</v>
      </c>
      <c r="F683" s="64">
        <v>-82.584602355957031</v>
      </c>
      <c r="G683" s="64">
        <v>464038</v>
      </c>
      <c r="H683" s="69">
        <v>1309</v>
      </c>
      <c r="I683" t="s">
        <v>354</v>
      </c>
      <c r="J683">
        <v>8.5299396514892578</v>
      </c>
      <c r="K683">
        <v>-80.027999877929688</v>
      </c>
      <c r="L683">
        <v>18920</v>
      </c>
      <c r="M683">
        <v>130908</v>
      </c>
      <c r="N683" t="s">
        <v>541</v>
      </c>
      <c r="O683">
        <v>8.5731697082519531</v>
      </c>
      <c r="P683">
        <v>-80.0791015625</v>
      </c>
      <c r="Q683">
        <v>0</v>
      </c>
    </row>
    <row r="684" spans="1:17">
      <c r="A684">
        <v>673</v>
      </c>
      <c r="B684" t="str">
        <f t="shared" si="10"/>
        <v>San José</v>
      </c>
      <c r="C684">
        <v>13</v>
      </c>
      <c r="D684" t="s">
        <v>128</v>
      </c>
      <c r="E684" s="64">
        <v>9.2170095443725586</v>
      </c>
      <c r="F684" s="64">
        <v>-82.584602355957031</v>
      </c>
      <c r="G684" s="64">
        <v>464038</v>
      </c>
      <c r="H684" s="69">
        <v>1309</v>
      </c>
      <c r="I684" t="s">
        <v>354</v>
      </c>
      <c r="J684">
        <v>8.5299396514892578</v>
      </c>
      <c r="K684">
        <v>-80.027999877929688</v>
      </c>
      <c r="L684">
        <v>18920</v>
      </c>
      <c r="M684">
        <v>130909</v>
      </c>
      <c r="N684" t="s">
        <v>695</v>
      </c>
      <c r="O684">
        <v>8.5331096649169922</v>
      </c>
      <c r="P684">
        <v>-79.942497253417969</v>
      </c>
      <c r="Q684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2020-06-07T00:29:22Z</dcterms:modified>
  <cp:category/>
  <cp:contentStatus/>
</cp:coreProperties>
</file>