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961B1F8A-8863-4E32-B0BD-69B4E1F740FB}" xr6:coauthVersionLast="46" xr6:coauthVersionMax="46" xr10:uidLastSave="{00000000-0000-0000-0000-000000000000}"/>
  <bookViews>
    <workbookView xWindow="-110" yWindow="-110" windowWidth="19420" windowHeight="1042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 i="8" l="1"/>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U105" i="8"/>
  <c r="U106" i="8"/>
  <c r="U107" i="8"/>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133" i="8"/>
  <c r="U134" i="8"/>
  <c r="U135" i="8"/>
  <c r="U136" i="8"/>
  <c r="U137" i="8"/>
  <c r="U138" i="8"/>
  <c r="U139" i="8"/>
  <c r="U140" i="8"/>
  <c r="U141" i="8"/>
  <c r="U142" i="8"/>
  <c r="U143" i="8"/>
  <c r="U144" i="8"/>
  <c r="U145" i="8"/>
  <c r="U146" i="8"/>
  <c r="U147" i="8"/>
  <c r="U148" i="8"/>
  <c r="U149" i="8"/>
  <c r="U150" i="8"/>
  <c r="U151" i="8"/>
  <c r="U152" i="8"/>
  <c r="U153" i="8"/>
  <c r="U154" i="8"/>
  <c r="U155" i="8"/>
  <c r="U156" i="8"/>
  <c r="U157" i="8"/>
  <c r="U158"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G156" i="8"/>
  <c r="G157" i="8"/>
  <c r="G158" i="8"/>
  <c r="A136" i="2"/>
  <c r="F136" i="2" s="1"/>
  <c r="B136" i="2"/>
  <c r="BC136" i="2"/>
  <c r="A135" i="2"/>
  <c r="B135" i="2"/>
  <c r="BC135" i="2"/>
  <c r="A134" i="2"/>
  <c r="B134" i="2"/>
  <c r="BC134" i="2"/>
  <c r="A133" i="2"/>
  <c r="B133" i="2"/>
  <c r="BC133" i="2"/>
  <c r="A132" i="2"/>
  <c r="B132" i="2"/>
  <c r="BC132" i="2"/>
  <c r="A131" i="2"/>
  <c r="B131" i="2"/>
  <c r="BC131" i="2"/>
  <c r="A130" i="2"/>
  <c r="B130" i="2"/>
  <c r="BC130" i="2"/>
  <c r="A129" i="2"/>
  <c r="B129" i="2"/>
  <c r="BC129" i="2"/>
  <c r="A128" i="2"/>
  <c r="B128" i="2"/>
  <c r="BC128" i="2"/>
  <c r="AC7" i="8"/>
  <c r="AB7" i="8"/>
  <c r="AA7" i="8"/>
  <c r="F135" i="2" l="1"/>
  <c r="F134" i="2"/>
  <c r="F133" i="2"/>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Y3" i="8"/>
  <c r="A105" i="2"/>
  <c r="BC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G141" i="8" l="1"/>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R136" i="2" l="1"/>
  <c r="BD136" i="2" s="1"/>
  <c r="O136" i="2"/>
  <c r="R135" i="2"/>
  <c r="BD135" i="2" s="1"/>
  <c r="Q134" i="2"/>
  <c r="Q136" i="2"/>
  <c r="R134" i="2"/>
  <c r="BD134" i="2" s="1"/>
  <c r="N134" i="2"/>
  <c r="N135" i="2"/>
  <c r="P136" i="2"/>
  <c r="P134" i="2"/>
  <c r="O134" i="2"/>
  <c r="Q135" i="2"/>
  <c r="N136" i="2"/>
  <c r="P135" i="2"/>
  <c r="O135" i="2"/>
  <c r="R133" i="2"/>
  <c r="BD133" i="2" s="1"/>
  <c r="O133" i="2"/>
  <c r="P133" i="2"/>
  <c r="N133" i="2"/>
  <c r="Q133" i="2"/>
  <c r="R132" i="2"/>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<sst xmlns="http://schemas.openxmlformats.org/spreadsheetml/2006/main" count="8411" uniqueCount="1988">
  <si>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</si>
  <si>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</si>
  <si>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</si>
  <si>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</si>
  <si>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</si>
  <si>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</si>
  <si>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</si>
  <si>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</si>
  <si>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</si>
  <si>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</si>
  <si>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</si>
  <si>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</si>
  <si>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</si>
  <si>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</si>
  <si>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</si>
  <si>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</si>
  <si>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</si>
  <si>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</si>
  <si>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</si>
  <si>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</si>
  <si>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</si>
  <si>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</si>
  <si>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</si>
  <si>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</si>
  <si>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</si>
  <si>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</si>
  <si>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</si>
  <si>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</si>
  <si>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</si>
  <si>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</si>
  <si>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</si>
  <si>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</si>
  <si>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</si>
  <si>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</si>
  <si>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</si>
  <si>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</si>
  <si>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</si>
  <si>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</si>
  <si>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</si>
  <si>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</si>
  <si>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</si>
  <si>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</si>
  <si>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</si>
  <si>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</si>
  <si>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</si>
  <si>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</si>
  <si>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</si>
  <si>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</si>
  <si>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</si>
  <si>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</si>
  <si>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</si>
  <si>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</si>
  <si>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</si>
  <si>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</si>
  <si>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</si>
  <si>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</si>
  <si>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</si>
  <si>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</si>
  <si>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</si>
  <si>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</si>
  <si>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</si>
  <si>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</si>
  <si>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</si>
  <si>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</si>
  <si>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</si>
  <si>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</si>
  <si>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</si>
  <si>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</si>
  <si>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</si>
  <si>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</si>
  <si>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</si>
  <si>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</si>
  <si>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</si>
  <si>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</si>
  <si>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</si>
  <si>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</si>
  <si>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</si>
  <si>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</si>
  <si>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</si>
  <si>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</si>
  <si>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</si>
  <si>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</si>
  <si>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</si>
  <si>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</si>
  <si>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</si>
  <si>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</si>
  <si>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</si>
  <si>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</si>
  <si>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</si>
  <si>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</si>
  <si>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</si>
  <si>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</si>
  <si>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</si>
  <si>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</si>
  <si>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</si>
  <si>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</si>
  <si>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</si>
  <si>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</si>
  <si>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</si>
  <si>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</si>
  <si>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</si>
  <si>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</si>
  <si>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</si>
  <si>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</si>
  <si>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</si>
  <si>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</si>
  <si>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</si>
  <si>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</si>
  <si>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</si>
  <si>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</si>
  <si>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</si>
  <si>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</si>
  <si>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</si>
  <si>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</si>
  <si>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</si>
  <si>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</si>
  <si>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</si>
  <si>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</si>
  <si>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</si>
  <si>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</si>
  <si>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</si>
  <si>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</si>
  <si>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</si>
  <si>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</si>
  <si>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</si>
  <si>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</si>
  <si>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</si>
  <si>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</si>
  <si>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</si>
  <si>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</si>
  <si>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</si>
  <si>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</si>
  <si>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</si>
  <si>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</si>
  <si>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</si>
  <si>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</si>
  <si>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</si>
  <si>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</si>
  <si>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</si>
  <si>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</si>
  <si>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</si>
  <si>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</si>
  <si>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</si>
  <si>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</si>
  <si>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</si>
  <si>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</si>
  <si>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</si>
  <si>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</si>
  <si>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</si>
  <si>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</si>
  <si>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</si>
  <si>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</si>
  <si>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</si>
  <si>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</si>
  <si>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</si>
  <si>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</si>
  <si>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</si>
  <si>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</si>
  <si>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</si>
  <si>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</si>
  <si>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</si>
  <si>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</si>
  <si>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</si>
  <si>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</si>
  <si>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</si>
  <si>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</si>
  <si>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</si>
  <si>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</si>
  <si>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</si>
  <si>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</si>
  <si>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</si>
  <si>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</si>
  <si>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</si>
  <si>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</si>
  <si>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</si>
  <si>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</si>
  <si>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</si>
  <si>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</si>
  <si>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</si>
  <si>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</si>
  <si>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</si>
  <si>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</si>
  <si>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</si>
  <si>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</si>
  <si>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</si>
  <si>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</si>
  <si>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</si>
  <si>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</si>
  <si>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</si>
  <si>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</si>
  <si>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</si>
  <si>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</si>
  <si>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</si>
  <si>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</si>
  <si>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</si>
  <si>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</si>
  <si>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</si>
  <si>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</si>
  <si>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</si>
  <si>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</si>
  <si>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</si>
  <si>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</si>
  <si>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</si>
  <si>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</si>
  <si>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</si>
  <si>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</si>
  <si>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</si>
  <si>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</si>
  <si>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</si>
  <si>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</si>
  <si>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</si>
  <si>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</si>
  <si>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</si>
  <si>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</si>
  <si>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</si>
  <si>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</si>
  <si>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</si>
  <si>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</si>
  <si>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</si>
  <si>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</si>
  <si>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</si>
  <si>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</si>
  <si>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</si>
  <si>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</si>
  <si>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</si>
  <si>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</si>
  <si>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</si>
  <si>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</si>
  <si>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</si>
  <si>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</si>
  <si>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</si>
  <si>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</si>
  <si>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</si>
  <si>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</si>
  <si>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</si>
  <si>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</si>
  <si>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</si>
  <si>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</si>
  <si>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</si>
  <si>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</si>
  <si>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</si>
  <si>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</si>
  <si>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</si>
  <si>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</si>
  <si>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</si>
  <si>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</si>
  <si>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</si>
  <si>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</si>
  <si>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</si>
  <si>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</si>
  <si>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</si>
  <si>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</si>
  <si>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</si>
  <si>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</si>
  <si>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</si>
  <si>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</si>
  <si>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</si>
  <si>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</si>
  <si>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</si>
  <si>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</si>
  <si>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</si>
  <si>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</si>
  <si>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</si>
  <si>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</si>
  <si>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</si>
  <si>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</si>
  <si>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</si>
  <si>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</si>
  <si>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</si>
  <si>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</si>
  <si>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</si>
  <si>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</si>
  <si>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</si>
  <si>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</si>
  <si>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</si>
  <si>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</si>
  <si>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</si>
  <si>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</si>
  <si>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</si>
  <si>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</si>
  <si>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</si>
  <si>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</si>
  <si>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</si>
  <si>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</si>
  <si>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</si>
  <si>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</si>
  <si>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</si>
  <si>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</si>
  <si>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</si>
  <si>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</si>
  <si>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</si>
  <si>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</si>
  <si>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</si>
  <si>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</si>
  <si>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</si>
  <si>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</si>
  <si>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</si>
  <si>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</si>
  <si>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</si>
  <si>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</si>
  <si>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</si>
  <si>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</si>
  <si>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</si>
  <si>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</si>
  <si>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</si>
  <si>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</si>
  <si>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</si>
  <si>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</si>
  <si>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</si>
  <si>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</si>
  <si>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</si>
  <si>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</si>
  <si>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</si>
  <si>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</si>
  <si>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</si>
  <si>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</si>
  <si>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</si>
  <si>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</si>
  <si>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</si>
  <si>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</si>
  <si>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</si>
  <si>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</si>
  <si>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</si>
  <si>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</si>
  <si>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</si>
  <si>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</si>
  <si>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</si>
  <si>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</si>
  <si>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</si>
  <si>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</si>
  <si>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</si>
  <si>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</si>
  <si>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</si>
  <si>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</si>
  <si>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</si>
  <si>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</si>
  <si>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</si>
  <si>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</si>
  <si>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</si>
  <si>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</si>
  <si>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</si>
  <si>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</si>
  <si>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</si>
  <si>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</si>
  <si>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</si>
  <si>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</si>
  <si>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</si>
  <si>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</si>
  <si>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</si>
  <si>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</si>
  <si>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</si>
  <si>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</si>
  <si>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</si>
  <si>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</si>
  <si>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</si>
  <si>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</si>
  <si>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</si>
  <si>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</si>
  <si>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</si>
  <si>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</si>
  <si>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</si>
  <si>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</si>
  <si>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</si>
  <si>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</si>
  <si>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</si>
  <si>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</si>
  <si>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</si>
  <si>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</si>
  <si>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</si>
  <si>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</si>
  <si>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</si>
  <si>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</si>
  <si>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</si>
  <si>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</si>
  <si>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</si>
  <si>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</si>
  <si>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</si>
  <si>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</si>
  <si>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</si>
  <si>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</si>
  <si>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</si>
  <si>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</si>
  <si>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</si>
  <si>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</si>
  <si>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</si>
  <si>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</si>
  <si>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</si>
  <si>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</si>
  <si>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</si>
  <si>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</si>
  <si>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</si>
  <si>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</si>
  <si>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</si>
  <si>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</si>
  <si>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</si>
  <si>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</si>
  <si>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</si>
  <si>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</si>
  <si>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</si>
  <si>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</si>
  <si>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</si>
  <si>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</si>
  <si>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</si>
  <si>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</si>
  <si>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</si>
  <si>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</si>
  <si>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</si>
  <si>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</si>
  <si>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</si>
  <si>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</si>
  <si>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</si>
  <si>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</si>
  <si>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</si>
  <si>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</si>
  <si>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</si>
  <si>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</si>
  <si>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</si>
  <si>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</si>
  <si>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</si>
  <si>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</si>
  <si>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</si>
  <si>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</si>
  <si>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</si>
  <si>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</si>
  <si>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</si>
  <si>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</si>
  <si>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</si>
  <si>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</si>
  <si>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</si>
  <si>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</si>
  <si>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</si>
  <si>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</si>
  <si>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</si>
  <si>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</si>
  <si>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</si>
  <si>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</si>
  <si>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</si>
  <si>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</si>
  <si>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</si>
  <si>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</si>
  <si>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</si>
  <si>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</si>
  <si>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</si>
  <si>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</si>
  <si>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</si>
  <si>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</si>
  <si>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</si>
  <si>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</si>
  <si>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</si>
  <si>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</si>
  <si>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</si>
  <si>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</si>
  <si>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</si>
  <si>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</si>
  <si>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</si>
  <si>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</si>
  <si>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</si>
  <si>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</si>
  <si>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</si>
  <si>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</si>
  <si>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</si>
  <si>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</si>
  <si>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</si>
  <si>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</si>
  <si>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</si>
  <si>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</si>
  <si>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</si>
  <si>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</si>
  <si>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</si>
  <si>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</si>
  <si>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</si>
  <si>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</si>
  <si>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</si>
  <si>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</si>
  <si>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</si>
  <si>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</si>
  <si>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</si>
  <si>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</si>
  <si>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</si>
  <si>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</si>
  <si>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</si>
  <si>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</si>
  <si>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</si>
  <si>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</si>
  <si>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</si>
  <si>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</si>
  <si>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</si>
  <si>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</si>
  <si>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</si>
  <si>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</si>
  <si>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</si>
  <si>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</si>
  <si>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</si>
  <si>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</si>
  <si>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</si>
  <si>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</si>
  <si>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</si>
  <si>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</si>
  <si>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</si>
  <si>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</si>
  <si>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</si>
  <si>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</si>
  <si>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</si>
  <si>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</si>
  <si>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</si>
  <si>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</si>
  <si>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</si>
  <si>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</si>
  <si>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</si>
  <si>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</si>
  <si>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</si>
  <si>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</si>
  <si>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</si>
  <si>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</si>
  <si>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</si>
  <si>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</si>
  <si>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</si>
  <si>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</si>
  <si>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</si>
  <si>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</si>
  <si>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</si>
  <si>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</si>
  <si>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</si>
  <si>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</si>
  <si>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</si>
  <si>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</si>
  <si>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</si>
  <si>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</si>
  <si>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</si>
  <si>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</si>
  <si>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</si>
  <si>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</si>
  <si>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</si>
  <si>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</si>
  <si>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</si>
  <si>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</si>
  <si>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</si>
  <si>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</si>
  <si>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</si>
  <si>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</si>
  <si>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</si>
  <si>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</si>
  <si>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</si>
  <si>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</si>
  <si>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</si>
  <si>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</si>
  <si>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</si>
  <si>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</si>
  <si>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</si>
  <si>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</si>
  <si>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</si>
  <si>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</si>
  <si>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</si>
  <si>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</si>
  <si>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</si>
  <si>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</si>
  <si>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</si>
  <si>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</si>
  <si>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</si>
  <si>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</si>
  <si>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</si>
  <si>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</si>
  <si>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</si>
  <si>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</si>
  <si>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</si>
  <si>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</si>
  <si>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</si>
  <si>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</si>
  <si>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</si>
  <si>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</si>
  <si>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</si>
  <si>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</si>
  <si>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</si>
  <si>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</si>
  <si>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</si>
  <si>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</si>
  <si>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</si>
  <si>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</si>
  <si>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</si>
  <si>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</si>
  <si>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</si>
  <si>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</si>
  <si>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</si>
  <si>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</si>
  <si>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</si>
  <si>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</si>
  <si>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</si>
  <si>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</si>
  <si>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</si>
  <si>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</si>
  <si>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</si>
  <si>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</si>
  <si>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</si>
  <si>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</si>
  <si>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</si>
  <si>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</si>
  <si>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</si>
  <si>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</si>
  <si>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</si>
  <si>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</si>
  <si>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</si>
  <si>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</si>
  <si>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</si>
  <si>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</si>
  <si>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</si>
  <si>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</si>
  <si>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</si>
  <si>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</si>
  <si>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</si>
  <si>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</si>
  <si>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</si>
  <si>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</si>
  <si>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</si>
  <si>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</si>
  <si>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</si>
  <si>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</si>
  <si>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</si>
  <si>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</si>
  <si>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</si>
  <si>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</si>
  <si>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</si>
  <si>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</si>
  <si>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</si>
  <si>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</si>
  <si>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</si>
  <si>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</si>
  <si>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</si>
  <si>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</si>
  <si>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</si>
  <si>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</si>
  <si>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</si>
  <si>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</si>
  <si>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</si>
  <si>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</si>
  <si>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</si>
  <si>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</si>
  <si>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</si>
  <si>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</si>
  <si>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</si>
  <si>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</si>
  <si>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</si>
  <si>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</si>
  <si>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</si>
  <si>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</si>
  <si>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</si>
  <si>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</si>
  <si>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</si>
  <si>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</si>
  <si>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</si>
  <si>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</si>
  <si>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</si>
  <si>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</si>
  <si>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</si>
  <si>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</si>
  <si>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</si>
  <si>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</si>
  <si>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</si>
  <si>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</si>
  <si>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</si>
  <si>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</si>
  <si>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</si>
  <si>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</si>
  <si>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</si>
  <si>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</si>
  <si>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</si>
  <si>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</si>
  <si>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</si>
  <si>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</si>
  <si>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</si>
  <si>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</si>
  <si>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</si>
  <si>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</si>
  <si>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</si>
  <si>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</si>
  <si>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</si>
  <si>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</si>
  <si>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</si>
  <si>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</si>
  <si>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</si>
  <si>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</si>
  <si>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</si>
  <si>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</si>
  <si>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</si>
  <si>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</si>
  <si>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</si>
  <si>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</si>
  <si>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</si>
  <si>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</si>
  <si>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</si>
  <si>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</si>
  <si>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</si>
  <si>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</si>
  <si>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</si>
  <si>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</si>
  <si>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</si>
  <si>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</si>
  <si>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</si>
  <si>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</si>
  <si>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</si>
  <si>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</si>
  <si>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</si>
  <si>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</si>
  <si>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</si>
  <si>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</si>
  <si>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</si>
  <si>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</si>
  <si>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</si>
  <si>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</si>
  <si>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</si>
  <si>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</si>
  <si>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</si>
  <si>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</si>
  <si>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</si>
  <si>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</si>
  <si>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</si>
  <si>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</si>
  <si>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</si>
  <si>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</si>
  <si>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</si>
  <si>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</si>
  <si>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</si>
  <si>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</si>
  <si>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</si>
  <si>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</si>
  <si>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</si>
  <si>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</si>
  <si>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</si>
  <si>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</si>
  <si>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</si>
  <si>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</si>
  <si>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</si>
  <si>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</si>
  <si>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</si>
  <si>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</si>
  <si>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</si>
  <si>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</si>
  <si>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</si>
  <si>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</si>
  <si>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</si>
  <si>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</si>
  <si>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</si>
  <si>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</si>
  <si>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</si>
  <si>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</si>
  <si>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</si>
  <si>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</si>
  <si>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</si>
  <si>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</si>
  <si>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</si>
  <si>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</si>
  <si>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</si>
  <si>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</si>
  <si>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</si>
  <si>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</si>
  <si>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</si>
  <si>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</si>
  <si>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</si>
  <si>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</si>
  <si>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</si>
  <si>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</si>
  <si>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</si>
  <si>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</si>
  <si>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</si>
  <si>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</si>
  <si>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</si>
  <si>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</si>
  <si>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</si>
  <si>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</si>
  <si>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</si>
  <si>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</si>
  <si>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</si>
  <si>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</si>
  <si>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</si>
  <si>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</si>
  <si>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</si>
  <si>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</si>
  <si>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</si>
  <si>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</si>
  <si>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</si>
  <si>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</si>
  <si>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</si>
  <si>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</si>
  <si>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</si>
  <si>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</si>
  <si>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</si>
  <si>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</si>
  <si>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</si>
  <si>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</si>
  <si>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</si>
  <si>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</si>
  <si>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</si>
  <si>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</si>
  <si>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</si>
  <si>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</si>
  <si>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</si>
  <si>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</si>
  <si>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</si>
  <si>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</si>
  <si>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</si>
  <si>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</si>
  <si>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</si>
  <si>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</si>
  <si>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</si>
  <si>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</si>
  <si>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</si>
  <si>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</si>
  <si>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</si>
  <si>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</si>
  <si>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</si>
  <si>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</si>
  <si>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</si>
  <si>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</si>
  <si>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</si>
  <si>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</si>
  <si>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</si>
  <si>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</si>
  <si>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</si>
  <si>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</si>
  <si>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</si>
  <si>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</si>
  <si>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</si>
  <si>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</si>
  <si>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</si>
  <si>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</si>
  <si>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</si>
  <si>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</si>
  <si>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</si>
  <si>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</si>
  <si>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</si>
  <si>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</si>
  <si>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</si>
  <si>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</si>
  <si>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</si>
  <si>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</si>
  <si>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</si>
  <si>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</si>
  <si>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</si>
  <si>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</si>
  <si>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</si>
  <si>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</si>
  <si>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</si>
  <si>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</si>
  <si>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</si>
  <si>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</si>
  <si>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</si>
  <si>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</si>
  <si>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</si>
  <si>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</si>
  <si>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</si>
  <si>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</si>
  <si>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</si>
  <si>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</si>
  <si>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</si>
  <si>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</si>
  <si>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</si>
  <si>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</si>
  <si>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</si>
  <si>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</si>
  <si>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</si>
  <si>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</si>
  <si>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</si>
  <si>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</si>
  <si>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</si>
  <si>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</si>
  <si>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</si>
  <si>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</si>
  <si>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</si>
  <si>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</si>
  <si>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</si>
  <si>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</si>
  <si>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</si>
  <si>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</si>
  <si>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</si>
  <si>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</si>
  <si>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</si>
  <si>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</si>
  <si>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</si>
  <si>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</si>
  <si>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</si>
  <si>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</si>
  <si>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</si>
  <si>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</si>
  <si>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</si>
  <si>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</si>
  <si>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</si>
  <si>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</si>
  <si>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</si>
  <si>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</si>
  <si>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</si>
  <si>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</si>
  <si>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</si>
  <si>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</si>
  <si>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</si>
  <si>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</si>
  <si>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</si>
  <si>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</si>
  <si>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</si>
  <si>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</si>
  <si>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</si>
  <si>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</si>
  <si>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</si>
  <si>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</si>
  <si>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</si>
  <si>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</si>
  <si>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</si>
  <si>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</si>
  <si>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</si>
  <si>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</si>
  <si>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</si>
  <si>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</si>
  <si>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</si>
  <si>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</si>
  <si>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</si>
  <si>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</si>
  <si>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</si>
  <si>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</si>
  <si>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</si>
  <si>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</si>
  <si>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</si>
  <si>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</si>
  <si>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</si>
  <si>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</si>
  <si>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</si>
  <si>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</si>
  <si>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</si>
  <si>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</si>
  <si>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</si>
  <si>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</si>
  <si>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</si>
  <si>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</si>
  <si>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</si>
  <si>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</si>
  <si>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</si>
  <si>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</si>
  <si>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</si>
  <si>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</si>
  <si>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</si>
  <si>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</si>
  <si>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</si>
  <si>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</si>
  <si>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</si>
  <si>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</si>
  <si>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</si>
  <si>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</si>
  <si>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</si>
  <si>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</si>
  <si>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</si>
  <si>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</si>
  <si>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</si>
  <si>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</si>
  <si>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</si>
  <si>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</si>
  <si>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</si>
  <si>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</si>
  <si>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</si>
  <si>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</si>
  <si>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</si>
  <si>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</si>
  <si>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</si>
  <si>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</si>
  <si>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</si>
  <si>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</si>
  <si>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</si>
  <si>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</si>
  <si>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</si>
  <si>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</si>
  <si>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</si>
  <si>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</si>
  <si>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</si>
  <si>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</si>
  <si>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</si>
  <si>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</si>
  <si>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</si>
  <si>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</si>
  <si>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</si>
  <si>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</si>
  <si>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</si>
  <si>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</si>
  <si>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</si>
  <si>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</si>
  <si>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</si>
  <si>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</si>
  <si>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</si>
  <si>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</si>
  <si>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</si>
  <si>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</si>
  <si>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</si>
  <si>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</si>
  <si>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</si>
  <si>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</si>
  <si>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</si>
  <si>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</si>
  <si>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</si>
  <si>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</si>
  <si>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</si>
  <si>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</si>
  <si>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</si>
  <si>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</si>
  <si>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</si>
  <si>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</si>
  <si>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</si>
  <si>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</si>
  <si>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</si>
  <si>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</si>
  <si>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</si>
  <si>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</si>
  <si>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</si>
  <si>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</si>
  <si>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</si>
  <si>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</si>
  <si>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</si>
  <si>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</si>
  <si>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</si>
  <si>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</si>
  <si>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</si>
  <si>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</si>
  <si>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</si>
  <si>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</si>
  <si>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</si>
  <si>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</si>
  <si>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</si>
  <si>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</si>
  <si>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</si>
  <si>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</si>
  <si>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</si>
  <si>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</si>
  <si>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</si>
  <si>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</si>
  <si>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</si>
  <si>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</si>
  <si>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</si>
  <si>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</si>
  <si>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</si>
  <si>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</si>
  <si>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</si>
  <si>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</si>
  <si>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</si>
  <si>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</si>
  <si>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</si>
  <si>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</si>
  <si>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</si>
  <si>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</si>
  <si>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</si>
  <si>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</si>
  <si>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</si>
  <si>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</si>
  <si>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</si>
  <si>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</si>
  <si>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</si>
  <si>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</si>
  <si>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</si>
  <si>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</si>
  <si>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</si>
  <si>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</si>
  <si>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</si>
  <si>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</si>
  <si>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</si>
  <si>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</si>
  <si>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</si>
  <si>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</si>
  <si>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</si>
  <si>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</si>
  <si>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</si>
  <si>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</si>
  <si>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</si>
  <si>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</si>
  <si>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</si>
  <si>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</si>
  <si>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</si>
  <si>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</si>
  <si>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</si>
  <si>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</si>
  <si>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</si>
  <si>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</si>
  <si>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</si>
  <si>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</si>
  <si>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</si>
  <si>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</si>
  <si>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</si>
  <si>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</si>
  <si>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</si>
  <si>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</si>
  <si>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</si>
  <si>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</si>
  <si>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</si>
  <si>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</si>
  <si>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</si>
  <si>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</si>
  <si>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</si>
  <si>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</si>
  <si>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</si>
  <si>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</si>
  <si>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</si>
  <si>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</si>
  <si>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</si>
  <si>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</si>
  <si>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</si>
  <si>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</si>
  <si>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</si>
  <si>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</si>
  <si>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</si>
  <si>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</si>
  <si>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</si>
  <si>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</si>
  <si>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</si>
  <si>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</si>
  <si>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</si>
  <si>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</si>
  <si>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</si>
  <si>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</si>
  <si>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</si>
  <si>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</si>
  <si>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</si>
  <si>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</si>
  <si>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</si>
  <si>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</si>
  <si>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</si>
  <si>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</si>
  <si>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</si>
  <si>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</si>
  <si>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</si>
  <si>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</si>
  <si>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</si>
  <si>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</si>
  <si>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</si>
  <si>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</si>
  <si>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</si>
  <si>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</si>
  <si>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</si>
  <si>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</si>
  <si>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</si>
  <si>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</si>
  <si>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</si>
  <si>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</si>
  <si>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</si>
  <si>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</si>
  <si>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</si>
  <si>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</si>
  <si>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</si>
  <si>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</si>
  <si>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</si>
  <si>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</si>
  <si>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</si>
  <si>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</si>
  <si>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</si>
  <si>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</si>
  <si>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</si>
  <si>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</si>
  <si>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</si>
  <si>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</si>
  <si>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</si>
  <si>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</si>
  <si>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</si>
  <si>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</si>
  <si>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</si>
  <si>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</si>
  <si>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</si>
  <si>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</si>
  <si>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</si>
  <si>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</si>
  <si>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</si>
  <si>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</si>
  <si>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</si>
  <si>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</si>
  <si>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</si>
  <si>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</si>
  <si>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</si>
  <si>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</si>
  <si>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</si>
  <si>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</si>
  <si>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</si>
  <si>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</si>
  <si>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</si>
  <si>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</si>
  <si>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</si>
  <si>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</si>
  <si>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</si>
  <si>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</si>
  <si>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</si>
  <si>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</si>
  <si>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</si>
  <si>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</si>
  <si>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</si>
  <si>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</si>
  <si>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</si>
  <si>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</si>
  <si>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</si>
  <si>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</si>
  <si>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</si>
  <si>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</si>
  <si>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</si>
  <si>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</si>
  <si>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</si>
  <si>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</si>
  <si>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</si>
  <si>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</si>
  <si>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</si>
  <si>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</si>
  <si>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</si>
  <si>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</si>
  <si>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</si>
  <si>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</si>
  <si>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</si>
  <si>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</si>
  <si>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</si>
  <si>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</si>
  <si>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</si>
  <si>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</si>
  <si>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</si>
  <si>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</si>
  <si>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</si>
  <si>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</si>
  <si>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</si>
  <si>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</si>
  <si>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</si>
  <si>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</si>
  <si>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</si>
  <si>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</si>
  <si>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</si>
  <si>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</si>
  <si>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</si>
  <si>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</si>
  <si>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</si>
  <si>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</si>
  <si>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</si>
  <si>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</si>
  <si>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</si>
  <si>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</si>
  <si>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</si>
  <si>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</si>
  <si>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</si>
  <si>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</si>
  <si>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</si>
  <si>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</si>
  <si>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</si>
  <si>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</si>
  <si>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</si>
  <si>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</si>
  <si>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</si>
  <si>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</si>
  <si>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</si>
  <si>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</si>
  <si>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</si>
  <si>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</si>
  <si>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</si>
  <si>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</si>
  <si>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</si>
  <si>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</si>
  <si>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</si>
  <si>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</si>
  <si>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</si>
  <si>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</si>
  <si>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</si>
  <si>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</si>
  <si>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</si>
  <si>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</si>
  <si>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</si>
  <si>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</si>
  <si>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</si>
  <si>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</si>
  <si>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</si>
  <si>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</si>
  <si>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</si>
  <si>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</si>
  <si>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</si>
  <si>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</si>
  <si>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</si>
  <si>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</si>
  <si>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</si>
  <si>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</si>
  <si>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</si>
  <si>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</si>
  <si>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</si>
  <si>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</si>
  <si>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</si>
  <si>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</si>
  <si>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</si>
  <si>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</si>
  <si>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</si>
  <si>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</si>
  <si>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</si>
  <si>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</si>
  <si>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</si>
  <si>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</si>
  <si>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</si>
  <si>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</si>
  <si>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</si>
  <si>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</si>
  <si>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</si>
  <si>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</si>
  <si>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</si>
  <si>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</si>
  <si>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</si>
  <si>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</si>
  <si>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</si>
  <si>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</si>
  <si>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</si>
  <si>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</si>
  <si>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</si>
  <si>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</si>
  <si>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</si>
  <si>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</si>
  <si>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</si>
  <si>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</si>
  <si>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</si>
  <si>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</si>
  <si>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</si>
  <si>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</si>
  <si>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</si>
  <si>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</si>
  <si>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</si>
  <si>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</si>
  <si>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</si>
  <si>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</si>
  <si>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</si>
  <si>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</si>
  <si>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</si>
  <si>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</si>
  <si>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</si>
  <si>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</si>
  <si>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</si>
  <si>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</si>
  <si>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</si>
  <si>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</si>
  <si>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</si>
  <si>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</si>
  <si>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</si>
  <si>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</si>
  <si>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</si>
  <si>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</si>
  <si>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</si>
  <si>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</si>
  <si>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</si>
  <si>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</si>
  <si>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</si>
  <si>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</si>
  <si>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</si>
  <si>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</si>
  <si>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</si>
  <si>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</si>
  <si>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</si>
  <si>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</si>
  <si>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</si>
  <si>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</si>
  <si>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</si>
  <si>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</si>
  <si>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</si>
  <si>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</si>
  <si>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</si>
  <si>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</si>
  <si>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</si>
  <si>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</si>
  <si>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</si>
  <si>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</si>
  <si>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</si>
  <si>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</si>
  <si>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</si>
  <si>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</si>
  <si>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</si>
  <si>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</si>
  <si>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</si>
  <si>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</si>
  <si>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</si>
  <si>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</si>
  <si>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</si>
  <si>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</si>
  <si>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</si>
  <si>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</si>
  <si>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</si>
  <si>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</si>
  <si>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</si>
  <si>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</si>
  <si>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</si>
  <si>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</si>
  <si>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</si>
  <si>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</si>
  <si>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</si>
  <si>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</si>
  <si>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</si>
  <si>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</si>
  <si>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</si>
  <si>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</si>
  <si>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</si>
  <si>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</si>
  <si>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</si>
  <si>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</si>
  <si>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</si>
  <si>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</si>
  <si>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</si>
  <si>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</si>
  <si>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</si>
  <si>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</si>
  <si>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</si>
  <si>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</si>
  <si>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</si>
  <si>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</si>
  <si>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</si>
  <si>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</si>
  <si>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</si>
  <si>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</si>
  <si>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</si>
  <si>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</si>
  <si>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</si>
  <si>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</si>
  <si>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</si>
  <si>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</si>
  <si>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</si>
  <si>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</si>
  <si>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</si>
  <si>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</si>
  <si>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</si>
  <si>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</si>
  <si>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</si>
  <si>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</si>
  <si>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</si>
  <si>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</si>
  <si>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</si>
  <si>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</si>
  <si>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</si>
  <si>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</si>
  <si>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</si>
  <si>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</si>
  <si>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</si>
  <si>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</si>
  <si>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</si>
  <si>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</si>
  <si>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</si>
  <si>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</si>
  <si>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</si>
  <si>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</si>
  <si>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</si>
  <si>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</si>
  <si>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</si>
  <si>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</si>
  <si>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</si>
  <si>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</si>
  <si>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</si>
  <si>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</si>
  <si>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</si>
  <si>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</si>
  <si>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</si>
  <si>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</si>
  <si>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</si>
  <si>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</si>
  <si>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</si>
  <si>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</si>
  <si>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</si>
  <si>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</si>
  <si>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</si>
  <si>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</si>
  <si>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</si>
  <si>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</si>
  <si>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</si>
  <si>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</si>
  <si>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</si>
  <si>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</si>
  <si>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</si>
  <si>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</si>
  <si>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</si>
  <si>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</si>
  <si>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</si>
  <si>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</si>
  <si>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</si>
  <si>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</si>
  <si>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</si>
  <si>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</si>
  <si>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</si>
  <si>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</si>
  <si>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</si>
  <si>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</si>
  <si>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</si>
  <si>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</si>
  <si>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</si>
  <si>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</si>
  <si>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</si>
  <si>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</si>
  <si>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</si>
  <si>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</si>
  <si>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</si>
  <si>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</si>
  <si>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</si>
  <si>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</si>
  <si>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</si>
  <si>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</si>
  <si>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</si>
  <si>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</si>
  <si>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</si>
  <si>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</si>
  <si>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</si>
  <si>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</si>
  <si>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</si>
  <si>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</si>
  <si>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</si>
  <si>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</si>
  <si>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</si>
  <si>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</si>
  <si>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</si>
  <si>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</si>
  <si>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</si>
  <si>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</si>
  <si>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</si>
  <si>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</si>
  <si>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</si>
  <si>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</si>
  <si>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</si>
  <si>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</si>
  <si>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</si>
  <si>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</si>
  <si>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</si>
  <si>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</si>
  <si>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</si>
  <si>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</si>
  <si>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</si>
  <si>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</si>
  <si>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</si>
  <si>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</si>
  <si>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</si>
  <si>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</si>
  <si>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</si>
  <si>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</si>
  <si>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</si>
  <si>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</si>
  <si>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</si>
  <si>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</si>
  <si>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</si>
  <si>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</si>
  <si>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</si>
  <si>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</si>
  <si>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</si>
  <si>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</si>
  <si>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</si>
  <si>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</si>
  <si>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</si>
  <si>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</si>
  <si>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</si>
  <si>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</si>
  <si>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</si>
  <si>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</si>
  <si>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</si>
  <si>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</si>
  <si>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</si>
  <si>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</si>
  <si>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</si>
  <si>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</si>
  <si>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</si>
  <si>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</si>
  <si>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</si>
  <si>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</si>
  <si>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</si>
  <si>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</si>
  <si>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</si>
  <si>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</si>
  <si>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</si>
  <si>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</si>
  <si>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</si>
  <si>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</si>
  <si>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</si>
  <si>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</si>
  <si>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</si>
  <si>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</si>
  <si>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</si>
  <si>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</si>
  <si>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</si>
  <si>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</si>
  <si>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</si>
  <si>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</si>
  <si>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</si>
  <si>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</si>
  <si>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</si>
  <si>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</si>
  <si>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</si>
  <si>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</si>
  <si>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</si>
  <si>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</si>
  <si>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</si>
  <si>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</si>
  <si>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</si>
  <si>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</si>
  <si>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</si>
  <si>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</si>
  <si>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</si>
  <si>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</si>
  <si>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</si>
  <si>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</si>
  <si>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</si>
  <si>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</si>
  <si>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</si>
  <si>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</si>
  <si>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</si>
  <si>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</si>
  <si>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</si>
  <si>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</si>
  <si>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</si>
  <si>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</si>
  <si>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</si>
  <si>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</si>
  <si>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</si>
  <si>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</si>
  <si>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</si>
  <si>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</si>
  <si>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</si>
  <si>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</si>
  <si>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</si>
  <si>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</si>
  <si>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</si>
  <si>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</si>
  <si>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</si>
  <si>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</si>
  <si>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</si>
  <si>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</si>
  <si>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</si>
  <si>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</si>
  <si>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</si>
  <si>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</si>
  <si>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</si>
  <si>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</si>
  <si>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</si>
  <si>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</si>
  <si>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</si>
  <si>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</si>
  <si>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</si>
  <si>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</si>
  <si>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</si>
  <si>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</si>
  <si>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</si>
  <si>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</si>
  <si>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</si>
  <si>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</si>
  <si>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</si>
  <si>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</si>
  <si>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</si>
  <si>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</si>
  <si>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</si>
  <si>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</si>
  <si>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</si>
  <si>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</si>
  <si>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</si>
  <si>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</si>
  <si>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</si>
  <si>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</si>
  <si>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</si>
  <si>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</si>
  <si>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</si>
  <si>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</si>
  <si>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</si>
  <si>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</si>
  <si>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</si>
  <si>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</si>
  <si>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</si>
  <si>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</si>
  <si>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</si>
  <si>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</si>
  <si>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</si>
  <si>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</si>
  <si>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</si>
  <si>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</si>
  <si>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</si>
  <si>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</si>
  <si>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</si>
  <si>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</si>
  <si>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</si>
  <si>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</si>
  <si>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</si>
  <si>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</si>
  <si>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</si>
  <si>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</si>
  <si>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</si>
  <si>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</si>
  <si>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</si>
  <si>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</si>
  <si>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</si>
  <si>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</si>
  <si>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</si>
  <si>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</si>
  <si>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</si>
  <si>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</si>
  <si>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</si>
  <si>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</si>
  <si>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</si>
  <si>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</si>
  <si>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</si>
  <si>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</si>
  <si>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</si>
  <si>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</si>
  <si>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</si>
  <si>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</si>
  <si>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</si>
  <si>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</si>
  <si>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</si>
  <si>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</si>
  <si>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</si>
  <si>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</si>
  <si>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</si>
  <si>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</si>
  <si>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</si>
  <si>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</si>
  <si>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</si>
  <si>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</si>
  <si>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</si>
  <si>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</si>
  <si>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</si>
  <si>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</si>
  <si>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</si>
  <si>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</si>
  <si>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</si>
  <si>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</si>
  <si>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</si>
  <si>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</si>
  <si>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</si>
  <si>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</si>
  <si>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</si>
  <si>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</si>
  <si>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</si>
  <si>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</si>
  <si>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</si>
  <si>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</si>
  <si>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</si>
  <si>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</si>
  <si>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</si>
  <si>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</si>
  <si>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</si>
  <si>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</si>
  <si>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</si>
  <si>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</si>
  <si>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</si>
  <si>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</si>
  <si>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</si>
  <si>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</si>
  <si>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</si>
  <si>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</si>
  <si>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</si>
  <si>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</si>
  <si>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</si>
  <si>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</si>
  <si>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</si>
  <si>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</si>
  <si>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</si>
  <si>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</si>
  <si>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</si>
  <si>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</si>
  <si>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</si>
  <si>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</si>
  <si>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</si>
  <si>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</si>
  <si>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</si>
  <si>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</si>
  <si>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</si>
  <si>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</si>
  <si>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</si>
  <si>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</si>
  <si>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</si>
  <si>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</si>
  <si>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</si>
  <si>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</si>
  <si>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</si>
  <si>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</si>
  <si>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</si>
  <si>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</si>
  <si>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</si>
  <si>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</si>
  <si>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</si>
  <si>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</si>
  <si>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</si>
  <si>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</si>
  <si>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</si>
  <si>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</si>
  <si>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</si>
  <si>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</si>
  <si>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</si>
  <si>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</si>
  <si>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</si>
  <si>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</si>
  <si>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</si>
  <si>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</si>
  <si>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</si>
  <si>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</si>
  <si>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</si>
  <si>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</si>
  <si>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</si>
  <si>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</si>
  <si>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</si>
  <si>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</si>
  <si>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</si>
  <si>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</si>
  <si>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</si>
  <si>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</si>
  <si>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</si>
  <si>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</si>
  <si>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</si>
  <si>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</si>
  <si>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</si>
  <si>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</si>
  <si>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</si>
  <si>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</si>
  <si>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</si>
  <si>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</si>
  <si>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</si>
  <si>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</si>
  <si>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</si>
  <si>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</si>
  <si>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</si>
  <si>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</si>
  <si>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</si>
  <si>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</si>
  <si>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</si>
  <si>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</si>
  <si>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</si>
  <si>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</si>
  <si>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</si>
  <si>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</si>
  <si>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</si>
  <si>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</si>
  <si>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</si>
  <si>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</si>
  <si>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</si>
  <si>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</si>
  <si>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</si>
  <si>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</si>
  <si>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</si>
  <si>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</si>
  <si>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</si>
  <si>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</si>
  <si>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</si>
  <si>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</si>
  <si>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</si>
  <si>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</si>
  <si>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</si>
  <si>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</si>
  <si>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</si>
  <si>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</si>
  <si>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</si>
  <si>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</si>
  <si>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</si>
  <si>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</si>
  <si>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</si>
  <si>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</si>
  <si>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</si>
  <si>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</si>
  <si>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</si>
  <si>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</si>
  <si>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</si>
  <si>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</si>
  <si>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</si>
  <si>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</si>
  <si>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</si>
  <si>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</si>
  <si>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</si>
  <si>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</si>
  <si>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</si>
  <si>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</si>
  <si>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</si>
  <si>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</si>
  <si>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</si>
  <si>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</si>
  <si>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</si>
  <si>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</si>
  <si>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</si>
  <si>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</si>
  <si>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</si>
  <si>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</si>
  <si>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</si>
  <si>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</si>
  <si>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</si>
  <si>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</si>
  <si>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</si>
  <si>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</si>
  <si>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</si>
  <si>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</si>
  <si>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</si>
  <si>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</si>
  <si>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</si>
  <si>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</si>
  <si>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</si>
  <si>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</si>
  <si>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</si>
  <si>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</si>
  <si>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</si>
  <si>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</si>
  <si>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</si>
  <si>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</si>
  <si>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</si>
  <si>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</si>
  <si>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</si>
  <si>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</si>
  <si>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</si>
  <si>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</si>
  <si>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</si>
  <si>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</si>
  <si>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</si>
  <si>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</si>
  <si>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</si>
  <si>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</si>
  <si>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</si>
  <si>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</si>
  <si>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</si>
  <si>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</si>
  <si>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</si>
  <si>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</si>
  <si>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</si>
  <si>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</si>
  <si>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</si>
  <si>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</si>
  <si>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</si>
  <si>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</si>
  <si>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</si>
  <si>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</si>
  <si>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</si>
  <si>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</si>
  <si>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</si>
  <si>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</si>
  <si>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</si>
  <si>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</si>
  <si>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</si>
  <si>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</si>
  <si>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</si>
  <si>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</si>
  <si>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</si>
  <si>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</si>
  <si>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</si>
  <si>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</si>
  <si>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</si>
  <si>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</si>
  <si>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</si>
  <si>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</si>
  <si>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</si>
  <si>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</si>
  <si>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</si>
  <si>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</si>
  <si>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</si>
  <si>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</si>
  <si>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</si>
  <si>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</si>
  <si>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</si>
  <si>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</si>
  <si>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</si>
  <si>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</si>
  <si>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</si>
  <si>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</si>
  <si>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</si>
  <si>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</si>
  <si>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</si>
  <si>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</si>
  <si>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</si>
  <si>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</si>
  <si>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</si>
  <si>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</si>
  <si>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</si>
  <si>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</si>
  <si>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</si>
  <si>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</si>
  <si>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</si>
  <si>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</si>
  <si>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</si>
  <si>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</si>
  <si>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</si>
  <si>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</si>
  <si>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</si>
  <si>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</si>
  <si>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</si>
  <si>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</si>
  <si>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</si>
  <si>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</si>
  <si>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</si>
  <si>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</si>
  <si>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</si>
  <si>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</si>
  <si>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</si>
  <si>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</si>
  <si>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</si>
  <si>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</si>
  <si>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</si>
  <si>
    <t xml:space="preserve">El conocimiento de hechos y resultados históricos nos permite tener una mejor perspectiva a la hora de tomar decisiones hoy. 
En la Plataforma “Máster Elecciones Chile - Participación, resultados y candidatos (1990-2021)" te entregamos información relativa a:
•	Los resultados obtenidos en los procesos electorales de Alcaldes, Concejales, Diputados, Senadores y Consejeros Regionales, durante los años 1990 y 2020. 
•	Participación de la ciudadanía en las elecciones Municipales de 2012 y 2016; y Presidenciales de 2013 y 2017. 
•	Información relativa a las Candidaturas de los procesos electorales que se llevarán a cabo el 11 de abril del año 2021. 
La información presentada se basa en datos entregados en múltiples archivos por el Servicio Electoral de Chile (SERVEL) https://www.servel.cl/"
</t>
  </si>
  <si>
    <t>Resultados de Sondeo de preferencias electorales: Primarias Presidenciales de Honduras - Marzo 2021</t>
  </si>
  <si>
    <t>Resultados de Sondeo de preferencias electorales: Primarias Parlamentarias de Honduras - Marzo 2021</t>
  </si>
  <si>
    <r>
      <t xml:space="preserve">Entre los días 24 de febrero y 3 de marzo del año 2021, se realizó una encuesta digital para medir la intención de votos en las Elecciones Primarias Presidenciales que se llevaran a cabo en Honduras el día 14 de marzo del mismo año. 
En la plataforma Resultados de Sondeo de preferencias electorales: Primarias Presidenciales de Honduras, te entregamos los resultados de estas encuestas, detallados por partido político, departamento, la participación según género y rango etario y el detalle por cada precandidato presidencial.
</t>
    </r>
    <r>
      <rPr>
        <i/>
        <sz val="11"/>
        <color theme="1"/>
        <rFont val="Calibri"/>
        <family val="2"/>
        <scheme val="minor"/>
      </rPr>
      <t>Encuesta de opinión digital realizada por Data Intelligence, de carácter anónimo.</t>
    </r>
  </si>
  <si>
    <r>
      <t xml:space="preserve">Entre los días 24 de febrero y 3 de marzo del año 2021, se realizó una encuesta digital para medir la intención de votos en las Elecciones Primarias de Diputados que se llevaran a cabo en Honduras el día 14 de marzo del mismo año.
En la plataforma Resultados de Sondeo de preferencias electorales: Primarias Parlamentarias de Honduras, te entregamos los resultados de estas encuestas, detallados por partido político, departamento, la participación según género y rango etario y el detalle por cada precandidato a diputado.
</t>
    </r>
    <r>
      <rPr>
        <i/>
        <sz val="11"/>
        <color theme="1"/>
        <rFont val="Calibri"/>
        <family val="2"/>
        <scheme val="minor"/>
      </rPr>
      <t>Encuesta de opinión digital realizada por Data Intelligence, de carácter anónimo.</t>
    </r>
  </si>
  <si>
    <t>Máster Sondeo de preferencias Elecciones Primarias Honduras Marzo 2021</t>
  </si>
  <si>
    <r>
      <t xml:space="preserve">El día 14 de marzo del año 2021 se llevaran a cabo en Honduras Elecciones Primarias de Presidentes y Diputados. 
Data Intelligence realizó una encuesta digital entre los días 24 de febrero y 3 de marzo del mismo año, para sondear las preferencias electorales.  
En la plataforma “Máster Sondeo de preferencias Elecciones Primarias Honduras Marzo 2021”, te informamos de los resultados de estas encuestas, detallados por partido político, departamento, la participación según género y rango etario y el detalle por cada precandidato.
</t>
    </r>
    <r>
      <rPr>
        <i/>
        <sz val="11"/>
        <color theme="1"/>
        <rFont val="Calibri"/>
        <family val="2"/>
        <scheme val="minor"/>
      </rPr>
      <t xml:space="preserve">Encuesta de opinión digital realizada por Data Intelligence, de carácter anónimo. </t>
    </r>
  </si>
  <si>
    <t>https://app.powerbi.com/view?r=eyJrIjoiMWEzZmNjNzYtYWZiMC00NmEyLWFmNTItMmUxY2U4M2FiNmUwIiwidCI6IjhmYmFhNWJmLTJlY2MtNGRjOC1iNTZiLThmOTJlMzA3ZjA3NiIsImMiOjR9</t>
  </si>
  <si>
    <t>00127</t>
  </si>
  <si>
    <t>00128</t>
  </si>
  <si>
    <t>00129</t>
  </si>
  <si>
    <t>Sondeo Primaria Presidencial</t>
  </si>
  <si>
    <t>Sondeo Primaria Parlamentaria</t>
  </si>
  <si>
    <t>Master Sondeo Primarias (Presidenciales - Parlamentarias)</t>
  </si>
  <si>
    <t xml:space="preserve">Master Sondeo Primaria </t>
  </si>
  <si>
    <t>https://odooutil.azurewebsites.net/design/eleccioneshn</t>
  </si>
  <si>
    <t>Esta plataforma presenta una completa observación de los femicidios registrados en Chile durante el periodo 2010- 2021. Por medio de un mapa y tableros interactivos podrás conocer en detalle lo sucedido cada año junto con sus principales antecedentes por caso.
Esta iniciativa surge con el fin de generar herramientas para que la sociedad pueda estar más informada, respecto de la violencia que sufren las mujeres. 
Este proyecto fue realizado con datos públicos del Ministerio de la Mujer y Equidad de Género junto con los de la Red Chilena Contra la Violencia Hacia las Mujeres.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</si>
</sst>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
      <i/>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7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4" fillId="11" borderId="0" xfId="0" applyNumberFormat="1" applyFont="1" applyFill="1" applyAlignment="1">
      <alignment horizontal="left" vertical="top" wrapText="1"/>
    </xf>
    <xf numFmtId="167" fontId="3" fillId="11" borderId="0" xfId="0" applyNumberFormat="1" applyFont="1" applyFill="1" applyAlignment="1">
      <alignment vertical="top"/>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0" fillId="11" borderId="0" xfId="3" applyNumberFormat="1" applyFont="1" applyFill="1" applyAlignment="1">
      <alignment vertical="top"/>
    </xf>
    <xf numFmtId="167" fontId="3" fillId="0" borderId="0" xfId="3" applyNumberFormat="1" applyFont="1" applyFill="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3" fillId="10" borderId="0" xfId="0" applyNumberFormat="1" applyFont="1" applyFill="1" applyAlignment="1">
      <alignment horizontal="left" vertical="top" wrapText="1"/>
    </xf>
    <xf numFmtId="167"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6"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6"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3" fillId="31" borderId="0" xfId="0" applyFont="1" applyFill="1" applyAlignment="1">
      <alignment horizontal="left" vertical="top" wrapText="1"/>
    </xf>
    <xf numFmtId="0" fontId="0" fillId="4" borderId="0" xfId="0" applyFill="1" applyAlignment="1">
      <alignment horizontal="left" vertical="top" wrapText="1"/>
    </xf>
    <xf numFmtId="0" fontId="9" fillId="10" borderId="1" xfId="2" applyFill="1" applyBorder="1" applyAlignment="1">
      <alignment horizontal="left" vertical="top" wrapText="1"/>
    </xf>
    <xf numFmtId="17" fontId="0" fillId="0" borderId="0" xfId="0" applyNumberFormat="1" applyFont="1" applyBorder="1" applyAlignment="1">
      <alignment horizontal="left" vertical="top" wrapText="1"/>
    </xf>
    <xf numFmtId="0" fontId="4" fillId="0" borderId="8" xfId="0" applyNumberFormat="1" applyFont="1" applyBorder="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1">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0"/>
      <tableStyleElement type="headerRow" dxfId="31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164647</xdr:colOff>
      <xdr:row>0</xdr:row>
      <xdr:rowOff>55791</xdr:rowOff>
    </xdr:from>
    <xdr:to>
      <xdr:col>69</xdr:col>
      <xdr:colOff>381000</xdr:colOff>
      <xdr:row>6</xdr:row>
      <xdr:rowOff>219530</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3">
  <autoFilter ref="B7:M38" xr:uid="{A0E2A789-D79F-4DB7-90A3-654E5E441AF8}"/>
  <tableColumns count="12">
    <tableColumn id="1" xr3:uid="{7076C6AD-6717-404D-96C6-53FBA68C1EBC}" name="Data" dataDxfId="312"/>
    <tableColumn id="2" xr3:uid="{B68EB833-5A56-4B1F-8BF1-E83CF0F5B1BA}" name="id_data" dataDxfId="311"/>
    <tableColumn id="4" xr3:uid="{35F21F0F-CEDD-4627-8F3A-B243E93A29A8}" name="Desarrollo" dataDxfId="310"/>
    <tableColumn id="5" xr3:uid="{55D616E3-D0F3-464E-B32C-8DF920812CBC}" name="Investigación" dataDxfId="309"/>
    <tableColumn id="6" xr3:uid="{C1D2156E-87B8-470E-9168-7A6E5AE31CC2}" name="Breve Descripción" dataDxfId="308"/>
    <tableColumn id="8" xr3:uid="{57861CEA-0BDC-4179-9FF2-0E59F48A2157}" name="Repositorio Dropbox" dataDxfId="307"/>
    <tableColumn id="15" xr3:uid="{736DCAAC-0D87-4D40-B97A-38F25DD5D6D3}" name="Link Logo AMB" dataDxfId="306"/>
    <tableColumn id="14" xr3:uid="{C2118F37-EF62-43B9-A48B-C53C0DEF56B6}" name="Link Logo SOC" dataDxfId="305"/>
    <tableColumn id="13" xr3:uid="{29B55AFA-1B3F-4C5A-A539-6F8468DE89DD}" name="Link Logo ECO" dataDxfId="304"/>
    <tableColumn id="9" xr3:uid="{0E50183B-22E4-424B-96DD-18AC3480E706}" name="Link Logo INST" dataDxfId="303"/>
    <tableColumn id="11" xr3:uid="{6B0301A8-D469-4BD9-A2DE-43F3498DBD43}" name="odoo" dataDxfId="302"/>
    <tableColumn id="12" xr3:uid="{D00C32D6-31E3-4651-A173-A5C259FA7585}" name="shopify" dataDxfId="3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6" totalsRowShown="0" headerRowDxfId="231" dataDxfId="230">
  <autoFilter ref="A7:BM136" xr:uid="{B45D9B6D-7E6E-4374-A7A8-688EAA2C002B}">
    <filterColumn colId="33">
      <filters>
        <filter val="Próximamente"/>
      </filters>
    </filterColumn>
  </autoFilter>
  <tableColumns count="65">
    <tableColumn id="1" xr3:uid="{01CFB9DB-FBAD-4A9E-9D8F-5FB3EB42A9EB}" name="id_data" dataDxfId="229" totalsRowDxfId="228">
      <calculatedColumnFormula>+VLOOKUP(D8,'DATA`S'!$B$8:$C$1000,2,0)</calculatedColumnFormula>
    </tableColumn>
    <tableColumn id="31" xr3:uid="{296D6B07-CE01-4CBF-8413-B4A08E3AF372}" name="id_pais" dataDxfId="227" totalsRowDxfId="226">
      <calculatedColumnFormula>VLOOKUP(PRODUCTOS[[#This Row],[País]],PAISES!$B$4:$C$20,2,0)</calculatedColumnFormula>
    </tableColumn>
    <tableColumn id="2" xr3:uid="{07061539-DFF5-4A11-BADD-2A240074A56A}" name="Corr_Producto" dataDxfId="225" totalsRowDxfId="224"/>
    <tableColumn id="3" xr3:uid="{56D80777-3871-4DBF-8856-DFDA54440D55}" name="Data" dataDxfId="223" totalsRowDxfId="222"/>
    <tableColumn id="27" xr3:uid="{0BD20D97-CBB4-4212-9EB7-3F3B3FA483E6}" name="País" dataDxfId="221" totalsRowDxfId="220"/>
    <tableColumn id="4" xr3:uid="{73D49374-8912-4C27-A2AF-E0476A8E9AEE}" name="id_producto" dataDxfId="219">
      <calculatedColumnFormula>A8&amp;"-"&amp;B8&amp;"-"&amp;C8</calculatedColumnFormula>
    </tableColumn>
    <tableColumn id="5" xr3:uid="{71534AA1-DF8C-466C-AAA8-87DA9F119341}" name="Producto asociado  (nombre interno)" dataDxfId="218" totalsRowDxfId="217"/>
    <tableColumn id="26" xr3:uid="{8B686EE2-348B-48C2-990B-424A8FB284BC}" name="Nombre comercial" dataDxfId="216" totalsRowDxfId="215"/>
    <tableColumn id="57" xr3:uid="{1B134745-3C22-4CD1-BDF0-E9AFDB76FA7C}" name="Párrafo portada producto" dataDxfId="214" totalsRowDxfId="213"/>
    <tableColumn id="63" xr3:uid="{D522B4A5-2934-4029-AE25-ABFF6C5CD1BE}" name="Dimensión Ambiental" dataDxfId="212" totalsRowDxfId="211"/>
    <tableColumn id="62" xr3:uid="{9C7FD939-B733-4CD2-A30B-04AC04131CF5}" name="Dimensión Económica" dataDxfId="210" totalsRowDxfId="209"/>
    <tableColumn id="61" xr3:uid="{C7C3EFB8-CF2E-4951-940C-7AE3EEA3163F}" name="Dimensión Institucional" dataDxfId="208" totalsRowDxfId="207"/>
    <tableColumn id="60" xr3:uid="{BE01A91F-2A4F-4025-A4EA-8354241A98BC}" name="Dimensión Social" dataDxfId="206" totalsRowDxfId="205"/>
    <tableColumn id="6" xr3:uid="{75779DBD-8A91-4D7A-8A36-000CEDC599B6}" name="Estado" dataDxfId="204" totalsRowDxfId="203">
      <calculatedColumnFormula>+VLOOKUP(PRODUCTOS[[#This Row],[id_producto]],PRIORIZACION!$G$11:$J$992,3,0)</calculatedColumnFormula>
    </tableColumn>
    <tableColumn id="25" xr3:uid="{E03A0489-5A50-4DA9-A8DF-999E6DC669EA}" name="Avance" dataDxfId="202" totalsRowDxfId="201" dataCellStyle="Porcentaje" totalsRowCellStyle="Porcentaje">
      <calculatedColumnFormula>+VLOOKUP(PRODUCTOS[[#This Row],[id_producto]],PRIORIZACION!$G$11:$J$992,4,0)</calculatedColumnFormula>
    </tableColumn>
    <tableColumn id="7" xr3:uid="{2699BB10-9D24-4629-8F45-4A2526A4D39A}" name="Responsable Desarrollo" dataDxfId="200" totalsRowDxfId="199">
      <calculatedColumnFormula>+VLOOKUP(PRODUCTOS[[#This Row],[id_producto]],PRIORIZACION!$G$11:$K$992,5,0)</calculatedColumnFormula>
    </tableColumn>
    <tableColumn id="8" xr3:uid="{69F4BEA1-A9B4-4421-A0EE-47BCAF12AAB2}" name="Responsable Información" dataDxfId="198" totalsRowDxfId="197">
      <calculatedColumnFormula>+VLOOKUP(PRODUCTOS[[#This Row],[id_producto]],PRIORIZACION!$G$11:$L$992,6,0)</calculatedColumnFormula>
    </tableColumn>
    <tableColumn id="10" xr3:uid="{03C8A422-EE9B-494A-A440-9110009A358E}" name="Tecnología" dataDxfId="196" totalsRowDxfId="195">
      <calculatedColumnFormula>+VLOOKUP(PRODUCTOS[[#This Row],[id_producto]],PRIORIZACION!$G$11:$S$992,7,0)</calculatedColumnFormula>
    </tableColumn>
    <tableColumn id="11" xr3:uid="{1A081205-19B8-4238-8F9E-1836061C2D4F}" name="Host " dataDxfId="194" totalsRowDxfId="193"/>
    <tableColumn id="12" xr3:uid="{6BCD6CB8-BA53-40A7-9F90-7EBA78E345DA}" name="Link Odoo" dataDxfId="192" totalsRowDxfId="191"/>
    <tableColumn id="13" xr3:uid="{502BD7B7-DD01-471A-8E5E-C527F983E20E}" name="Fecha Publicación" dataDxfId="190" totalsRowDxfId="189"/>
    <tableColumn id="15" xr3:uid="{00014923-35F8-4A24-9B8B-A626BE90EC3E}" name="Escala " dataDxfId="188" totalsRowDxfId="187"/>
    <tableColumn id="16" xr3:uid="{D32995C9-2CA4-4BD7-A181-0CE6434624DC}" name="Periodo" dataDxfId="186" totalsRowDxfId="185"/>
    <tableColumn id="17" xr3:uid="{5F683DA7-34DC-43D1-A154-FB5C17AB82E4}" name="Actualizaciones" dataDxfId="184" totalsRowDxfId="183"/>
    <tableColumn id="18" xr3:uid="{D0F7DA38-1DAE-48DF-8725-440804E511ED}" name="Tipo Producto" dataDxfId="182" totalsRowDxfId="181"/>
    <tableColumn id="19" xr3:uid="{6345440E-6C11-4DE3-9F30-57AA749130A3}" name="Fuentes " dataDxfId="180" totalsRowDxfId="179"/>
    <tableColumn id="20" xr3:uid="{06F6F5BE-A8B5-450A-B890-E5272AC160CB}" name="Ref principal " dataDxfId="178" totalsRowDxfId="177"/>
    <tableColumn id="21" xr3:uid="{F22EE5BC-B966-49EB-A843-F1384A77D7A0}" name="Competencia o material vinculado " dataDxfId="176" totalsRowDxfId="175"/>
    <tableColumn id="22" xr3:uid="{E445C8DD-86CC-41A9-9E49-D3492783FCB1}" name="Link producto" dataDxfId="174"/>
    <tableColumn id="23" xr3:uid="{DBAFBD3B-B406-46F5-B2E9-B69F6F70645B}" name="Repositorio Dropbox" dataDxfId="173"/>
    <tableColumn id="24" xr3:uid="{629986D1-249B-44FE-82F1-FCA6183BF20E}" name="Link Logo" dataDxfId="172"/>
    <tableColumn id="28" xr3:uid="{4F7861D7-1E20-4E49-BAAB-9731305CDBE5}" name="Observaciones" dataDxfId="171" totalsRowDxfId="170"/>
    <tableColumn id="29" xr3:uid="{B82AF5FC-FE01-4F10-8B3A-A6B205199D0A}" name="Miniatura" dataDxfId="169" totalsRowDxfId="168"/>
    <tableColumn id="59" xr3:uid="{9B18E2C8-BFCD-4F7E-B934-15380BC15575}" name="Publicación" dataDxfId="167" totalsRowDxfId="166"/>
    <tableColumn id="67" xr3:uid="{BFDE79A6-93DD-49EF-A9C5-AC0ECA0D7881}" name="Link shopify" dataDxfId="165" totalsRowDxfId="164"/>
    <tableColumn id="37" xr3:uid="{447BFD0A-721F-47C8-9615-3D9B196F979F}" name="PORTADA SHOPIFY" dataDxfId="163"/>
    <tableColumn id="64" xr3:uid="{AE5B9766-E678-41EB-9DEA-727974782579}" name="Vistas internas" dataDxfId="162"/>
    <tableColumn id="65" xr3:uid="{447EF8BB-5234-4ABA-BA86-266AD78FF79D}" name="PORTADA ODOO" dataDxfId="161"/>
    <tableColumn id="69" xr3:uid="{4AE24005-CD0C-4F11-BC90-22678A80133E}" name="Texto &quot;Párrafo enganche&quot; en odoo" dataDxfId="160"/>
    <tableColumn id="68" xr3:uid="{7EADAC4A-968C-4DC3-9058-EDF83141D625}" name="Link Odoo-Shopify" dataDxfId="159"/>
    <tableColumn id="38" xr3:uid="{95D4D5AF-6660-4044-A5A8-E516ADA5D063}" name="Párrafo enganche ODOO" dataDxfId="158"/>
    <tableColumn id="39" xr3:uid="{2963E916-25CA-4C30-A173-915A5CD940D3}" name="Variante_1" dataDxfId="157"/>
    <tableColumn id="40" xr3:uid="{50FEFE18-B7AA-4094-B4D1-D7296380363B}" name="Precio_1 (USD)" dataDxfId="156"/>
    <tableColumn id="41" xr3:uid="{9CECDB40-D2E7-44AF-BA17-FB2CD006F0D3}" name="Variante_2" dataDxfId="155"/>
    <tableColumn id="42" xr3:uid="{449802E5-0F23-40E3-AC14-547C4516D33C}" name="Precio_2 (USD)" dataDxfId="154"/>
    <tableColumn id="43" xr3:uid="{A11B456F-7DEA-431F-9CA5-03E3B83EB3CF}" name="Variante_3" dataDxfId="153"/>
    <tableColumn id="44" xr3:uid="{AD9F480D-9D0B-4C43-A518-40F7085DC688}" name="Precio_3 (USD)" dataDxfId="152"/>
    <tableColumn id="30" xr3:uid="{3C2CC3B0-4545-4E5C-B8E5-AAD05CDD3A41}" name="Descripción (Indicar qué permite ver o hacer el producto) 2" dataDxfId="151"/>
    <tableColumn id="32" xr3:uid="{2F0B4ACB-2081-4369-9020-F04ABE62B6AD}" name="CAR_Tipo_Prod" dataDxfId="150"/>
    <tableColumn id="33" xr3:uid="{8277A5C4-DDE4-4268-B9A2-D39560C50C97}" name="CAR_Var1_Disponible" dataDxfId="149"/>
    <tableColumn id="14" xr3:uid="{8D937ABF-3B4D-40B9-8BBE-860FDDE831DB}" name="CAR_Var2_Disponible" dataDxfId="148"/>
    <tableColumn id="9" xr3:uid="{A912298A-2AE3-4676-B089-13388A70E0CC}" name="CAR_Var3_Disponible" dataDxfId="147"/>
    <tableColumn id="34" xr3:uid="{2EAEC5EE-D01B-4781-A499-32811E9E50DF}" name="CAR_Periodo" dataDxfId="146"/>
    <tableColumn id="35" xr3:uid="{89972549-6CAE-40EF-8DDE-4E5FB11CDCFB}" name="CAR_Proveedor" dataDxfId="145"/>
    <tableColumn id="36" xr3:uid="{94687206-A22A-469D-92B1-A6635B8A1CB3}" name="CAR_Colección" dataDxfId="144">
      <calculatedColumnFormula>PRODUCTOS[[#This Row],[Data]]</calculatedColumnFormula>
    </tableColumn>
    <tableColumn id="48" xr3:uid="{431A4A68-8223-41E1-99C1-4F515A267188}" name="ESP_Tecnología" dataDxfId="143">
      <calculatedColumnFormula>PRODUCTOS[[#This Row],[Tecnología]]</calculatedColumnFormula>
    </tableColumn>
    <tableColumn id="49" xr3:uid="{A570E531-D39D-48A2-BCC8-8E0BA5937958}" name="ESP_Incluye" dataDxfId="142"/>
    <tableColumn id="50" xr3:uid="{47F0E677-ED12-437C-B1EE-19EF034ECE4B}" name="ESP_Uso_Disp." dataDxfId="141"/>
    <tableColumn id="51" xr3:uid="{2B1F871C-F6EB-4C62-8CD6-CC6F414B7939}" name="ESP_Fuentes " dataDxfId="140"/>
    <tableColumn id="58" xr3:uid="{56C643A3-74B7-48BA-90DA-F7B48A76740E}" name="DETALLE_FUENTE (uso interno)" dataDxfId="139"/>
    <tableColumn id="52" xr3:uid="{DB168F81-EEBC-49D6-B8D0-EB5B4A22FDFC}" name="ACC_Recibirás" dataDxfId="138"/>
    <tableColumn id="53" xr3:uid="{2753EDB4-4F12-4733-B12C-3EB6FC8B96C9}" name="ACC_Licencia_uso" dataDxfId="137"/>
    <tableColumn id="54" xr3:uid="{213ED19C-72CA-4F00-AE85-AAE5FBAD5BD7}" name="ACC_Actualizaciones" dataDxfId="136"/>
    <tableColumn id="55" xr3:uid="{6B785009-8D1E-4000-BE64-7651AAE720D5}" name="ACC_N°_usuarios" dataDxfId="135"/>
    <tableColumn id="56" xr3:uid="{B63E46F2-1F79-4D7C-9FCE-9D5FD18ABADB}" name="Etiquetas" dataDxfId="13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8" totalsRowShown="0" headerRowDxfId="121" tableBorderDxfId="120">
  <autoFilter ref="B11:W158" xr:uid="{488C7ADA-DF10-4033-BE01-B6478A789716}"/>
  <sortState xmlns:xlrd2="http://schemas.microsoft.com/office/spreadsheetml/2017/richdata2" ref="B12:W64">
    <sortCondition ref="B12:B64"/>
    <sortCondition ref="D12:D64"/>
  </sortState>
  <tableColumns count="22">
    <tableColumn id="1" xr3:uid="{229DCB04-6969-4E62-A149-FB9E3CAE5BF4}" name="Data" dataDxfId="119"/>
    <tableColumn id="2" xr3:uid="{CD34A55D-D0AD-4B52-8194-AFDE7E5C6050}" name="Producto Previos" dataDxfId="118"/>
    <tableColumn id="3" xr3:uid="{4029C438-04CA-46F0-B968-E3D862055C27}" name="Secuencia (dentro DATA)" dataDxfId="117"/>
    <tableColumn id="4" xr3:uid="{9842277F-498F-4399-B9E9-AE2739193ABA}" name="País" dataDxfId="116"/>
    <tableColumn id="5" xr3:uid="{ED853D5F-1B7C-4052-B0FE-5337CC52FC4D}" name="Integrado en PRODUCTOS? [SI/NO]" dataDxfId="115"/>
    <tableColumn id="15" xr3:uid="{8D63376D-2407-4CF9-A0F9-4552C9649833}" name="id_producto" dataDxfId="114"/>
    <tableColumn id="6" xr3:uid="{14D31B75-8E88-42FB-BB27-6BB36C1418D0}" name="Prioridad [1-9]" dataDxfId="113"/>
    <tableColumn id="7" xr3:uid="{679658E8-A980-4528-82C7-F19E24336030}" name="Estado" dataDxfId="112"/>
    <tableColumn id="8" xr3:uid="{2EF6A42B-DFA0-4FE7-A1E1-2E79F580EB12}" name="Avance [0-100%]" dataDxfId="111" dataCellStyle="Porcentaje"/>
    <tableColumn id="9" xr3:uid="{40541782-CDD5-4622-B1C1-C97D63A0C9AA}" name="Responsable Desarrollo" dataDxfId="110"/>
    <tableColumn id="10" xr3:uid="{3B543DE3-BF65-4BD9-9932-28271C56E4C6}" name="Responsable Información" dataDxfId="109"/>
    <tableColumn id="16" xr3:uid="{394FD602-B6E0-4BBA-A4D5-D38FD9373C7C}" name="Tecnología" dataDxfId="108"/>
    <tableColumn id="11" xr3:uid="{DAB3B04F-F977-4413-A23F-4094B552D30E}" name="Tareas/Elementos / Observaciones" dataDxfId="107"/>
    <tableColumn id="17" xr3:uid="{7A213F94-93FA-435F-9C96-175D8DD787F5}" name="BD " dataDxfId="106"/>
    <tableColumn id="18" xr3:uid="{59E5F4A3-0FF3-4774-967F-4A177D031C00}" name="Plataforma" dataDxfId="105"/>
    <tableColumn id="19" xr3:uid="{36C4BF2F-DF1D-4D05-A90F-79F125B03FD2}" name="Control Calidad" dataDxfId="104"/>
    <tableColumn id="21" xr3:uid="{3BE542C7-8C82-454D-A6C1-7F2AAB4343DE}" name="Odoo" dataDxfId="103"/>
    <tableColumn id="20" xr3:uid="{C1FC94FF-E933-4906-94F4-ED73D29773EE}" name="Shopify" dataDxfId="102"/>
    <tableColumn id="22" xr3:uid="{9417C948-B5AB-415C-BB37-A44A9515D437}" name="Actualización" dataDxfId="101">
      <calculatedColumnFormula>IF(VLOOKUP(BORRADOR_PRODUCTOS[[#This Row],[id_producto]],PRODUCTOS!$F$8:$BK$150,58,FALSE)="Sin actualización","No",IF(VLOOKUP(BORRADOR_PRODUCTOS[[#This Row],[id_producto]],PRODUCTOS!$F$8:$BK$150,58,FALSE)="",0,"Sí"))</calculatedColumnFormula>
    </tableColumn>
    <tableColumn id="12" xr3:uid="{3BF12B37-4956-4751-AFCF-37371051B363}" name="Frecuencia" dataDxfId="100">
      <calculatedColumnFormula>VLOOKUP(BORRADOR_PRODUCTOS[[#This Row],[id_producto]],PRODUCTOS!$F$8:$BK$150,58,FALSE)</calculatedColumnFormula>
    </tableColumn>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drawing" Target="../drawings/drawing2.xml"/><Relationship Id="rId89" Type="http://schemas.microsoft.com/office/2017/10/relationships/threadedComment" Target="../threadedComments/threadedComment1.x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vmlDrawing" Target="../drawings/vmlDrawing1.v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printerSettings" Target="../printerSettings/printerSettings2.bin"/><Relationship Id="rId88" Type="http://schemas.openxmlformats.org/officeDocument/2006/relationships/comments" Target="../comments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openxmlformats.org/officeDocument/2006/relationships/table" Target="../tables/table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microsoft.com/office/2007/relationships/slicer" Target="../slicers/slicer2.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hyperlink" Target="https://app.powerbi.com/view?r=eyJrIjoiMWEzZmNjNzYtYWZiMC00NmEyLWFmNTItMmUxY2U4M2FiNmUwIiwidCI6IjhmYmFhNWJmLTJlY2MtNGRjOC1iNTZiLThmOTJlMzA3ZjA3NiIsImMiOjR9" TargetMode="External"/><Relationship Id="rId19" Type="http://schemas.openxmlformats.org/officeDocument/2006/relationships/hyperlink" Target="https://dataintelligence.store/collections/dataevaluacion/products/evaluacion-de-programas-e-instituciones-del-servicio-publico-1997-200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1593</v>
      </c>
      <c r="I7" t="s">
        <v>1594</v>
      </c>
      <c r="J7" t="s">
        <v>1595</v>
      </c>
      <c r="K7" t="s">
        <v>1596</v>
      </c>
      <c r="L7" s="214" t="s">
        <v>1588</v>
      </c>
      <c r="M7" s="214" t="s">
        <v>1589</v>
      </c>
    </row>
    <row r="8" spans="2:13" ht="103" customHeight="1" x14ac:dyDescent="0.35">
      <c r="B8" s="1" t="s">
        <v>1</v>
      </c>
      <c r="C8" s="4" t="s">
        <v>51</v>
      </c>
      <c r="D8" s="6" t="s">
        <v>126</v>
      </c>
      <c r="E8" s="6" t="s">
        <v>87</v>
      </c>
      <c r="F8" s="2" t="s">
        <v>1582</v>
      </c>
      <c r="G8" s="3" t="s">
        <v>144</v>
      </c>
      <c r="H8" s="3"/>
      <c r="I8" s="44" t="s">
        <v>1591</v>
      </c>
      <c r="J8" s="3"/>
      <c r="K8" s="3"/>
      <c r="L8" s="44" t="s">
        <v>1353</v>
      </c>
      <c r="M8" s="44" t="s">
        <v>1353</v>
      </c>
    </row>
    <row r="9" spans="2:13" ht="143.5" customHeight="1" x14ac:dyDescent="0.35">
      <c r="B9" s="1" t="s">
        <v>2</v>
      </c>
      <c r="C9" s="4" t="s">
        <v>52</v>
      </c>
      <c r="D9" s="6" t="s">
        <v>154</v>
      </c>
      <c r="E9" s="6" t="s">
        <v>88</v>
      </c>
      <c r="F9" s="2" t="s">
        <v>1263</v>
      </c>
      <c r="G9" s="44" t="s">
        <v>140</v>
      </c>
      <c r="H9" s="44" t="s">
        <v>1592</v>
      </c>
      <c r="I9" s="44" t="s">
        <v>1597</v>
      </c>
      <c r="J9" s="3"/>
      <c r="K9" s="3"/>
      <c r="L9" s="44" t="s">
        <v>1353</v>
      </c>
      <c r="M9" s="44" t="s">
        <v>1353</v>
      </c>
    </row>
    <row r="10" spans="2:13" ht="161.5" customHeight="1" x14ac:dyDescent="0.35">
      <c r="B10" s="1" t="s">
        <v>3</v>
      </c>
      <c r="C10" s="4" t="s">
        <v>53</v>
      </c>
      <c r="D10" s="6" t="s">
        <v>126</v>
      </c>
      <c r="E10" s="6" t="s">
        <v>112</v>
      </c>
      <c r="F10" s="96" t="s">
        <v>1583</v>
      </c>
      <c r="G10" s="3" t="s">
        <v>133</v>
      </c>
      <c r="H10" s="44" t="s">
        <v>1598</v>
      </c>
      <c r="I10" s="3"/>
      <c r="J10" s="3"/>
      <c r="K10" s="3"/>
      <c r="L10" s="44" t="s">
        <v>1353</v>
      </c>
      <c r="M10" s="44" t="s">
        <v>1353</v>
      </c>
    </row>
    <row r="11" spans="2:13" ht="128" customHeight="1" x14ac:dyDescent="0.35">
      <c r="B11" s="1" t="s">
        <v>4</v>
      </c>
      <c r="C11" s="4" t="s">
        <v>54</v>
      </c>
      <c r="D11" s="6" t="s">
        <v>153</v>
      </c>
      <c r="E11" s="6" t="s">
        <v>114</v>
      </c>
      <c r="F11" s="2" t="s">
        <v>1590</v>
      </c>
      <c r="G11" s="3" t="s">
        <v>142</v>
      </c>
      <c r="H11" s="3"/>
      <c r="I11" s="44" t="s">
        <v>1600</v>
      </c>
      <c r="J11" s="3"/>
      <c r="K11" s="44" t="s">
        <v>1599</v>
      </c>
      <c r="L11" s="44" t="s">
        <v>1353</v>
      </c>
      <c r="M11" s="44" t="s">
        <v>1353</v>
      </c>
    </row>
    <row r="12" spans="2:13" ht="133.5" customHeight="1" x14ac:dyDescent="0.35">
      <c r="B12" s="1" t="s">
        <v>1056</v>
      </c>
      <c r="C12" s="4" t="s">
        <v>55</v>
      </c>
      <c r="D12" s="6" t="s">
        <v>126</v>
      </c>
      <c r="E12" s="6" t="s">
        <v>120</v>
      </c>
      <c r="F12" s="2" t="s">
        <v>1265</v>
      </c>
      <c r="G12" s="3" t="s">
        <v>145</v>
      </c>
      <c r="H12" s="44" t="s">
        <v>1601</v>
      </c>
      <c r="I12" s="44" t="s">
        <v>1602</v>
      </c>
      <c r="J12" s="3"/>
      <c r="K12" s="3"/>
      <c r="L12" s="17" t="s">
        <v>1754</v>
      </c>
      <c r="M12" s="17" t="s">
        <v>1625</v>
      </c>
    </row>
    <row r="13" spans="2:13" ht="99" customHeight="1" x14ac:dyDescent="0.35">
      <c r="B13" s="1" t="s">
        <v>5</v>
      </c>
      <c r="C13" s="4" t="s">
        <v>56</v>
      </c>
      <c r="D13" s="6" t="s">
        <v>126</v>
      </c>
      <c r="E13" s="6" t="s">
        <v>116</v>
      </c>
      <c r="F13" s="2" t="s">
        <v>1266</v>
      </c>
      <c r="G13" s="44" t="s">
        <v>138</v>
      </c>
      <c r="H13" s="251" t="s">
        <v>1899</v>
      </c>
      <c r="I13" s="251" t="s">
        <v>1896</v>
      </c>
      <c r="J13" s="251" t="s">
        <v>1898</v>
      </c>
      <c r="K13" s="251" t="s">
        <v>1897</v>
      </c>
      <c r="L13" s="155" t="s">
        <v>1675</v>
      </c>
      <c r="M13" s="155" t="s">
        <v>1675</v>
      </c>
    </row>
    <row r="14" spans="2:13" ht="87" x14ac:dyDescent="0.35">
      <c r="B14" s="1" t="s">
        <v>6</v>
      </c>
      <c r="C14" s="4" t="s">
        <v>57</v>
      </c>
      <c r="D14" s="6" t="s">
        <v>126</v>
      </c>
      <c r="E14" s="6" t="s">
        <v>84</v>
      </c>
      <c r="F14" s="2" t="s">
        <v>1262</v>
      </c>
      <c r="G14" s="3" t="s">
        <v>143</v>
      </c>
      <c r="H14" s="3"/>
      <c r="I14" s="3"/>
      <c r="J14" s="44" t="s">
        <v>1603</v>
      </c>
      <c r="K14" s="3"/>
      <c r="L14" s="44" t="s">
        <v>1353</v>
      </c>
      <c r="M14" s="44" t="s">
        <v>1353</v>
      </c>
    </row>
    <row r="15" spans="2:13" ht="130.5" x14ac:dyDescent="0.35">
      <c r="B15" s="1" t="s">
        <v>7</v>
      </c>
      <c r="C15" s="4" t="s">
        <v>58</v>
      </c>
      <c r="D15" s="6" t="s">
        <v>151</v>
      </c>
      <c r="E15" s="6" t="s">
        <v>151</v>
      </c>
      <c r="F15" s="2" t="s">
        <v>1366</v>
      </c>
      <c r="G15" s="3" t="s">
        <v>146</v>
      </c>
      <c r="H15" s="3"/>
      <c r="I15" s="44" t="s">
        <v>1604</v>
      </c>
      <c r="J15" s="3"/>
      <c r="K15" s="3"/>
      <c r="L15" s="17" t="s">
        <v>1754</v>
      </c>
      <c r="M15" s="17" t="s">
        <v>1625</v>
      </c>
    </row>
    <row r="16" spans="2:13" ht="101.5" x14ac:dyDescent="0.35">
      <c r="B16" s="1" t="s">
        <v>8</v>
      </c>
      <c r="C16" s="4" t="s">
        <v>59</v>
      </c>
      <c r="D16" s="6" t="s">
        <v>122</v>
      </c>
      <c r="E16" s="6" t="s">
        <v>157</v>
      </c>
      <c r="F16" s="2" t="s">
        <v>1264</v>
      </c>
      <c r="G16" s="3"/>
      <c r="H16" s="3"/>
      <c r="I16" s="44" t="s">
        <v>1605</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1606</v>
      </c>
      <c r="J17" s="3"/>
      <c r="K17" s="3"/>
      <c r="L17" s="44" t="s">
        <v>1353</v>
      </c>
      <c r="M17" s="44" t="s">
        <v>1353</v>
      </c>
    </row>
    <row r="18" spans="2:13" ht="101.5" x14ac:dyDescent="0.35">
      <c r="B18" s="1" t="s">
        <v>10</v>
      </c>
      <c r="C18" s="4" t="s">
        <v>61</v>
      </c>
      <c r="D18" s="6" t="s">
        <v>126</v>
      </c>
      <c r="E18" s="6" t="s">
        <v>84</v>
      </c>
      <c r="F18" s="159" t="s">
        <v>1360</v>
      </c>
      <c r="G18" s="3" t="s">
        <v>141</v>
      </c>
      <c r="H18" s="44" t="s">
        <v>1607</v>
      </c>
      <c r="I18" s="3"/>
      <c r="J18" s="3"/>
      <c r="K18" s="44" t="s">
        <v>1608</v>
      </c>
      <c r="L18" s="44" t="s">
        <v>1353</v>
      </c>
      <c r="M18" s="44" t="s">
        <v>1353</v>
      </c>
    </row>
    <row r="19" spans="2:13" ht="91" x14ac:dyDescent="0.35">
      <c r="B19" s="1" t="s">
        <v>11</v>
      </c>
      <c r="C19" s="4" t="s">
        <v>62</v>
      </c>
      <c r="D19" s="6" t="s">
        <v>126</v>
      </c>
      <c r="E19" s="6" t="s">
        <v>128</v>
      </c>
      <c r="F19" s="171" t="s">
        <v>1475</v>
      </c>
      <c r="G19" s="3" t="s">
        <v>132</v>
      </c>
      <c r="H19" s="44" t="s">
        <v>1609</v>
      </c>
      <c r="I19" s="44" t="s">
        <v>1610</v>
      </c>
      <c r="J19" s="3"/>
      <c r="K19" s="3"/>
      <c r="L19" s="44" t="s">
        <v>1353</v>
      </c>
      <c r="M19" s="44" t="s">
        <v>1353</v>
      </c>
    </row>
    <row r="20" spans="2:13" ht="131.5" customHeight="1" x14ac:dyDescent="0.35">
      <c r="B20" s="1" t="s">
        <v>12</v>
      </c>
      <c r="C20" s="4" t="s">
        <v>63</v>
      </c>
      <c r="D20" s="6" t="s">
        <v>118</v>
      </c>
      <c r="E20" s="6" t="s">
        <v>118</v>
      </c>
      <c r="F20" s="2" t="s">
        <v>1361</v>
      </c>
      <c r="G20" s="3"/>
      <c r="H20" s="44" t="s">
        <v>1611</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1613</v>
      </c>
      <c r="J21" s="3"/>
      <c r="K21" s="44" t="s">
        <v>1612</v>
      </c>
      <c r="L21" s="17" t="s">
        <v>1754</v>
      </c>
      <c r="M21" s="17" t="s">
        <v>1625</v>
      </c>
    </row>
    <row r="22" spans="2:13" ht="157" customHeight="1" x14ac:dyDescent="0.35">
      <c r="B22" s="1" t="s">
        <v>14</v>
      </c>
      <c r="C22" s="4" t="s">
        <v>65</v>
      </c>
      <c r="D22" s="6" t="s">
        <v>152</v>
      </c>
      <c r="E22" s="6" t="s">
        <v>152</v>
      </c>
      <c r="F22" s="2" t="s">
        <v>1367</v>
      </c>
      <c r="G22" s="3" t="s">
        <v>139</v>
      </c>
      <c r="H22" s="44" t="s">
        <v>1614</v>
      </c>
      <c r="I22" s="3"/>
      <c r="J22" s="3"/>
      <c r="K22" s="3"/>
      <c r="L22" s="17" t="s">
        <v>1754</v>
      </c>
      <c r="M22" s="17" t="s">
        <v>1625</v>
      </c>
    </row>
    <row r="23" spans="2:13" ht="87" x14ac:dyDescent="0.35">
      <c r="B23" s="1" t="s">
        <v>15</v>
      </c>
      <c r="C23" s="4" t="s">
        <v>66</v>
      </c>
      <c r="D23" s="6" t="s">
        <v>126</v>
      </c>
      <c r="E23" s="6" t="s">
        <v>82</v>
      </c>
      <c r="F23" s="159" t="s">
        <v>1359</v>
      </c>
      <c r="G23" s="3" t="s">
        <v>134</v>
      </c>
      <c r="H23" s="3"/>
      <c r="I23" s="44" t="s">
        <v>1615</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1675</v>
      </c>
      <c r="M24" s="155" t="s">
        <v>1675</v>
      </c>
    </row>
    <row r="25" spans="2:13" ht="122.5" customHeight="1" x14ac:dyDescent="0.35">
      <c r="B25" s="1" t="s">
        <v>19</v>
      </c>
      <c r="C25" s="4" t="s">
        <v>68</v>
      </c>
      <c r="D25" s="6" t="s">
        <v>126</v>
      </c>
      <c r="E25" s="6" t="s">
        <v>157</v>
      </c>
      <c r="F25" s="96" t="s">
        <v>1581</v>
      </c>
      <c r="G25" s="3" t="s">
        <v>137</v>
      </c>
      <c r="H25" s="3"/>
      <c r="I25" s="3"/>
      <c r="J25" s="3"/>
      <c r="K25" s="44" t="s">
        <v>1616</v>
      </c>
      <c r="L25" s="44" t="s">
        <v>1353</v>
      </c>
      <c r="M25" s="44" t="s">
        <v>1353</v>
      </c>
    </row>
    <row r="26" spans="2:13" ht="87" x14ac:dyDescent="0.35">
      <c r="B26" s="1" t="s">
        <v>798</v>
      </c>
      <c r="C26" s="4" t="s">
        <v>162</v>
      </c>
      <c r="D26" s="6" t="s">
        <v>153</v>
      </c>
      <c r="E26" s="6" t="s">
        <v>114</v>
      </c>
      <c r="F26" s="123" t="s">
        <v>1364</v>
      </c>
      <c r="G26" s="3" t="s">
        <v>163</v>
      </c>
      <c r="H26" s="3"/>
      <c r="I26" s="44" t="s">
        <v>1617</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1584</v>
      </c>
      <c r="G33" s="3"/>
      <c r="H33" s="44" t="s">
        <v>1618</v>
      </c>
      <c r="I33" s="44" t="s">
        <v>1619</v>
      </c>
      <c r="J33" s="3"/>
      <c r="K33" s="3"/>
      <c r="L33" s="44" t="s">
        <v>1353</v>
      </c>
      <c r="M33" s="44" t="s">
        <v>1353</v>
      </c>
    </row>
    <row r="34" spans="2:13" ht="145.5" customHeight="1" x14ac:dyDescent="0.35">
      <c r="B34" s="135" t="s">
        <v>1637</v>
      </c>
      <c r="C34" s="187" t="s">
        <v>1384</v>
      </c>
      <c r="D34" s="9"/>
      <c r="E34" s="9"/>
      <c r="F34" s="96" t="s">
        <v>1642</v>
      </c>
      <c r="G34" s="3"/>
      <c r="H34" s="3"/>
      <c r="I34" s="3"/>
      <c r="J34" s="218" t="s">
        <v>1643</v>
      </c>
      <c r="K34" s="3"/>
      <c r="L34" s="17" t="s">
        <v>1754</v>
      </c>
      <c r="M34" s="17" t="s">
        <v>1890</v>
      </c>
    </row>
    <row r="35" spans="2:13" ht="101.5" x14ac:dyDescent="0.35">
      <c r="B35" s="1" t="s">
        <v>1547</v>
      </c>
      <c r="C35" s="187" t="s">
        <v>1546</v>
      </c>
      <c r="D35" s="9"/>
      <c r="E35" s="9"/>
      <c r="F35" s="96" t="s">
        <v>1624</v>
      </c>
      <c r="G35" s="3"/>
      <c r="H35" s="44" t="s">
        <v>1620</v>
      </c>
      <c r="I35" s="3"/>
      <c r="J35" s="3"/>
      <c r="K35" s="3"/>
      <c r="L35" s="44" t="s">
        <v>1353</v>
      </c>
      <c r="M35" s="44" t="s">
        <v>1353</v>
      </c>
    </row>
    <row r="36" spans="2:13" x14ac:dyDescent="0.35">
      <c r="B36" s="1" t="s">
        <v>1626</v>
      </c>
      <c r="C36" s="187" t="s">
        <v>1629</v>
      </c>
      <c r="D36" s="9"/>
      <c r="E36" s="9"/>
      <c r="F36" s="1"/>
      <c r="G36" s="3"/>
      <c r="H36" s="3"/>
      <c r="I36" s="3"/>
      <c r="J36" s="216"/>
      <c r="K36" s="3"/>
      <c r="L36" s="17"/>
      <c r="M36" s="17"/>
    </row>
    <row r="37" spans="2:13" x14ac:dyDescent="0.35">
      <c r="B37" s="1" t="s">
        <v>1627</v>
      </c>
      <c r="C37" s="187" t="s">
        <v>1630</v>
      </c>
      <c r="D37" s="9"/>
      <c r="E37" s="9"/>
      <c r="F37" s="1"/>
      <c r="G37" s="3"/>
      <c r="H37" s="3"/>
      <c r="I37" s="216"/>
      <c r="J37" s="3"/>
      <c r="K37" s="3"/>
      <c r="L37" s="17"/>
      <c r="M37" s="17"/>
    </row>
    <row r="38" spans="2:13" x14ac:dyDescent="0.35">
      <c r="B38" s="1" t="s">
        <v>1628</v>
      </c>
      <c r="C38" s="187" t="s">
        <v>1631</v>
      </c>
      <c r="D38" s="9"/>
      <c r="E38" s="9"/>
      <c r="F38" s="1"/>
      <c r="G38" s="3"/>
      <c r="H38" s="3"/>
      <c r="I38" s="3"/>
      <c r="J38" s="216"/>
      <c r="K38" s="3"/>
      <c r="L38" s="17"/>
      <c r="M38" s="17"/>
    </row>
  </sheetData>
  <phoneticPr fontId="2" type="noConversion"/>
  <conditionalFormatting sqref="L8:M38">
    <cfRule type="containsText" dxfId="318" priority="1" operator="containsText" text="Doble">
      <formula>NOT(ISERROR(SEARCH("Doble",L8)))</formula>
    </cfRule>
    <cfRule type="containsText" dxfId="317" priority="2" operator="containsText" text="Crear">
      <formula>NOT(ISERROR(SEARCH("Crear",L8)))</formula>
    </cfRule>
    <cfRule type="containsText" dxfId="316" priority="3" operator="containsText" text="No aún">
      <formula>NOT(ISERROR(SEARCH("No aún",L8)))</formula>
    </cfRule>
    <cfRule type="containsText" dxfId="315" priority="4" operator="containsText" text="ok">
      <formula>NOT(ISERROR(SEARCH("ok",L8)))</formula>
    </cfRule>
    <cfRule type="containsText" dxfId="314"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1</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1632</v>
      </c>
      <c r="C11" s="110" t="s">
        <v>1191</v>
      </c>
    </row>
    <row r="12" spans="2:3" x14ac:dyDescent="0.35">
      <c r="B12" s="217" t="s">
        <v>1634</v>
      </c>
      <c r="C12" s="110" t="s">
        <v>1635</v>
      </c>
    </row>
    <row r="13" spans="2:3" x14ac:dyDescent="0.35">
      <c r="B13" s="217" t="s">
        <v>1633</v>
      </c>
      <c r="C13" s="110" t="s">
        <v>1636</v>
      </c>
    </row>
    <row r="14" spans="2:3" x14ac:dyDescent="0.35">
      <c r="B14" s="217" t="s">
        <v>1707</v>
      </c>
      <c r="C14" s="110" t="s">
        <v>1708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6"/>
  <sheetViews>
    <sheetView showGridLines="0" tabSelected="1" zoomScale="70" zoomScaleNormal="70" workbookViewId="0">
      <pane xSplit="7" ySplit="7" topLeftCell="AM8" activePane="bottomRight" state="frozen"/>
      <selection activeCell="J19" sqref="J19"/>
      <selection pane="topRight" activeCell="J19" sqref="J19"/>
      <selection pane="bottomLeft" activeCell="J19" sqref="J19"/>
      <selection pane="bottomRight" activeCell="AO8" sqref="AO8"/>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1550</v>
      </c>
      <c r="H7" s="173" t="s">
        <v>930</v>
      </c>
      <c r="I7" s="173" t="s">
        <v>1444</v>
      </c>
      <c r="J7" s="212" t="s">
        <v>1558</v>
      </c>
      <c r="K7" s="212" t="s">
        <v>1559</v>
      </c>
      <c r="L7" s="212" t="s">
        <v>1560</v>
      </c>
      <c r="M7" s="212" t="s">
        <v>1561</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1649</v>
      </c>
      <c r="AD7" s="12" t="s">
        <v>21</v>
      </c>
      <c r="AE7" s="12" t="s">
        <v>0</v>
      </c>
      <c r="AF7" s="13" t="s">
        <v>180</v>
      </c>
      <c r="AG7" s="13" t="s">
        <v>182</v>
      </c>
      <c r="AH7" s="13" t="s">
        <v>1557</v>
      </c>
      <c r="AI7" s="13" t="s">
        <v>1650</v>
      </c>
      <c r="AJ7" s="219" t="s">
        <v>1079</v>
      </c>
      <c r="AK7" s="219" t="s">
        <v>1644</v>
      </c>
      <c r="AL7" s="219" t="s">
        <v>1727</v>
      </c>
      <c r="AM7" s="219" t="s">
        <v>1736</v>
      </c>
      <c r="AN7" s="219" t="s">
        <v>1735</v>
      </c>
      <c r="AO7" s="231" t="s">
        <v>1728</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1962</v>
      </c>
      <c r="H8" s="2" t="s">
        <v>1963</v>
      </c>
      <c r="I8" s="96" t="s">
        <v>1987</v>
      </c>
      <c r="J8" s="2">
        <v>0</v>
      </c>
      <c r="K8" s="2">
        <v>0</v>
      </c>
      <c r="L8" s="2">
        <v>0</v>
      </c>
      <c r="M8" s="2">
        <v>1</v>
      </c>
      <c r="N8" s="2" t="str">
        <f>+VLOOKUP(PRODUCTOS[[#This Row],[id_producto]],PRIORIZACION!$G$11:$J$992,3,0)</f>
        <v>En Desarrollo</v>
      </c>
      <c r="O8" s="42">
        <v>1</v>
      </c>
      <c r="P8" s="2" t="str">
        <f>+VLOOKUP(PRODUCTOS[[#This Row],[id_producto]],PRIORIZACION!$G$11:$K$992,5,0)</f>
        <v>Patricio</v>
      </c>
      <c r="Q8" s="2" t="str">
        <f>+VLOOKUP(PRODUCTOS[[#This Row],[id_producto]],PRIORIZACION!$G$11:$L$992,6,0)</f>
        <v>Macarena</v>
      </c>
      <c r="R8" s="2" t="str">
        <f>+VLOOKUP(PRODUCTOS[[#This Row],[id_producto]],PRIORIZACION!$G$11:$S$992,7,0)</f>
        <v>POWER BI</v>
      </c>
      <c r="S8" s="2" t="s">
        <v>1261</v>
      </c>
      <c r="T8" s="2" t="s">
        <v>175</v>
      </c>
      <c r="U8" s="2"/>
      <c r="V8" s="2" t="s">
        <v>170</v>
      </c>
      <c r="W8" s="2" t="s">
        <v>1200</v>
      </c>
      <c r="X8" s="2" t="s">
        <v>181</v>
      </c>
      <c r="Y8" s="2" t="s">
        <v>1199</v>
      </c>
      <c r="Z8" s="7" t="s">
        <v>32</v>
      </c>
      <c r="AA8" s="3" t="s">
        <v>33</v>
      </c>
      <c r="AB8" s="7"/>
      <c r="AC8" s="272" t="s">
        <v>1978</v>
      </c>
      <c r="AD8" s="10" t="s">
        <v>132</v>
      </c>
      <c r="AE8" s="166" t="s">
        <v>18</v>
      </c>
      <c r="AF8" s="7"/>
      <c r="AG8" s="11" t="s">
        <v>183</v>
      </c>
      <c r="AH8" s="273">
        <v>44256</v>
      </c>
      <c r="AI8" s="189"/>
      <c r="AJ8" s="7"/>
      <c r="AK8" s="7"/>
      <c r="AL8" s="7"/>
      <c r="AM8" s="7"/>
      <c r="AN8" s="7"/>
      <c r="AO8" s="97"/>
      <c r="AP8" s="7" t="s">
        <v>170</v>
      </c>
      <c r="AQ8" s="118"/>
      <c r="AR8" s="7" t="s">
        <v>1204</v>
      </c>
      <c r="AS8" s="7" t="s">
        <v>1204</v>
      </c>
      <c r="AT8" s="7" t="s">
        <v>1204</v>
      </c>
      <c r="AU8" s="7" t="s">
        <v>1204</v>
      </c>
      <c r="AV8" s="270" t="s">
        <v>1966</v>
      </c>
      <c r="AW8" s="7" t="s">
        <v>1101</v>
      </c>
      <c r="AX8" s="7" t="s">
        <v>169</v>
      </c>
      <c r="AY8" s="7" t="s">
        <v>1204</v>
      </c>
      <c r="AZ8" s="7" t="s">
        <v>1204</v>
      </c>
      <c r="BA8" s="175" t="s">
        <v>1965</v>
      </c>
      <c r="BB8" s="7" t="s">
        <v>839</v>
      </c>
      <c r="BC8" s="7" t="str">
        <f>PRODUCTOS[[#This Row],[Data]]</f>
        <v>DATARIESGO</v>
      </c>
      <c r="BD8" s="7" t="str">
        <f>PRODUCTOS[[#This Row],[Tecnología]]</f>
        <v>POWER BI</v>
      </c>
      <c r="BE8" s="7" t="s">
        <v>1461</v>
      </c>
      <c r="BF8" s="7" t="s">
        <v>923</v>
      </c>
      <c r="BG8" s="7" t="s">
        <v>32</v>
      </c>
      <c r="BH8" s="7"/>
      <c r="BI8" s="7" t="s">
        <v>841</v>
      </c>
      <c r="BJ8" s="7" t="s">
        <v>842</v>
      </c>
      <c r="BK8" s="97" t="s">
        <v>1401</v>
      </c>
      <c r="BL8" s="7">
        <v>1</v>
      </c>
      <c r="BM8" s="7" t="s">
        <v>1964</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Row],[id_producto]],PRIORIZACION!$G$11:$J$992,3,0)</f>
        <v>No Iniciado</v>
      </c>
      <c r="O9" s="42">
        <f>+VLOOKUP(PRODUCTOS[[#This Row],[id_producto]],PRIORIZACION!$G$11:$J$992,4,0)</f>
        <v>0</v>
      </c>
      <c r="P9" s="2" t="str">
        <f>+VLOOKUP(PRODUCTOS[[#This Row],[id_producto]],PRIORIZACION!$G$11:$K$992,5,0)</f>
        <v>Abner-Patricio</v>
      </c>
      <c r="Q9" s="2" t="str">
        <f>+VLOOKUP(PRODUCTOS[[#This Row],[id_producto]],PRIORIZACION!$G$11:$L$992,6,0)</f>
        <v>Reyes</v>
      </c>
      <c r="R9" s="2" t="str">
        <f>+VLOOKUP(PRODUCTOS[[#This Row],[id_producto]],PRIORIZACION!$G$11:$S$992,7,0)</f>
        <v>NO DEFINIDO</v>
      </c>
      <c r="S9" s="2" t="s">
        <v>1261</v>
      </c>
      <c r="T9" s="2" t="s">
        <v>175</v>
      </c>
      <c r="U9" s="2"/>
      <c r="V9" s="2"/>
      <c r="W9" s="2"/>
      <c r="X9" s="2"/>
      <c r="Y9" s="2"/>
      <c r="Z9" s="2"/>
      <c r="AA9" s="3"/>
      <c r="AB9" s="7"/>
      <c r="AF9" s="7"/>
      <c r="AG9" s="11"/>
      <c r="AH9" s="259"/>
      <c r="AI9" s="189"/>
      <c r="AJ9" s="7"/>
      <c r="AK9" s="7"/>
      <c r="AL9" s="7"/>
      <c r="AM9" s="7"/>
      <c r="AN9" s="7"/>
      <c r="AO9" s="7"/>
      <c r="AP9" s="7"/>
      <c r="AQ9" s="119"/>
      <c r="AR9" s="7"/>
      <c r="AS9" s="7"/>
      <c r="AT9" s="7"/>
      <c r="AU9" s="7"/>
      <c r="AV9" s="17" t="s">
        <v>1385</v>
      </c>
      <c r="AW9" s="7"/>
      <c r="AX9" s="7"/>
      <c r="AY9" s="7"/>
      <c r="AZ9" s="7"/>
      <c r="BA9" s="175"/>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2" t="s">
        <v>73</v>
      </c>
      <c r="D10" s="95"/>
      <c r="E10" s="95"/>
      <c r="F10" s="232" t="e">
        <f t="shared" si="0"/>
        <v>#N/A</v>
      </c>
      <c r="G10" s="233" t="s">
        <v>35</v>
      </c>
      <c r="H10" s="2"/>
      <c r="I10" s="2"/>
      <c r="J10" s="2"/>
      <c r="K10" s="2"/>
      <c r="L10" s="2"/>
      <c r="M10" s="2"/>
      <c r="N10" s="2" t="e">
        <f>+VLOOKUP(PRODUCTOS[[#This Row],[id_producto]],PRIORIZACION!$G$11:$J$992,3,0)</f>
        <v>#N/A</v>
      </c>
      <c r="O10" s="42" t="e">
        <f>+VLOOKUP(PRODUCTOS[[#This Row],[id_producto]],PRIORIZACION!$G$11:$J$992,4,0)</f>
        <v>#N/A</v>
      </c>
      <c r="P10" s="2" t="e">
        <f>+VLOOKUP(PRODUCTOS[[#This Row],[id_producto]],PRIORIZACION!$G$11:$K$992,5,0)</f>
        <v>#N/A</v>
      </c>
      <c r="Q10" s="2" t="e">
        <f>+VLOOKUP(PRODUCTOS[[#This Row],[id_producto]],PRIORIZACION!$G$11:$L$992,6,0)</f>
        <v>#N/A</v>
      </c>
      <c r="R10" s="2" t="e">
        <f>+VLOOKUP(PRODUCTOS[[#This Row],[id_producto]],PRIORIZACION!$G$11:$S$992,7,0)</f>
        <v>#N/A</v>
      </c>
      <c r="S10" s="2" t="s">
        <v>1261</v>
      </c>
      <c r="T10" s="2" t="s">
        <v>175</v>
      </c>
      <c r="U10" s="2"/>
      <c r="V10" s="2"/>
      <c r="W10" s="2"/>
      <c r="X10" s="2"/>
      <c r="Y10" s="2"/>
      <c r="Z10" s="2"/>
      <c r="AA10" s="3" t="s">
        <v>38</v>
      </c>
      <c r="AB10" s="7" t="s">
        <v>37</v>
      </c>
      <c r="AF10" s="7"/>
      <c r="AG10" s="11"/>
      <c r="AH10" s="259"/>
      <c r="AI10" s="189"/>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5"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Row],[id_producto]],PRIORIZACION!$G$11:$J$992,3,0)</f>
        <v>No Iniciado</v>
      </c>
      <c r="O11" s="42">
        <f>+VLOOKUP(PRODUCTOS[[#This Row],[id_producto]],PRIORIZACION!$G$11:$J$992,4,0)</f>
        <v>0</v>
      </c>
      <c r="P11" s="2" t="str">
        <f>+VLOOKUP(PRODUCTOS[[#This Row],[id_producto]],PRIORIZACION!$G$11:$K$992,5,0)</f>
        <v>No Asignado</v>
      </c>
      <c r="Q11" s="2" t="str">
        <f>+VLOOKUP(PRODUCTOS[[#This Row],[id_producto]],PRIORIZACION!$G$11:$L$992,6,0)</f>
        <v>Macarena</v>
      </c>
      <c r="R11" s="2" t="str">
        <f>+VLOOKUP(PRODUCTOS[[#This Row],[id_producto]],PRIORIZACION!$G$11:$S$992,7,0)</f>
        <v>NO DEFINIDO</v>
      </c>
      <c r="S11" s="2" t="s">
        <v>1261</v>
      </c>
      <c r="T11" s="2" t="s">
        <v>175</v>
      </c>
      <c r="U11" s="2"/>
      <c r="V11" s="2"/>
      <c r="W11" s="2"/>
      <c r="X11" s="2"/>
      <c r="Y11" s="2"/>
      <c r="Z11" s="2"/>
      <c r="AA11" s="3" t="s">
        <v>41</v>
      </c>
      <c r="AB11" s="7"/>
      <c r="AF11" s="7"/>
      <c r="AG11" s="11"/>
      <c r="AH11" s="259"/>
      <c r="AI11" s="189"/>
      <c r="AJ11" s="7"/>
      <c r="AK11" s="7"/>
      <c r="AL11" s="7"/>
      <c r="AM11" s="7"/>
      <c r="AN11" s="7"/>
      <c r="AO11" s="7"/>
      <c r="AP11" s="7" t="s">
        <v>170</v>
      </c>
      <c r="AQ11" s="154"/>
      <c r="AR11" s="7" t="s">
        <v>1204</v>
      </c>
      <c r="AS11" s="7" t="s">
        <v>1204</v>
      </c>
      <c r="AT11" s="7" t="s">
        <v>1204</v>
      </c>
      <c r="AU11" s="7" t="s">
        <v>1204</v>
      </c>
      <c r="AV11" s="17" t="s">
        <v>1407</v>
      </c>
      <c r="AW11" s="7"/>
      <c r="AX11" s="7"/>
      <c r="AY11" s="7"/>
      <c r="AZ11" s="7"/>
      <c r="BA11" s="175"/>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Row],[id_producto]],PRIORIZACION!$G$11:$J$992,3,0)</f>
        <v>No Iniciado</v>
      </c>
      <c r="O12" s="42">
        <f>+VLOOKUP(PRODUCTOS[[#This Row],[id_producto]],PRIORIZACION!$G$11:$J$992,4,0)</f>
        <v>0</v>
      </c>
      <c r="P12" s="2" t="str">
        <f>+VLOOKUP(PRODUCTOS[[#This Row],[id_producto]],PRIORIZACION!$G$11:$K$992,5,0)</f>
        <v>No Asignado</v>
      </c>
      <c r="Q12" s="2" t="str">
        <f>+VLOOKUP(PRODUCTOS[[#This Row],[id_producto]],PRIORIZACION!$G$11:$L$992,6,0)</f>
        <v>Macarena</v>
      </c>
      <c r="R12" s="2" t="str">
        <f>+VLOOKUP(PRODUCTOS[[#This Row],[id_producto]],PRIORIZACION!$G$11:$S$992,7,0)</f>
        <v>NO DEFINIDO</v>
      </c>
      <c r="S12" s="2" t="s">
        <v>1261</v>
      </c>
      <c r="T12" s="2" t="s">
        <v>175</v>
      </c>
      <c r="U12" s="2"/>
      <c r="V12" s="2"/>
      <c r="W12" s="2"/>
      <c r="X12" s="2"/>
      <c r="Y12" s="2"/>
      <c r="Z12" s="2"/>
      <c r="AA12" s="3" t="s">
        <v>45</v>
      </c>
      <c r="AB12" s="7"/>
      <c r="AF12" s="7"/>
      <c r="AG12" s="11"/>
      <c r="AH12" s="259"/>
      <c r="AI12" s="189"/>
      <c r="AJ12" s="7"/>
      <c r="AK12" s="7"/>
      <c r="AL12" s="7"/>
      <c r="AM12" s="7"/>
      <c r="AN12" s="7"/>
      <c r="AO12" s="7"/>
      <c r="AP12" s="7"/>
      <c r="AQ12" s="119"/>
      <c r="AR12" s="7"/>
      <c r="AS12" s="7"/>
      <c r="AT12" s="7"/>
      <c r="AU12" s="7"/>
      <c r="AV12" s="17" t="s">
        <v>44</v>
      </c>
      <c r="AW12" s="7"/>
      <c r="AX12" s="7"/>
      <c r="AY12" s="7"/>
      <c r="AZ12" s="7"/>
      <c r="BA12" s="175"/>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Row],[id_producto]],PRIORIZACION!$G$11:$J$992,3,0)</f>
        <v>No Iniciado</v>
      </c>
      <c r="O13" s="42">
        <f>+VLOOKUP(PRODUCTOS[[#This Row],[id_producto]],PRIORIZACION!$G$11:$J$992,4,0)</f>
        <v>0</v>
      </c>
      <c r="P13" s="2" t="str">
        <f>+VLOOKUP(PRODUCTOS[[#This Row],[id_producto]],PRIORIZACION!$G$11:$K$992,5,0)</f>
        <v>No Asignado</v>
      </c>
      <c r="Q13" s="2" t="str">
        <f>+VLOOKUP(PRODUCTOS[[#This Row],[id_producto]],PRIORIZACION!$G$11:$L$992,6,0)</f>
        <v>Natalia</v>
      </c>
      <c r="R13" s="2" t="str">
        <f>+VLOOKUP(PRODUCTOS[[#This Row],[id_producto]],PRIORIZACION!$G$11:$S$992,7,0)</f>
        <v>NO DEFINIDO</v>
      </c>
      <c r="S13" s="2" t="s">
        <v>1261</v>
      </c>
      <c r="T13" s="2" t="s">
        <v>175</v>
      </c>
      <c r="U13" s="2"/>
      <c r="V13" s="2"/>
      <c r="W13" s="2"/>
      <c r="X13" s="2"/>
      <c r="Y13" s="2"/>
      <c r="Z13" s="2"/>
      <c r="AA13" s="3" t="s">
        <v>47</v>
      </c>
      <c r="AB13" s="7"/>
      <c r="AF13" s="7"/>
      <c r="AG13" s="11"/>
      <c r="AH13" s="259"/>
      <c r="AI13" s="189"/>
      <c r="AJ13" s="7"/>
      <c r="AK13" s="7"/>
      <c r="AL13" s="7"/>
      <c r="AM13" s="7"/>
      <c r="AN13" s="7"/>
      <c r="AO13" s="7"/>
      <c r="AP13" s="7"/>
      <c r="AQ13" s="119"/>
      <c r="AR13" s="7"/>
      <c r="AS13" s="7"/>
      <c r="AT13" s="7"/>
      <c r="AU13" s="7"/>
      <c r="AV13" s="17" t="s">
        <v>46</v>
      </c>
      <c r="AW13" s="7"/>
      <c r="AX13" s="7"/>
      <c r="AY13" s="7"/>
      <c r="AZ13" s="7"/>
      <c r="BA13" s="175"/>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Row],[id_producto]],PRIORIZACION!$G$11:$J$992,3,0)</f>
        <v>En Desarrollo</v>
      </c>
      <c r="O14" s="42">
        <f>+VLOOKUP(PRODUCTOS[[#This Row],[id_producto]],PRIORIZACION!$G$11:$J$992,4,0)</f>
        <v>0.5</v>
      </c>
      <c r="P14" s="2" t="str">
        <f>+VLOOKUP(PRODUCTOS[[#This Row],[id_producto]],PRIORIZACION!$G$11:$K$992,5,0)</f>
        <v>Patricio</v>
      </c>
      <c r="Q14" s="2" t="str">
        <f>+VLOOKUP(PRODUCTOS[[#This Row],[id_producto]],PRIORIZACION!$G$11:$L$992,6,0)</f>
        <v>Natalia</v>
      </c>
      <c r="R14" s="2" t="str">
        <f>+VLOOKUP(PRODUCTOS[[#This Row],[id_producto]],PRIORIZACION!$G$11:$S$992,7,0)</f>
        <v>INFOGRAM</v>
      </c>
      <c r="S14" s="2" t="s">
        <v>1261</v>
      </c>
      <c r="T14" s="2" t="s">
        <v>175</v>
      </c>
      <c r="U14" s="2"/>
      <c r="V14" s="2"/>
      <c r="W14" s="2"/>
      <c r="X14" s="2"/>
      <c r="Y14" s="2"/>
      <c r="Z14" s="2"/>
      <c r="AA14" s="3"/>
      <c r="AB14" s="7" t="s">
        <v>42</v>
      </c>
      <c r="AC14" s="44" t="s">
        <v>184</v>
      </c>
      <c r="AD14" s="3" t="s">
        <v>136</v>
      </c>
      <c r="AE14" s="44" t="s">
        <v>16</v>
      </c>
      <c r="AF14" s="7"/>
      <c r="AG14" s="11" t="s">
        <v>187</v>
      </c>
      <c r="AH14" s="259"/>
      <c r="AI14" s="189"/>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5"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Row],[id_producto]],PRIORIZACION!$G$11:$J$992,3,0)</f>
        <v>En Desarrollo</v>
      </c>
      <c r="O15" s="42">
        <f>+VLOOKUP(PRODUCTOS[[#This Row],[id_producto]],PRIORIZACION!$G$11:$J$992,4,0)</f>
        <v>0.5</v>
      </c>
      <c r="P15" s="2" t="str">
        <f>+VLOOKUP(PRODUCTOS[[#This Row],[id_producto]],PRIORIZACION!$G$11:$K$992,5,0)</f>
        <v>Patricio</v>
      </c>
      <c r="Q15" s="2" t="str">
        <f>+VLOOKUP(PRODUCTOS[[#This Row],[id_producto]],PRIORIZACION!$G$11:$L$992,6,0)</f>
        <v>Silvia</v>
      </c>
      <c r="R15" s="2" t="str">
        <f>+VLOOKUP(PRODUCTOS[[#This Row],[id_producto]],PRIORIZACION!$G$11:$S$992,7,0)</f>
        <v>INFOGRAM</v>
      </c>
      <c r="S15" s="2" t="s">
        <v>1261</v>
      </c>
      <c r="T15" s="2" t="s">
        <v>175</v>
      </c>
      <c r="U15" s="2"/>
      <c r="V15" s="2"/>
      <c r="W15" s="2"/>
      <c r="X15" s="2"/>
      <c r="Y15" s="2"/>
      <c r="Z15" s="2"/>
      <c r="AA15" s="3"/>
      <c r="AB15" s="7"/>
      <c r="AC15" s="44" t="s">
        <v>185</v>
      </c>
      <c r="AD15" s="3" t="s">
        <v>136</v>
      </c>
      <c r="AE15" s="3" t="s">
        <v>16</v>
      </c>
      <c r="AF15" s="7"/>
      <c r="AG15" s="11" t="s">
        <v>186</v>
      </c>
      <c r="AH15" s="259"/>
      <c r="AI15" s="189"/>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5"/>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Row],[id_producto]],PRIORIZACION!$G$11:$J$992,3,0)</f>
        <v>En Desarrollo</v>
      </c>
      <c r="O16" s="42">
        <f>+VLOOKUP(PRODUCTOS[[#This Row],[id_producto]],PRIORIZACION!$G$11:$J$992,4,0)</f>
        <v>0.15</v>
      </c>
      <c r="P16" s="2" t="str">
        <f>+VLOOKUP(PRODUCTOS[[#This Row],[id_producto]],PRIORIZACION!$G$11:$K$992,5,0)</f>
        <v>Efraín</v>
      </c>
      <c r="Q16" s="2" t="str">
        <f>+VLOOKUP(PRODUCTOS[[#This Row],[id_producto]],PRIORIZACION!$G$11:$L$992,6,0)</f>
        <v>No Asignado</v>
      </c>
      <c r="R16" s="2" t="str">
        <f>+VLOOKUP(PRODUCTOS[[#This Row],[id_producto]],PRIORIZACION!$G$11:$S$992,7,0)</f>
        <v>NO DEFINIDO</v>
      </c>
      <c r="S16" s="2" t="s">
        <v>1261</v>
      </c>
      <c r="T16" s="2" t="s">
        <v>175</v>
      </c>
      <c r="U16" s="2"/>
      <c r="V16" s="2"/>
      <c r="W16" s="2"/>
      <c r="X16" s="2"/>
      <c r="Y16" s="2"/>
      <c r="Z16" s="2"/>
      <c r="AA16" s="3"/>
      <c r="AB16" s="7"/>
      <c r="AF16" s="7"/>
      <c r="AG16" s="11"/>
      <c r="AH16" s="259"/>
      <c r="AI16" s="189"/>
      <c r="AJ16" s="7"/>
      <c r="AK16" s="7"/>
      <c r="AL16" s="7"/>
      <c r="AM16" s="7"/>
      <c r="AN16" s="7"/>
      <c r="AO16" s="7"/>
      <c r="AP16" s="7"/>
      <c r="AQ16" s="119"/>
      <c r="AR16" s="7"/>
      <c r="AS16" s="7"/>
      <c r="AT16" s="7"/>
      <c r="AU16" s="7"/>
      <c r="AV16" s="17" t="s">
        <v>1386</v>
      </c>
      <c r="AW16" s="7"/>
      <c r="AX16" s="7"/>
      <c r="AY16" s="7"/>
      <c r="AZ16" s="7"/>
      <c r="BA16" s="175"/>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Row],[id_producto]],PRIORIZACION!$G$11:$J$992,3,0)</f>
        <v>En pausa</v>
      </c>
      <c r="O17" s="42">
        <f>+VLOOKUP(PRODUCTOS[[#This Row],[id_producto]],PRIORIZACION!$G$11:$J$992,4,0)</f>
        <v>0.7</v>
      </c>
      <c r="P17" s="2" t="str">
        <f>+VLOOKUP(PRODUCTOS[[#This Row],[id_producto]],PRIORIZACION!$G$11:$K$992,5,0)</f>
        <v>Abner-Patricio</v>
      </c>
      <c r="Q17" s="2" t="str">
        <f>+VLOOKUP(PRODUCTOS[[#This Row],[id_producto]],PRIORIZACION!$G$11:$L$992,6,0)</f>
        <v>Astrid</v>
      </c>
      <c r="R17" s="2" t="str">
        <f>+VLOOKUP(PRODUCTOS[[#This Row],[id_producto]],PRIORIZACION!$G$11:$S$992,7,0)</f>
        <v>ARCGIS-POWER BI</v>
      </c>
      <c r="S17" s="2"/>
      <c r="T17" s="2"/>
      <c r="U17" s="2"/>
      <c r="V17" s="2"/>
      <c r="W17" s="2"/>
      <c r="X17" s="2"/>
      <c r="Y17" s="2"/>
      <c r="Z17" s="2"/>
      <c r="AA17" s="3"/>
      <c r="AB17" s="7"/>
      <c r="AC17" s="3"/>
      <c r="AD17" s="44" t="s">
        <v>142</v>
      </c>
      <c r="AE17" s="3" t="s">
        <v>17</v>
      </c>
      <c r="AF17" s="7"/>
      <c r="AG17" s="11" t="s">
        <v>708</v>
      </c>
      <c r="AH17" s="259"/>
      <c r="AI17" s="189"/>
      <c r="AJ17" s="7"/>
      <c r="AK17" s="7"/>
      <c r="AL17" s="7"/>
      <c r="AM17" s="7"/>
      <c r="AN17" s="7"/>
      <c r="AO17" s="7"/>
      <c r="AP17" s="7" t="s">
        <v>170</v>
      </c>
      <c r="AQ17" s="154"/>
      <c r="AR17" s="7" t="s">
        <v>1104</v>
      </c>
      <c r="AS17" s="154"/>
      <c r="AT17" s="7" t="s">
        <v>927</v>
      </c>
      <c r="AU17" s="154"/>
      <c r="AV17" s="165"/>
      <c r="AW17" s="7"/>
      <c r="AX17" s="7" t="s">
        <v>1255</v>
      </c>
      <c r="AY17" s="7"/>
      <c r="AZ17" s="7"/>
      <c r="BA17" s="175">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Row],[id_producto]],PRIORIZACION!$G$11:$J$992,3,0)</f>
        <v>En pausa</v>
      </c>
      <c r="O18" s="42">
        <f>+VLOOKUP(PRODUCTOS[[#This Row],[id_producto]],PRIORIZACION!$G$11:$J$992,4,0)</f>
        <v>0.6</v>
      </c>
      <c r="P18" s="2" t="str">
        <f>+VLOOKUP(PRODUCTOS[[#This Row],[id_producto]],PRIORIZACION!$G$11:$K$992,5,0)</f>
        <v>Abner-Patricio</v>
      </c>
      <c r="Q18" s="2" t="str">
        <f>+VLOOKUP(PRODUCTOS[[#This Row],[id_producto]],PRIORIZACION!$G$11:$L$992,6,0)</f>
        <v>Astrid</v>
      </c>
      <c r="R18" s="2" t="str">
        <f>+VLOOKUP(PRODUCTOS[[#This Row],[id_producto]],PRIORIZACION!$G$11:$S$992,7,0)</f>
        <v>ARCGIS-POWER BI</v>
      </c>
      <c r="S18" s="2"/>
      <c r="T18" s="2"/>
      <c r="U18" s="2"/>
      <c r="V18" s="2"/>
      <c r="W18" s="2"/>
      <c r="X18" s="2"/>
      <c r="Y18" s="2"/>
      <c r="Z18" s="2"/>
      <c r="AA18" s="3"/>
      <c r="AB18" s="7"/>
      <c r="AD18" s="3" t="s">
        <v>142</v>
      </c>
      <c r="AE18" s="3" t="s">
        <v>17</v>
      </c>
      <c r="AF18" s="7"/>
      <c r="AG18" s="11" t="s">
        <v>708</v>
      </c>
      <c r="AH18" s="259"/>
      <c r="AI18" s="189"/>
      <c r="AJ18" s="7"/>
      <c r="AK18" s="7"/>
      <c r="AL18" s="7"/>
      <c r="AM18" s="7"/>
      <c r="AN18" s="7"/>
      <c r="AO18" s="7"/>
      <c r="AP18" s="7"/>
      <c r="AQ18" s="119"/>
      <c r="AR18" s="7"/>
      <c r="AS18" s="7"/>
      <c r="AT18" s="7"/>
      <c r="AU18" s="7"/>
      <c r="AV18" s="165"/>
      <c r="AW18" s="7"/>
      <c r="AX18" s="7" t="s">
        <v>1255</v>
      </c>
      <c r="AY18" s="7"/>
      <c r="AZ18" s="7"/>
      <c r="BA18" s="176"/>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1512</v>
      </c>
      <c r="I19" s="96" t="s">
        <v>1486</v>
      </c>
      <c r="J19" s="96">
        <v>1</v>
      </c>
      <c r="K19" s="96">
        <v>0</v>
      </c>
      <c r="L19" s="96">
        <v>1</v>
      </c>
      <c r="M19" s="96">
        <v>0</v>
      </c>
      <c r="N19" s="2" t="str">
        <f>+VLOOKUP(PRODUCTOS[[#This Row],[id_producto]],PRIORIZACION!$G$11:$J$992,3,0)</f>
        <v>Publicado</v>
      </c>
      <c r="O19" s="42">
        <f>+VLOOKUP(PRODUCTOS[[#This Row],[id_producto]],PRIORIZACION!$G$11:$J$992,4,0)</f>
        <v>1</v>
      </c>
      <c r="P19" s="2">
        <f>+VLOOKUP(PRODUCTOS[[#This Row],[id_producto]],PRIORIZACION!$G$11:$K$992,5,0)</f>
        <v>0</v>
      </c>
      <c r="Q19" s="2" t="str">
        <f>+VLOOKUP(PRODUCTOS[[#This Row],[id_producto]],PRIORIZACION!$G$11:$L$992,6,0)</f>
        <v>Fernanda</v>
      </c>
      <c r="R19" s="2" t="str">
        <f>+VLOOKUP(PRODUCTOS[[#This Row],[id_producto]],PRIORIZACION!$G$11:$S$992,7,0)</f>
        <v>POWER BI</v>
      </c>
      <c r="S19" s="2"/>
      <c r="T19" s="2"/>
      <c r="U19" s="2"/>
      <c r="V19" s="2"/>
      <c r="W19" s="2"/>
      <c r="X19" s="2"/>
      <c r="Y19" s="2"/>
      <c r="Z19" s="2"/>
      <c r="AA19" s="3"/>
      <c r="AB19" s="7"/>
      <c r="AC19" s="157" t="s">
        <v>1771</v>
      </c>
      <c r="AF19" s="7"/>
      <c r="AG19" s="11"/>
      <c r="AH19" s="273">
        <v>44228</v>
      </c>
      <c r="AI19" s="220" t="s">
        <v>1651</v>
      </c>
      <c r="AJ19" s="236" t="s">
        <v>1353</v>
      </c>
      <c r="AK19" s="97" t="s">
        <v>1353</v>
      </c>
      <c r="AL19" s="7" t="s">
        <v>1353</v>
      </c>
      <c r="AM19" s="7" t="s">
        <v>1353</v>
      </c>
      <c r="AN19" s="7" t="s">
        <v>1353</v>
      </c>
      <c r="AO19" s="7" t="s">
        <v>1472</v>
      </c>
      <c r="AP19" s="17" t="s">
        <v>170</v>
      </c>
      <c r="AQ19" s="190">
        <v>0</v>
      </c>
      <c r="AR19" s="17" t="s">
        <v>1204</v>
      </c>
      <c r="AS19" s="194" t="s">
        <v>1204</v>
      </c>
      <c r="AT19" s="17" t="s">
        <v>1204</v>
      </c>
      <c r="AU19" s="203" t="s">
        <v>1204</v>
      </c>
      <c r="AV19" s="17" t="s">
        <v>1329</v>
      </c>
      <c r="AW19" s="7" t="s">
        <v>1101</v>
      </c>
      <c r="AX19" s="7" t="s">
        <v>169</v>
      </c>
      <c r="AY19" s="17" t="s">
        <v>1328</v>
      </c>
      <c r="AZ19" s="17" t="s">
        <v>1255</v>
      </c>
      <c r="BA19" s="234"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Row],[id_producto]],PRIORIZACION!$G$11:$J$992,3,0)</f>
        <v>En Desarrollo</v>
      </c>
      <c r="O20" s="42">
        <f>+VLOOKUP(PRODUCTOS[[#This Row],[id_producto]],PRIORIZACION!$G$11:$J$992,4,0)</f>
        <v>0.5</v>
      </c>
      <c r="P20" s="2" t="str">
        <f>+VLOOKUP(PRODUCTOS[[#This Row],[id_producto]],PRIORIZACION!$G$11:$K$992,5,0)</f>
        <v>Abner</v>
      </c>
      <c r="Q20" s="2" t="str">
        <f>+VLOOKUP(PRODUCTOS[[#This Row],[id_producto]],PRIORIZACION!$G$11:$L$992,6,0)</f>
        <v>Silvia</v>
      </c>
      <c r="R20" s="2" t="str">
        <f>+VLOOKUP(PRODUCTOS[[#This Row],[id_producto]],PRIORIZACION!$G$11:$S$992,7,0)</f>
        <v>ARCGISONLINE</v>
      </c>
      <c r="S20" s="2"/>
      <c r="T20" s="2"/>
      <c r="U20" s="2"/>
      <c r="V20" s="2"/>
      <c r="W20" s="2"/>
      <c r="X20" s="2"/>
      <c r="Y20" s="2"/>
      <c r="Z20" s="2"/>
      <c r="AA20" s="3"/>
      <c r="AB20" s="7"/>
      <c r="AF20" s="7"/>
      <c r="AG20" s="36"/>
      <c r="AH20" s="259"/>
      <c r="AI20" s="189"/>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5"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1514</v>
      </c>
      <c r="I21" s="96" t="s">
        <v>1486</v>
      </c>
      <c r="J21" s="96">
        <v>0</v>
      </c>
      <c r="K21" s="96">
        <v>0</v>
      </c>
      <c r="L21" s="96">
        <v>0</v>
      </c>
      <c r="M21" s="96">
        <v>1</v>
      </c>
      <c r="N21" s="2" t="str">
        <f>+VLOOKUP(PRODUCTOS[[#This Row],[id_producto]],PRIORIZACION!$G$11:$J$992,3,0)</f>
        <v>Publicado</v>
      </c>
      <c r="O21" s="42">
        <f>+VLOOKUP(PRODUCTOS[[#This Row],[id_producto]],PRIORIZACION!$G$11:$J$992,4,0)</f>
        <v>1</v>
      </c>
      <c r="P21" s="2" t="str">
        <f>+VLOOKUP(PRODUCTOS[[#This Row],[id_producto]],PRIORIZACION!$G$11:$K$992,5,0)</f>
        <v>Patricio</v>
      </c>
      <c r="Q21" s="2" t="str">
        <f>+VLOOKUP(PRODUCTOS[[#This Row],[id_producto]],PRIORIZACION!$G$11:$L$992,6,0)</f>
        <v>Silvia</v>
      </c>
      <c r="R21" s="2" t="str">
        <f>+VLOOKUP(PRODUCTOS[[#This Row],[id_producto]],PRIORIZACION!$G$11:$S$992,7,0)</f>
        <v>POWER BI</v>
      </c>
      <c r="S21" s="2"/>
      <c r="T21" s="2"/>
      <c r="U21" s="2"/>
      <c r="V21" s="2"/>
      <c r="W21" s="2"/>
      <c r="X21" s="2"/>
      <c r="Y21" s="2"/>
      <c r="Z21" s="2"/>
      <c r="AA21" s="3"/>
      <c r="AB21" s="7"/>
      <c r="AC21" s="157" t="s">
        <v>1772</v>
      </c>
      <c r="AF21" s="7"/>
      <c r="AG21" s="36"/>
      <c r="AH21" s="273">
        <v>44228</v>
      </c>
      <c r="AI21" s="220" t="s">
        <v>1655</v>
      </c>
      <c r="AJ21" s="97" t="s">
        <v>1353</v>
      </c>
      <c r="AK21" s="7" t="s">
        <v>1353</v>
      </c>
      <c r="AL21" s="7" t="s">
        <v>1353</v>
      </c>
      <c r="AM21" s="7" t="s">
        <v>1353</v>
      </c>
      <c r="AN21" s="7" t="s">
        <v>1353</v>
      </c>
      <c r="AO21" s="209" t="s">
        <v>1569</v>
      </c>
      <c r="AP21" s="17" t="s">
        <v>170</v>
      </c>
      <c r="AQ21" s="190">
        <v>9990</v>
      </c>
      <c r="AR21" s="17" t="s">
        <v>1104</v>
      </c>
      <c r="AS21" s="195">
        <v>990</v>
      </c>
      <c r="AT21" s="17" t="s">
        <v>1105</v>
      </c>
      <c r="AU21" s="190">
        <v>50</v>
      </c>
      <c r="AV21" s="17" t="s">
        <v>1575</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Row],[id_producto]],PRIORIZACION!$G$11:$J$992,3,0)</f>
        <v>En Desarrollo</v>
      </c>
      <c r="O22" s="42">
        <f>+VLOOKUP(PRODUCTOS[[#This Row],[id_producto]],PRIORIZACION!$G$11:$J$992,4,0)</f>
        <v>0.7</v>
      </c>
      <c r="P22" s="2" t="str">
        <f>+VLOOKUP(PRODUCTOS[[#This Row],[id_producto]],PRIORIZACION!$G$11:$K$992,5,0)</f>
        <v>Patricio</v>
      </c>
      <c r="Q22" s="2" t="str">
        <f>+VLOOKUP(PRODUCTOS[[#This Row],[id_producto]],PRIORIZACION!$G$11:$L$992,6,0)</f>
        <v>Silvia</v>
      </c>
      <c r="R22" s="2" t="str">
        <f>+VLOOKUP(PRODUCTOS[[#This Row],[id_producto]],PRIORIZACION!$G$11:$S$992,7,0)</f>
        <v>POWER BI</v>
      </c>
      <c r="S22" s="2"/>
      <c r="T22" s="2"/>
      <c r="U22" s="2"/>
      <c r="V22" s="2"/>
      <c r="W22" s="2"/>
      <c r="X22" s="2"/>
      <c r="Y22" s="2"/>
      <c r="Z22" s="2"/>
      <c r="AA22" s="3"/>
      <c r="AB22" s="7"/>
      <c r="AF22" s="7"/>
      <c r="AG22" s="36"/>
      <c r="AH22" s="259"/>
      <c r="AI22" s="189"/>
      <c r="AJ22" s="7"/>
      <c r="AK22" s="7"/>
      <c r="AL22" s="7"/>
      <c r="AM22" s="7"/>
      <c r="AN22" s="7"/>
      <c r="AO22" s="7"/>
      <c r="AP22" s="7" t="s">
        <v>170</v>
      </c>
      <c r="AQ22" s="118"/>
      <c r="AR22" s="7" t="s">
        <v>1410</v>
      </c>
      <c r="AS22" s="7"/>
      <c r="AT22" s="7" t="s">
        <v>1410</v>
      </c>
      <c r="AU22" s="7"/>
      <c r="AV22" s="171" t="s">
        <v>1413</v>
      </c>
      <c r="AW22" s="7"/>
      <c r="AX22" s="7" t="s">
        <v>169</v>
      </c>
      <c r="AY22" s="7"/>
      <c r="AZ22" s="7"/>
      <c r="BA22" s="178"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1516</v>
      </c>
      <c r="I23" s="2" t="s">
        <v>1856</v>
      </c>
      <c r="J23" s="96">
        <v>0</v>
      </c>
      <c r="K23" s="96">
        <v>0</v>
      </c>
      <c r="L23" s="96">
        <v>1</v>
      </c>
      <c r="M23" s="96">
        <v>0</v>
      </c>
      <c r="N23" s="2" t="str">
        <f>+VLOOKUP(PRODUCTOS[[#This Row],[id_producto]],PRIORIZACION!$G$11:$J$992,3,0)</f>
        <v>Publicado</v>
      </c>
      <c r="O23" s="42">
        <f>+VLOOKUP(PRODUCTOS[[#This Row],[id_producto]],PRIORIZACION!$G$11:$J$992,4,0)</f>
        <v>1</v>
      </c>
      <c r="P23" s="2" t="str">
        <f>+VLOOKUP(PRODUCTOS[[#This Row],[id_producto]],PRIORIZACION!$G$11:$K$992,5,0)</f>
        <v>Patricio</v>
      </c>
      <c r="Q23" s="2" t="str">
        <f>+VLOOKUP(PRODUCTOS[[#This Row],[id_producto]],PRIORIZACION!$G$11:$L$992,6,0)</f>
        <v>Reyes-Monse</v>
      </c>
      <c r="R23" s="2" t="str">
        <f>+VLOOKUP(PRODUCTOS[[#This Row],[id_producto]],PRIORIZACION!$G$11:$S$992,7,0)</f>
        <v>POWER BI</v>
      </c>
      <c r="S23" s="2"/>
      <c r="T23" s="2"/>
      <c r="U23" s="2"/>
      <c r="V23" s="2"/>
      <c r="W23" s="2"/>
      <c r="X23" s="2"/>
      <c r="Y23" s="2"/>
      <c r="Z23" s="2"/>
      <c r="AA23" s="3"/>
      <c r="AB23" s="7"/>
      <c r="AC23" s="157" t="s">
        <v>1773</v>
      </c>
      <c r="AF23" s="7"/>
      <c r="AG23" s="11"/>
      <c r="AH23" s="273">
        <v>44228</v>
      </c>
      <c r="AI23" s="220" t="s">
        <v>1657</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17" t="s">
        <v>1576</v>
      </c>
      <c r="AW23" s="7" t="s">
        <v>1101</v>
      </c>
      <c r="AX23" s="7" t="s">
        <v>169</v>
      </c>
      <c r="AY23" s="17" t="s">
        <v>1204</v>
      </c>
      <c r="AZ23" s="17" t="s">
        <v>1204</v>
      </c>
      <c r="BA23" s="175"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1517</v>
      </c>
      <c r="I24" s="183" t="s">
        <v>1467</v>
      </c>
      <c r="J24" s="96">
        <v>1</v>
      </c>
      <c r="K24" s="96">
        <v>0</v>
      </c>
      <c r="L24" s="96">
        <v>0</v>
      </c>
      <c r="M24" s="96">
        <v>1</v>
      </c>
      <c r="N24" s="2" t="str">
        <f>+VLOOKUP(PRODUCTOS[[#This Row],[id_producto]],PRIORIZACION!$G$11:$J$992,3,0)</f>
        <v>Publicado</v>
      </c>
      <c r="O24" s="42">
        <f>+VLOOKUP(PRODUCTOS[[#This Row],[id_producto]],PRIORIZACION!$G$11:$J$992,4,0)</f>
        <v>1</v>
      </c>
      <c r="P24" s="2" t="str">
        <f>+VLOOKUP(PRODUCTOS[[#This Row],[id_producto]],PRIORIZACION!$G$11:$K$992,5,0)</f>
        <v>Patricio</v>
      </c>
      <c r="Q24" s="2" t="str">
        <f>+VLOOKUP(PRODUCTOS[[#This Row],[id_producto]],PRIORIZACION!$G$11:$L$992,6,0)</f>
        <v>Natalia</v>
      </c>
      <c r="R24" s="2" t="str">
        <f>+VLOOKUP(PRODUCTOS[[#This Row],[id_producto]],PRIORIZACION!$G$11:$S$992,7,0)</f>
        <v>POWER BI</v>
      </c>
      <c r="S24" s="2"/>
      <c r="T24" s="2"/>
      <c r="U24" s="2"/>
      <c r="V24" s="2"/>
      <c r="W24" s="2"/>
      <c r="X24" s="2"/>
      <c r="Y24" s="2"/>
      <c r="Z24" s="2"/>
      <c r="AA24" s="3"/>
      <c r="AB24" s="7"/>
      <c r="AC24" s="157" t="s">
        <v>1774</v>
      </c>
      <c r="AF24" s="7"/>
      <c r="AG24" s="36"/>
      <c r="AH24" s="273">
        <v>44228</v>
      </c>
      <c r="AI24" s="220" t="s">
        <v>1653</v>
      </c>
      <c r="AJ24" s="97" t="s">
        <v>1353</v>
      </c>
      <c r="AK24" s="7" t="s">
        <v>1353</v>
      </c>
      <c r="AL24" s="7" t="s">
        <v>1353</v>
      </c>
      <c r="AM24" s="7" t="s">
        <v>1353</v>
      </c>
      <c r="AN24" s="7" t="s">
        <v>1353</v>
      </c>
      <c r="AO24" s="209" t="s">
        <v>1572</v>
      </c>
      <c r="AP24" s="17" t="s">
        <v>170</v>
      </c>
      <c r="AQ24" s="190">
        <v>3500</v>
      </c>
      <c r="AR24" s="17" t="s">
        <v>1204</v>
      </c>
      <c r="AS24" s="196" t="s">
        <v>1204</v>
      </c>
      <c r="AT24" s="17" t="s">
        <v>1204</v>
      </c>
      <c r="AU24" s="203" t="s">
        <v>1204</v>
      </c>
      <c r="AV24" s="17" t="s">
        <v>1577</v>
      </c>
      <c r="AW24" s="208" t="s">
        <v>1108</v>
      </c>
      <c r="AX24" s="7" t="s">
        <v>169</v>
      </c>
      <c r="AY24" s="7" t="s">
        <v>1204</v>
      </c>
      <c r="AZ24" s="7" t="s">
        <v>1204</v>
      </c>
      <c r="BA24" s="175"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Row],[id_producto]],PRIORIZACION!$G$11:$J$992,3,0)</f>
        <v>S/I</v>
      </c>
      <c r="O25" s="42">
        <f>+VLOOKUP(PRODUCTOS[[#This Row],[id_producto]],PRIORIZACION!$G$11:$J$992,4,0)</f>
        <v>0</v>
      </c>
      <c r="P25" s="2">
        <f>+VLOOKUP(PRODUCTOS[[#This Row],[id_producto]],PRIORIZACION!$G$11:$K$992,5,0)</f>
        <v>0</v>
      </c>
      <c r="Q25" s="2" t="str">
        <f>+VLOOKUP(PRODUCTOS[[#This Row],[id_producto]],PRIORIZACION!$G$11:$L$992,6,0)</f>
        <v>Natalia</v>
      </c>
      <c r="R25" s="2">
        <f>+VLOOKUP(PRODUCTOS[[#This Row],[id_producto]],PRIORIZACION!$G$11:$S$992,7,0)</f>
        <v>0</v>
      </c>
      <c r="S25" s="2"/>
      <c r="T25" s="2"/>
      <c r="U25" s="2"/>
      <c r="V25" s="2"/>
      <c r="W25" s="2"/>
      <c r="X25" s="2"/>
      <c r="Y25" s="2"/>
      <c r="Z25" s="2"/>
      <c r="AA25" s="3"/>
      <c r="AB25" s="7"/>
      <c r="AF25" s="7"/>
      <c r="AG25" s="36"/>
      <c r="AH25" s="259"/>
      <c r="AI25" s="189"/>
      <c r="AJ25" s="7"/>
      <c r="AK25" s="7"/>
      <c r="AL25" s="7"/>
      <c r="AM25" s="7"/>
      <c r="AN25" s="7"/>
      <c r="AO25" s="7"/>
      <c r="AP25" s="7"/>
      <c r="AQ25" s="119"/>
      <c r="AR25" s="7"/>
      <c r="AS25" s="7"/>
      <c r="AT25" s="7"/>
      <c r="AU25" s="7"/>
      <c r="AV25" s="17"/>
      <c r="AW25" s="7"/>
      <c r="AX25" s="7"/>
      <c r="AY25" s="7"/>
      <c r="AZ25" s="7"/>
      <c r="BA25" s="175"/>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Row],[id_producto]],PRIORIZACION!$G$11:$J$992,3,0)</f>
        <v>S/I</v>
      </c>
      <c r="O26" s="42">
        <f>+VLOOKUP(PRODUCTOS[[#This Row],[id_producto]],PRIORIZACION!$G$11:$J$992,4,0)</f>
        <v>0</v>
      </c>
      <c r="P26" s="2">
        <f>+VLOOKUP(PRODUCTOS[[#This Row],[id_producto]],PRIORIZACION!$G$11:$K$992,5,0)</f>
        <v>0</v>
      </c>
      <c r="Q26" s="2" t="str">
        <f>+VLOOKUP(PRODUCTOS[[#This Row],[id_producto]],PRIORIZACION!$G$11:$L$992,6,0)</f>
        <v>Natalia</v>
      </c>
      <c r="R26" s="2">
        <f>+VLOOKUP(PRODUCTOS[[#This Row],[id_producto]],PRIORIZACION!$G$11:$S$992,7,0)</f>
        <v>0</v>
      </c>
      <c r="S26" s="2"/>
      <c r="T26" s="2"/>
      <c r="U26" s="2"/>
      <c r="V26" s="2"/>
      <c r="W26" s="2"/>
      <c r="X26" s="2"/>
      <c r="Y26" s="2"/>
      <c r="Z26" s="2"/>
      <c r="AA26" s="3"/>
      <c r="AB26" s="7"/>
      <c r="AF26" s="7"/>
      <c r="AG26" s="36"/>
      <c r="AH26" s="259"/>
      <c r="AI26" s="189"/>
      <c r="AJ26" s="7"/>
      <c r="AK26" s="7"/>
      <c r="AL26" s="7"/>
      <c r="AM26" s="7"/>
      <c r="AN26" s="7"/>
      <c r="AO26" s="7"/>
      <c r="AP26" s="7"/>
      <c r="AQ26" s="119"/>
      <c r="AR26" s="7"/>
      <c r="AS26" s="7"/>
      <c r="AT26" s="7"/>
      <c r="AU26" s="7"/>
      <c r="AV26" s="17"/>
      <c r="AW26" s="7"/>
      <c r="AX26" s="7"/>
      <c r="AY26" s="7"/>
      <c r="AZ26" s="7"/>
      <c r="BA26" s="175"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Row],[id_producto]],PRIORIZACION!$G$11:$J$992,3,0)</f>
        <v>En Desarrollo</v>
      </c>
      <c r="O27" s="42">
        <f>+VLOOKUP(PRODUCTOS[[#This Row],[id_producto]],PRIORIZACION!$G$11:$J$992,4,0)</f>
        <v>0.5</v>
      </c>
      <c r="P27" s="2">
        <f>+VLOOKUP(PRODUCTOS[[#This Row],[id_producto]],PRIORIZACION!$G$11:$K$992,5,0)</f>
        <v>0</v>
      </c>
      <c r="Q27" s="2" t="str">
        <f>+VLOOKUP(PRODUCTOS[[#This Row],[id_producto]],PRIORIZACION!$G$11:$L$992,6,0)</f>
        <v>Natalia</v>
      </c>
      <c r="R27" s="2" t="str">
        <f>+VLOOKUP(PRODUCTOS[[#This Row],[id_producto]],PRIORIZACION!$G$11:$S$992,7,0)</f>
        <v>Por definir</v>
      </c>
      <c r="S27" s="2"/>
      <c r="T27" s="2"/>
      <c r="U27" s="2"/>
      <c r="V27" s="2"/>
      <c r="W27" s="2"/>
      <c r="X27" s="2"/>
      <c r="Y27" s="2"/>
      <c r="Z27" s="2"/>
      <c r="AA27" s="3"/>
      <c r="AB27" s="7"/>
      <c r="AF27" s="7"/>
      <c r="AG27" s="36"/>
      <c r="AH27" s="259"/>
      <c r="AI27" s="189"/>
      <c r="AJ27" s="7"/>
      <c r="AK27" s="7"/>
      <c r="AL27" s="7"/>
      <c r="AM27" s="7"/>
      <c r="AN27" s="7"/>
      <c r="AO27" s="7" t="s">
        <v>921</v>
      </c>
      <c r="AP27" s="7" t="s">
        <v>800</v>
      </c>
      <c r="AQ27" s="119">
        <v>0</v>
      </c>
      <c r="AR27" s="7" t="s">
        <v>1204</v>
      </c>
      <c r="AS27" s="7" t="s">
        <v>1204</v>
      </c>
      <c r="AT27" s="7" t="s">
        <v>1204</v>
      </c>
      <c r="AU27" s="7" t="s">
        <v>1204</v>
      </c>
      <c r="AV27" s="168" t="s">
        <v>1411</v>
      </c>
      <c r="AW27" s="7"/>
      <c r="AX27" s="7" t="s">
        <v>800</v>
      </c>
      <c r="AY27" s="7" t="s">
        <v>1204</v>
      </c>
      <c r="AZ27" s="7" t="s">
        <v>1204</v>
      </c>
      <c r="BA27" s="175" t="s">
        <v>1204</v>
      </c>
      <c r="BB27" s="7" t="s">
        <v>839</v>
      </c>
      <c r="BC27" s="7" t="str">
        <f>PRODUCTOS[[#This Row],[Data]]</f>
        <v>DATACLIMÁTICO</v>
      </c>
      <c r="BD27" s="7" t="str">
        <f>PRODUCTOS[[#This Row],[Tecnología]]</f>
        <v>Por definir</v>
      </c>
      <c r="BE27" s="7" t="s">
        <v>1410</v>
      </c>
      <c r="BF27" s="7" t="s">
        <v>1410</v>
      </c>
      <c r="BG27" s="7" t="s">
        <v>1410</v>
      </c>
      <c r="BH27" s="7"/>
      <c r="BI27" s="7"/>
      <c r="BJ27" s="7"/>
      <c r="BK27" s="7"/>
      <c r="BL27" s="7"/>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Row],[id_producto]],PRIORIZACION!$G$11:$J$992,3,0)</f>
        <v>S/I</v>
      </c>
      <c r="O28" s="42">
        <f>+VLOOKUP(PRODUCTOS[[#This Row],[id_producto]],PRIORIZACION!$G$11:$J$992,4,0)</f>
        <v>0</v>
      </c>
      <c r="P28" s="2">
        <f>+VLOOKUP(PRODUCTOS[[#This Row],[id_producto]],PRIORIZACION!$G$11:$K$992,5,0)</f>
        <v>0</v>
      </c>
      <c r="Q28" s="2" t="str">
        <f>+VLOOKUP(PRODUCTOS[[#This Row],[id_producto]],PRIORIZACION!$G$11:$L$992,6,0)</f>
        <v>Natalia</v>
      </c>
      <c r="R28" s="2">
        <f>+VLOOKUP(PRODUCTOS[[#This Row],[id_producto]],PRIORIZACION!$G$11:$S$992,7,0)</f>
        <v>0</v>
      </c>
      <c r="S28" s="2"/>
      <c r="T28" s="2"/>
      <c r="U28" s="2"/>
      <c r="V28" s="2"/>
      <c r="W28" s="2"/>
      <c r="X28" s="2"/>
      <c r="Y28" s="2"/>
      <c r="Z28" s="2"/>
      <c r="AA28" s="3"/>
      <c r="AB28" s="7"/>
      <c r="AF28" s="7"/>
      <c r="AG28" s="36"/>
      <c r="AH28" s="259"/>
      <c r="AI28" s="189"/>
      <c r="AJ28" s="7"/>
      <c r="AK28" s="7"/>
      <c r="AL28" s="7"/>
      <c r="AM28" s="7"/>
      <c r="AN28" s="7"/>
      <c r="AO28" s="7"/>
      <c r="AP28" s="7"/>
      <c r="AQ28" s="119"/>
      <c r="AR28" s="7"/>
      <c r="AS28" s="7"/>
      <c r="AT28" s="7"/>
      <c r="AU28" s="7"/>
      <c r="AV28" s="17"/>
      <c r="AW28" s="7"/>
      <c r="AX28" s="7"/>
      <c r="AY28" s="7"/>
      <c r="AZ28" s="7"/>
      <c r="BA28" s="175"/>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Row],[id_producto]],PRIORIZACION!$G$11:$J$992,3,0)</f>
        <v>En Desarrollo</v>
      </c>
      <c r="O29" s="42">
        <f>+VLOOKUP(PRODUCTOS[[#This Row],[id_producto]],PRIORIZACION!$G$11:$J$992,4,0)</f>
        <v>0.5</v>
      </c>
      <c r="P29" s="2" t="str">
        <f>+VLOOKUP(PRODUCTOS[[#This Row],[id_producto]],PRIORIZACION!$G$11:$K$992,5,0)</f>
        <v>Efraín</v>
      </c>
      <c r="Q29" s="2" t="str">
        <f>+VLOOKUP(PRODUCTOS[[#This Row],[id_producto]],PRIORIZACION!$G$11:$L$992,6,0)</f>
        <v>Efraín</v>
      </c>
      <c r="R29" s="2" t="str">
        <f>+VLOOKUP(PRODUCTOS[[#This Row],[id_producto]],PRIORIZACION!$G$11:$S$992,7,0)</f>
        <v>GEE</v>
      </c>
      <c r="S29" s="2"/>
      <c r="T29" s="2"/>
      <c r="U29" s="2"/>
      <c r="V29" s="2"/>
      <c r="W29" s="2"/>
      <c r="X29" s="2"/>
      <c r="Y29" s="2"/>
      <c r="Z29" s="2"/>
      <c r="AA29" s="3"/>
      <c r="AB29" s="7"/>
      <c r="AF29" s="7"/>
      <c r="AG29" s="36"/>
      <c r="AH29" s="259"/>
      <c r="AI29" s="189"/>
      <c r="AJ29" s="7"/>
      <c r="AK29" s="7"/>
      <c r="AL29" s="7"/>
      <c r="AM29" s="7"/>
      <c r="AN29" s="7"/>
      <c r="AO29" s="7"/>
      <c r="AP29" s="7"/>
      <c r="AQ29" s="119"/>
      <c r="AR29" s="7"/>
      <c r="AS29" s="7"/>
      <c r="AT29" s="7"/>
      <c r="AU29" s="7"/>
      <c r="AV29" s="17"/>
      <c r="AW29" s="7"/>
      <c r="AX29" s="7"/>
      <c r="AY29" s="7"/>
      <c r="AZ29" s="7"/>
      <c r="BA29" s="175"/>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1519</v>
      </c>
      <c r="I30" s="96" t="s">
        <v>1486</v>
      </c>
      <c r="J30" s="96">
        <v>0</v>
      </c>
      <c r="K30" s="96">
        <v>0</v>
      </c>
      <c r="L30" s="96">
        <v>0</v>
      </c>
      <c r="M30" s="96">
        <v>1</v>
      </c>
      <c r="N30" s="2" t="str">
        <f>+VLOOKUP(PRODUCTOS[[#This Row],[id_producto]],PRIORIZACION!$G$11:$J$992,3,0)</f>
        <v>Publicado</v>
      </c>
      <c r="O30" s="42">
        <f>+VLOOKUP(PRODUCTOS[[#This Row],[id_producto]],PRIORIZACION!$G$11:$J$992,4,0)</f>
        <v>1</v>
      </c>
      <c r="P30" s="2" t="str">
        <f>+VLOOKUP(PRODUCTOS[[#This Row],[id_producto]],PRIORIZACION!$G$11:$K$992,5,0)</f>
        <v>Patricio</v>
      </c>
      <c r="Q30" s="2" t="str">
        <f>+VLOOKUP(PRODUCTOS[[#This Row],[id_producto]],PRIORIZACION!$G$11:$L$992,6,0)</f>
        <v>Carolina</v>
      </c>
      <c r="R30" s="2" t="str">
        <f>+VLOOKUP(PRODUCTOS[[#This Row],[id_producto]],PRIORIZACION!$G$11:$S$992,7,0)</f>
        <v>POWER BI</v>
      </c>
      <c r="S30" s="2"/>
      <c r="T30" s="2"/>
      <c r="U30" s="2"/>
      <c r="V30" s="2"/>
      <c r="W30" s="2"/>
      <c r="X30" s="2"/>
      <c r="Y30" s="2"/>
      <c r="Z30" s="2"/>
      <c r="AA30" s="3"/>
      <c r="AB30" s="7"/>
      <c r="AC30" s="157" t="s">
        <v>1774</v>
      </c>
      <c r="AF30" s="7"/>
      <c r="AG30" s="36"/>
      <c r="AH30" s="273">
        <v>44228</v>
      </c>
      <c r="AI30" s="220" t="s">
        <v>1667</v>
      </c>
      <c r="AJ30" s="7" t="s">
        <v>1353</v>
      </c>
      <c r="AK30" s="7" t="s">
        <v>1353</v>
      </c>
      <c r="AL30" s="7" t="s">
        <v>1353</v>
      </c>
      <c r="AM30" s="7" t="s">
        <v>1353</v>
      </c>
      <c r="AN30" s="7" t="s">
        <v>1353</v>
      </c>
      <c r="AO30" s="98" t="s">
        <v>1726</v>
      </c>
      <c r="AP30" s="7" t="s">
        <v>170</v>
      </c>
      <c r="AQ30" s="190">
        <v>3500</v>
      </c>
      <c r="AR30" s="7" t="s">
        <v>1104</v>
      </c>
      <c r="AS30" s="195">
        <v>200</v>
      </c>
      <c r="AT30" s="17" t="s">
        <v>1204</v>
      </c>
      <c r="AU30" s="204" t="s">
        <v>1204</v>
      </c>
      <c r="AV30" s="17" t="s">
        <v>1578</v>
      </c>
      <c r="AW30" s="208" t="s">
        <v>1101</v>
      </c>
      <c r="AX30" s="7" t="s">
        <v>169</v>
      </c>
      <c r="AY30" s="7" t="s">
        <v>1328</v>
      </c>
      <c r="AZ30" s="7" t="s">
        <v>1204</v>
      </c>
      <c r="BA30" s="175"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Row],[id_producto]],PRIORIZACION!$G$11:$J$992,3,0)</f>
        <v>En Desarrollo</v>
      </c>
      <c r="O31" s="42">
        <f>+VLOOKUP(PRODUCTOS[[#This Row],[id_producto]],PRIORIZACION!$G$11:$J$992,4,0)</f>
        <v>0.3</v>
      </c>
      <c r="P31" s="2" t="str">
        <f>+VLOOKUP(PRODUCTOS[[#This Row],[id_producto]],PRIORIZACION!$G$11:$K$992,5,0)</f>
        <v>Patricio</v>
      </c>
      <c r="Q31" s="2" t="str">
        <f>+VLOOKUP(PRODUCTOS[[#This Row],[id_producto]],PRIORIZACION!$G$11:$L$992,6,0)</f>
        <v>Carolina</v>
      </c>
      <c r="R31" s="2" t="str">
        <f>+VLOOKUP(PRODUCTOS[[#This Row],[id_producto]],PRIORIZACION!$G$11:$S$992,7,0)</f>
        <v>POWER BI</v>
      </c>
      <c r="S31" s="2"/>
      <c r="T31" s="2"/>
      <c r="U31" s="2"/>
      <c r="V31" s="2"/>
      <c r="W31" s="2"/>
      <c r="X31" s="2"/>
      <c r="Y31" s="2"/>
      <c r="Z31" s="2"/>
      <c r="AA31" s="3"/>
      <c r="AB31" s="7"/>
      <c r="AF31" s="7"/>
      <c r="AG31" s="36"/>
      <c r="AH31" s="259"/>
      <c r="AI31" s="189"/>
      <c r="AJ31" s="7"/>
      <c r="AK31" s="7"/>
      <c r="AL31" s="7"/>
      <c r="AM31" s="7"/>
      <c r="AN31" s="7"/>
      <c r="AO31" s="7"/>
      <c r="AP31" s="7"/>
      <c r="AQ31" s="119"/>
      <c r="AR31" s="7"/>
      <c r="AS31" s="7"/>
      <c r="AT31" s="7"/>
      <c r="AU31" s="7"/>
      <c r="AV31" s="17"/>
      <c r="AW31" s="7"/>
      <c r="AX31" s="7"/>
      <c r="AY31" s="7"/>
      <c r="AZ31" s="7"/>
      <c r="BA31" s="175"/>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1520</v>
      </c>
      <c r="I32" s="183" t="s">
        <v>1487</v>
      </c>
      <c r="J32" s="96">
        <v>0</v>
      </c>
      <c r="K32" s="96">
        <v>0</v>
      </c>
      <c r="L32" s="96">
        <v>0</v>
      </c>
      <c r="M32" s="96">
        <v>1</v>
      </c>
      <c r="N32" s="2" t="str">
        <f>+VLOOKUP(PRODUCTOS[[#This Row],[id_producto]],PRIORIZACION!$G$11:$J$992,3,0)</f>
        <v>Publicado</v>
      </c>
      <c r="O32" s="42">
        <f>+VLOOKUP(PRODUCTOS[[#This Row],[id_producto]],PRIORIZACION!$G$11:$J$992,4,0)</f>
        <v>1</v>
      </c>
      <c r="P32" s="2" t="str">
        <f>+VLOOKUP(PRODUCTOS[[#This Row],[id_producto]],PRIORIZACION!$G$11:$K$992,5,0)</f>
        <v>Abner-Patricio</v>
      </c>
      <c r="Q32" s="2" t="str">
        <f>+VLOOKUP(PRODUCTOS[[#This Row],[id_producto]],PRIORIZACION!$G$11:$L$992,6,0)</f>
        <v>Carolina</v>
      </c>
      <c r="R32" s="2" t="str">
        <f>+VLOOKUP(PRODUCTOS[[#This Row],[id_producto]],PRIORIZACION!$G$11:$S$992,7,0)</f>
        <v>ARCGIS-POWER BI</v>
      </c>
      <c r="S32" s="2"/>
      <c r="T32" s="2"/>
      <c r="U32" s="2"/>
      <c r="V32" s="2"/>
      <c r="W32" s="2"/>
      <c r="X32" s="2"/>
      <c r="Y32" s="2"/>
      <c r="Z32" s="2"/>
      <c r="AA32" s="3"/>
      <c r="AB32" s="7"/>
      <c r="AC32" s="157" t="s">
        <v>1775</v>
      </c>
      <c r="AF32" s="7"/>
      <c r="AG32" s="36"/>
      <c r="AH32" s="273">
        <v>44228</v>
      </c>
      <c r="AI32" s="220" t="s">
        <v>1666</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17" t="s">
        <v>1579</v>
      </c>
      <c r="AW32" s="98" t="s">
        <v>1101</v>
      </c>
      <c r="AX32" s="7" t="s">
        <v>169</v>
      </c>
      <c r="AY32" s="7" t="s">
        <v>1328</v>
      </c>
      <c r="AZ32" s="7" t="s">
        <v>1204</v>
      </c>
      <c r="BA32" s="175">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1730</v>
      </c>
      <c r="I33" s="184" t="s">
        <v>1486</v>
      </c>
      <c r="J33" s="96">
        <v>0</v>
      </c>
      <c r="K33" s="96">
        <v>0</v>
      </c>
      <c r="L33" s="96">
        <v>0</v>
      </c>
      <c r="M33" s="96">
        <v>1</v>
      </c>
      <c r="N33" s="2" t="str">
        <f>+VLOOKUP(PRODUCTOS[[#This Row],[id_producto]],PRIORIZACION!$G$11:$J$992,3,0)</f>
        <v>Publicado</v>
      </c>
      <c r="O33" s="42">
        <f>+VLOOKUP(PRODUCTOS[[#This Row],[id_producto]],PRIORIZACION!$G$11:$J$992,4,0)</f>
        <v>1</v>
      </c>
      <c r="P33" s="2">
        <f>+VLOOKUP(PRODUCTOS[[#This Row],[id_producto]],PRIORIZACION!$G$11:$K$992,5,0)</f>
        <v>0</v>
      </c>
      <c r="Q33" s="2" t="str">
        <f>+VLOOKUP(PRODUCTOS[[#This Row],[id_producto]],PRIORIZACION!$G$11:$L$992,6,0)</f>
        <v>Ma. Victoria</v>
      </c>
      <c r="R33" s="2" t="str">
        <f>+VLOOKUP(PRODUCTOS[[#This Row],[id_producto]],PRIORIZACION!$G$11:$S$992,7,0)</f>
        <v>POWER BI</v>
      </c>
      <c r="S33" s="2"/>
      <c r="T33" s="2"/>
      <c r="U33" s="2"/>
      <c r="V33" s="2"/>
      <c r="W33" s="2"/>
      <c r="X33" s="2"/>
      <c r="Y33" s="2"/>
      <c r="Z33" s="2"/>
      <c r="AA33" s="3"/>
      <c r="AB33" s="7"/>
      <c r="AC33" s="157" t="s">
        <v>1776</v>
      </c>
      <c r="AF33" s="7"/>
      <c r="AG33" s="11"/>
      <c r="AH33" s="273">
        <v>44228</v>
      </c>
      <c r="AI33" s="220" t="s">
        <v>1661</v>
      </c>
      <c r="AJ33" s="7" t="s">
        <v>1353</v>
      </c>
      <c r="AK33" s="7" t="s">
        <v>1353</v>
      </c>
      <c r="AL33" s="7" t="s">
        <v>1353</v>
      </c>
      <c r="AM33" s="7" t="s">
        <v>1353</v>
      </c>
      <c r="AN33" s="7" t="s">
        <v>1353</v>
      </c>
      <c r="AO33" s="98" t="s">
        <v>1718</v>
      </c>
      <c r="AP33" s="7" t="s">
        <v>170</v>
      </c>
      <c r="AQ33" s="191">
        <v>3500</v>
      </c>
      <c r="AR33" s="14" t="s">
        <v>1333</v>
      </c>
      <c r="AS33" s="197">
        <v>200</v>
      </c>
      <c r="AT33" s="14" t="s">
        <v>1204</v>
      </c>
      <c r="AU33" s="205" t="s">
        <v>1204</v>
      </c>
      <c r="AV33" s="17" t="s">
        <v>1580</v>
      </c>
      <c r="AW33" s="7" t="s">
        <v>1101</v>
      </c>
      <c r="AX33" s="7" t="s">
        <v>741</v>
      </c>
      <c r="AY33" s="7" t="s">
        <v>1335</v>
      </c>
      <c r="AZ33" s="7" t="s">
        <v>1204</v>
      </c>
      <c r="BA33" s="175">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Row],[id_producto]],PRIORIZACION!$G$11:$J$992,3,0)</f>
        <v>No Iniciado</v>
      </c>
      <c r="O34" s="42">
        <f>+VLOOKUP(PRODUCTOS[[#This Row],[id_producto]],PRIORIZACION!$G$11:$J$992,4,0)</f>
        <v>0</v>
      </c>
      <c r="P34" s="2">
        <f>+VLOOKUP(PRODUCTOS[[#This Row],[id_producto]],PRIORIZACION!$G$11:$K$992,5,0)</f>
        <v>0</v>
      </c>
      <c r="Q34" s="2" t="str">
        <f>+VLOOKUP(PRODUCTOS[[#This Row],[id_producto]],PRIORIZACION!$G$11:$L$992,6,0)</f>
        <v>Ma. Victoria</v>
      </c>
      <c r="R34" s="2">
        <f>+VLOOKUP(PRODUCTOS[[#This Row],[id_producto]],PRIORIZACION!$G$11:$S$992,7,0)</f>
        <v>0</v>
      </c>
      <c r="S34" s="2"/>
      <c r="T34" s="2"/>
      <c r="U34" s="2"/>
      <c r="V34" s="2"/>
      <c r="W34" s="2"/>
      <c r="X34" s="2"/>
      <c r="Y34" s="2"/>
      <c r="Z34" s="2"/>
      <c r="AA34" s="3"/>
      <c r="AB34" s="7"/>
      <c r="AF34" s="7"/>
      <c r="AG34" s="11"/>
      <c r="AH34" s="259"/>
      <c r="AI34" s="189"/>
      <c r="AJ34" s="7"/>
      <c r="AK34" s="7"/>
      <c r="AL34" s="7"/>
      <c r="AM34" s="7"/>
      <c r="AN34" s="7"/>
      <c r="AO34" s="7"/>
      <c r="AP34" s="7"/>
      <c r="AQ34" s="119"/>
      <c r="AR34" s="7"/>
      <c r="AS34" s="7"/>
      <c r="AT34" s="7"/>
      <c r="AU34" s="7"/>
      <c r="AV34" s="17"/>
      <c r="AW34" s="7"/>
      <c r="AX34" s="7"/>
      <c r="AY34" s="7"/>
      <c r="AZ34" s="7"/>
      <c r="BA34" s="175"/>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Row],[id_producto]],PRIORIZACION!$G$11:$J$992,3,0)</f>
        <v>En pausa</v>
      </c>
      <c r="O35" s="42">
        <f>+VLOOKUP(PRODUCTOS[[#This Row],[id_producto]],PRIORIZACION!$G$11:$J$992,4,0)</f>
        <v>0.5</v>
      </c>
      <c r="P35" s="2" t="str">
        <f>+VLOOKUP(PRODUCTOS[[#This Row],[id_producto]],PRIORIZACION!$G$11:$K$992,5,0)</f>
        <v>Abner-Patricio</v>
      </c>
      <c r="Q35" s="2" t="str">
        <f>+VLOOKUP(PRODUCTOS[[#This Row],[id_producto]],PRIORIZACION!$G$11:$L$992,6,0)</f>
        <v>Astrid</v>
      </c>
      <c r="R35" s="2" t="str">
        <f>+VLOOKUP(PRODUCTOS[[#This Row],[id_producto]],PRIORIZACION!$G$11:$S$992,7,0)</f>
        <v>ARCGIS-POWER BI</v>
      </c>
      <c r="S35" s="2"/>
      <c r="T35" s="2"/>
      <c r="U35" s="2"/>
      <c r="V35" s="2"/>
      <c r="W35" s="2"/>
      <c r="X35" s="2"/>
      <c r="Y35" s="2"/>
      <c r="Z35" s="2"/>
      <c r="AA35" s="3"/>
      <c r="AB35" s="7"/>
      <c r="AF35" s="7"/>
      <c r="AG35" s="11"/>
      <c r="AH35" s="259"/>
      <c r="AI35" s="189"/>
      <c r="AJ35" s="7"/>
      <c r="AK35" s="7"/>
      <c r="AL35" s="7"/>
      <c r="AM35" s="7"/>
      <c r="AN35" s="7"/>
      <c r="AO35" s="7"/>
      <c r="AP35" s="7" t="s">
        <v>927</v>
      </c>
      <c r="AQ35" s="119"/>
      <c r="AR35" s="7"/>
      <c r="AS35" s="7"/>
      <c r="AT35" s="7"/>
      <c r="AU35" s="7"/>
      <c r="AV35" s="155"/>
      <c r="AW35" s="7"/>
      <c r="AX35" s="7"/>
      <c r="AY35" s="7"/>
      <c r="AZ35" s="7"/>
      <c r="BA35" s="175"/>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1522</v>
      </c>
      <c r="I36" s="183" t="s">
        <v>1508</v>
      </c>
      <c r="J36" s="96">
        <v>0</v>
      </c>
      <c r="K36" s="96">
        <v>1</v>
      </c>
      <c r="L36" s="96">
        <v>0</v>
      </c>
      <c r="M36" s="96">
        <v>0</v>
      </c>
      <c r="N36" s="2" t="str">
        <f>+VLOOKUP(PRODUCTOS[[#This Row],[id_producto]],PRIORIZACION!$G$11:$J$992,3,0)</f>
        <v>Publicado</v>
      </c>
      <c r="O36" s="42">
        <f>+VLOOKUP(PRODUCTOS[[#This Row],[id_producto]],PRIORIZACION!$G$11:$J$992,4,0)</f>
        <v>1</v>
      </c>
      <c r="P36" s="2" t="str">
        <f>+VLOOKUP(PRODUCTOS[[#This Row],[id_producto]],PRIORIZACION!$G$11:$K$992,5,0)</f>
        <v>Patricio</v>
      </c>
      <c r="Q36" s="2" t="str">
        <f>+VLOOKUP(PRODUCTOS[[#This Row],[id_producto]],PRIORIZACION!$G$11:$L$992,6,0)</f>
        <v>Fernanda</v>
      </c>
      <c r="R36" s="2" t="str">
        <f>+VLOOKUP(PRODUCTOS[[#This Row],[id_producto]],PRIORIZACION!$G$11:$S$992,7,0)</f>
        <v>POWER BI</v>
      </c>
      <c r="S36" s="2"/>
      <c r="T36" s="2"/>
      <c r="U36" s="2"/>
      <c r="V36" s="2"/>
      <c r="W36" s="2"/>
      <c r="X36" s="2"/>
      <c r="Y36" s="2"/>
      <c r="Z36" s="2"/>
      <c r="AA36" s="3"/>
      <c r="AB36" s="7"/>
      <c r="AC36" s="157" t="s">
        <v>1777</v>
      </c>
      <c r="AF36" s="7"/>
      <c r="AG36" s="36"/>
      <c r="AH36" s="273">
        <v>44228</v>
      </c>
      <c r="AI36" s="220" t="s">
        <v>1656</v>
      </c>
      <c r="AJ36" s="7" t="s">
        <v>1353</v>
      </c>
      <c r="AK36" s="7" t="s">
        <v>1353</v>
      </c>
      <c r="AL36" s="7" t="s">
        <v>1353</v>
      </c>
      <c r="AM36" s="7" t="s">
        <v>1353</v>
      </c>
      <c r="AN36" s="7" t="s">
        <v>1353</v>
      </c>
      <c r="AO36" s="12" t="s">
        <v>1428</v>
      </c>
      <c r="AP36" s="17" t="s">
        <v>170</v>
      </c>
      <c r="AQ36" s="228">
        <v>3500</v>
      </c>
      <c r="AR36" s="17" t="s">
        <v>1204</v>
      </c>
      <c r="AS36" s="198" t="s">
        <v>1204</v>
      </c>
      <c r="AT36" s="17" t="s">
        <v>1204</v>
      </c>
      <c r="AU36" s="206" t="s">
        <v>1204</v>
      </c>
      <c r="AV36" s="17" t="s">
        <v>1507</v>
      </c>
      <c r="AW36" s="7" t="s">
        <v>1827</v>
      </c>
      <c r="AX36" s="7" t="s">
        <v>169</v>
      </c>
      <c r="AY36" s="17" t="s">
        <v>1204</v>
      </c>
      <c r="AZ36" s="17" t="s">
        <v>1204</v>
      </c>
      <c r="BA36" s="186"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1967</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1523</v>
      </c>
      <c r="I37" s="183" t="s">
        <v>1488</v>
      </c>
      <c r="J37" s="96">
        <v>0</v>
      </c>
      <c r="K37" s="96">
        <v>0</v>
      </c>
      <c r="L37" s="96">
        <v>1</v>
      </c>
      <c r="M37" s="96">
        <v>0</v>
      </c>
      <c r="N37" s="2" t="str">
        <f>+VLOOKUP(PRODUCTOS[[#This Row],[id_producto]],PRIORIZACION!$G$11:$J$992,3,0)</f>
        <v>Publicado</v>
      </c>
      <c r="O37" s="42">
        <f>+VLOOKUP(PRODUCTOS[[#This Row],[id_producto]],PRIORIZACION!$G$11:$J$992,4,0)</f>
        <v>1</v>
      </c>
      <c r="P37" s="2" t="str">
        <f>+VLOOKUP(PRODUCTOS[[#This Row],[id_producto]],PRIORIZACION!$G$11:$K$992,5,0)</f>
        <v>Patricio</v>
      </c>
      <c r="Q37" s="2" t="str">
        <f>+VLOOKUP(PRODUCTOS[[#This Row],[id_producto]],PRIORIZACION!$G$11:$L$992,6,0)</f>
        <v>Astrid</v>
      </c>
      <c r="R37" s="2" t="str">
        <f>+VLOOKUP(PRODUCTOS[[#This Row],[id_producto]],PRIORIZACION!$G$11:$S$992,7,0)</f>
        <v>POWER BI</v>
      </c>
      <c r="S37" s="2"/>
      <c r="T37" s="2"/>
      <c r="U37" s="2"/>
      <c r="V37" s="2"/>
      <c r="W37" s="2"/>
      <c r="X37" s="2"/>
      <c r="Y37" s="2"/>
      <c r="Z37" s="2"/>
      <c r="AA37" s="3"/>
      <c r="AB37" s="7"/>
      <c r="AC37" s="157" t="s">
        <v>1778</v>
      </c>
      <c r="AF37" s="7"/>
      <c r="AG37" s="11"/>
      <c r="AH37" s="273">
        <v>44228</v>
      </c>
      <c r="AI37" s="220" t="s">
        <v>1658</v>
      </c>
      <c r="AJ37" s="7" t="s">
        <v>1353</v>
      </c>
      <c r="AK37" s="7" t="s">
        <v>1353</v>
      </c>
      <c r="AL37" s="7" t="s">
        <v>1353</v>
      </c>
      <c r="AM37" s="7" t="s">
        <v>1353</v>
      </c>
      <c r="AN37" s="7" t="s">
        <v>1353</v>
      </c>
      <c r="AO37" s="7" t="s">
        <v>1725</v>
      </c>
      <c r="AP37" s="17" t="s">
        <v>170</v>
      </c>
      <c r="AQ37" s="190">
        <v>3500</v>
      </c>
      <c r="AR37" s="17" t="s">
        <v>1333</v>
      </c>
      <c r="AS37" s="195">
        <v>200</v>
      </c>
      <c r="AT37" s="17" t="s">
        <v>1204</v>
      </c>
      <c r="AU37" s="203" t="s">
        <v>1204</v>
      </c>
      <c r="AV37" s="17" t="s">
        <v>1334</v>
      </c>
      <c r="AW37" s="7" t="s">
        <v>1101</v>
      </c>
      <c r="AX37" s="7" t="s">
        <v>741</v>
      </c>
      <c r="AY37" s="17" t="s">
        <v>1335</v>
      </c>
      <c r="AZ37" s="17" t="s">
        <v>1204</v>
      </c>
      <c r="BA37" s="175">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Row],[id_producto]],PRIORIZACION!$G$11:$J$992,3,0)</f>
        <v>No Iniciado</v>
      </c>
      <c r="O38" s="42">
        <f>+VLOOKUP(PRODUCTOS[[#This Row],[id_producto]],PRIORIZACION!$G$11:$J$992,4,0)</f>
        <v>0</v>
      </c>
      <c r="P38" s="2">
        <f>+VLOOKUP(PRODUCTOS[[#This Row],[id_producto]],PRIORIZACION!$G$11:$K$992,5,0)</f>
        <v>0</v>
      </c>
      <c r="Q38" s="2" t="str">
        <f>+VLOOKUP(PRODUCTOS[[#This Row],[id_producto]],PRIORIZACION!$G$11:$L$992,6,0)</f>
        <v>Karen</v>
      </c>
      <c r="R38" s="2" t="str">
        <f>+VLOOKUP(PRODUCTOS[[#This Row],[id_producto]],PRIORIZACION!$G$11:$S$992,7,0)</f>
        <v>POWER BI</v>
      </c>
      <c r="S38" s="2"/>
      <c r="T38" s="2"/>
      <c r="U38" s="2"/>
      <c r="V38" s="2"/>
      <c r="W38" s="2"/>
      <c r="X38" s="2"/>
      <c r="Y38" s="2"/>
      <c r="Z38" s="2"/>
      <c r="AA38" s="3"/>
      <c r="AB38" s="7"/>
      <c r="AF38" s="7"/>
      <c r="AG38" s="11"/>
      <c r="AH38" s="259"/>
      <c r="AI38" s="189"/>
      <c r="AJ38" s="7"/>
      <c r="AK38" s="7"/>
      <c r="AL38" s="7"/>
      <c r="AM38" s="7"/>
      <c r="AN38" s="7"/>
      <c r="AO38" s="7"/>
      <c r="AP38" s="7"/>
      <c r="AQ38" s="119"/>
      <c r="AR38" s="7"/>
      <c r="AS38" s="7"/>
      <c r="AT38" s="7"/>
      <c r="AU38" s="7"/>
      <c r="AV38" s="17"/>
      <c r="AW38" s="7"/>
      <c r="AX38" s="7"/>
      <c r="AY38" s="7"/>
      <c r="AZ38" s="7"/>
      <c r="BA38" s="175"/>
      <c r="BB38" s="7" t="s">
        <v>839</v>
      </c>
      <c r="BC38" s="7" t="str">
        <f>PRODUCTOS[[#This Row],[Data]]</f>
        <v>DATAODS</v>
      </c>
      <c r="BD38" s="7" t="str">
        <f>PRODUCTOS[[#This Row],[Tecnología]]</f>
        <v>POWER BI</v>
      </c>
      <c r="BE38" s="7"/>
      <c r="BF38" s="7"/>
      <c r="BG38" s="7"/>
      <c r="BH38" s="7"/>
      <c r="BI38" s="7"/>
      <c r="BJ38" s="7"/>
      <c r="BK38" s="7"/>
      <c r="BL38" s="7"/>
      <c r="BM38" s="7"/>
    </row>
    <row r="39" spans="1:65" ht="122.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1524</v>
      </c>
      <c r="I39" s="184" t="s">
        <v>1486</v>
      </c>
      <c r="J39" s="96">
        <v>0</v>
      </c>
      <c r="K39" s="96">
        <v>0</v>
      </c>
      <c r="L39" s="96">
        <v>0</v>
      </c>
      <c r="M39" s="96">
        <v>1</v>
      </c>
      <c r="N39" s="2" t="str">
        <f>+VLOOKUP(PRODUCTOS[[#This Row],[id_producto]],PRIORIZACION!$G$11:$J$992,3,0)</f>
        <v>Publicado</v>
      </c>
      <c r="O39" s="42">
        <f>+VLOOKUP(PRODUCTOS[[#This Row],[id_producto]],PRIORIZACION!$G$11:$J$992,4,0)</f>
        <v>1</v>
      </c>
      <c r="P39" s="2" t="str">
        <f>+VLOOKUP(PRODUCTOS[[#This Row],[id_producto]],PRIORIZACION!$G$11:$K$992,5,0)</f>
        <v>Patricio</v>
      </c>
      <c r="Q39" s="2" t="str">
        <f>+VLOOKUP(PRODUCTOS[[#This Row],[id_producto]],PRIORIZACION!$G$11:$L$992,6,0)</f>
        <v>Macarena</v>
      </c>
      <c r="R39" s="2" t="str">
        <f>+VLOOKUP(PRODUCTOS[[#This Row],[id_producto]],PRIORIZACION!$G$11:$S$992,7,0)</f>
        <v>POWER BI</v>
      </c>
      <c r="S39" s="2" t="s">
        <v>1261</v>
      </c>
      <c r="T39" s="2" t="s">
        <v>175</v>
      </c>
      <c r="U39" s="2"/>
      <c r="V39" s="2"/>
      <c r="W39" s="2"/>
      <c r="X39" s="2"/>
      <c r="Y39" s="2"/>
      <c r="Z39" s="2"/>
      <c r="AA39" s="3"/>
      <c r="AB39" s="7"/>
      <c r="AC39" s="157" t="s">
        <v>1779</v>
      </c>
      <c r="AF39" s="7"/>
      <c r="AG39" s="11"/>
      <c r="AH39" s="273">
        <v>44228</v>
      </c>
      <c r="AI39" s="220" t="s">
        <v>1664</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17" t="s">
        <v>1570</v>
      </c>
      <c r="AW39" s="7" t="s">
        <v>1101</v>
      </c>
      <c r="AX39" s="7" t="s">
        <v>169</v>
      </c>
      <c r="AY39" s="7" t="s">
        <v>1204</v>
      </c>
      <c r="AZ39" s="7" t="s">
        <v>1204</v>
      </c>
      <c r="BA39" s="175">
        <v>2020</v>
      </c>
      <c r="BB39" s="7" t="s">
        <v>839</v>
      </c>
      <c r="BC39" s="7" t="str">
        <f>PRODUCTOS[[#This Row],[Data]]</f>
        <v>DATARIESGO</v>
      </c>
      <c r="BD39" s="7" t="str">
        <f>PRODUCTOS[[#This Row],[Tecnología]]</f>
        <v>POWER BI</v>
      </c>
      <c r="BE39" s="7" t="s">
        <v>1461</v>
      </c>
      <c r="BF39" s="7" t="s">
        <v>923</v>
      </c>
      <c r="BG39" s="7" t="s">
        <v>32</v>
      </c>
      <c r="BH39" s="7" t="s">
        <v>32</v>
      </c>
      <c r="BI39" s="7" t="s">
        <v>841</v>
      </c>
      <c r="BJ39" s="7" t="s">
        <v>842</v>
      </c>
      <c r="BK39" s="7" t="s">
        <v>1395</v>
      </c>
      <c r="BL39" s="7">
        <v>1</v>
      </c>
      <c r="BM39" s="7" t="s">
        <v>1763</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1562</v>
      </c>
      <c r="H40" s="2" t="s">
        <v>1674</v>
      </c>
      <c r="I40" s="96" t="s">
        <v>1019</v>
      </c>
      <c r="J40" s="43">
        <v>1</v>
      </c>
      <c r="K40" s="247">
        <v>0</v>
      </c>
      <c r="L40" s="96">
        <v>0</v>
      </c>
      <c r="M40" s="96">
        <v>0</v>
      </c>
      <c r="N40" s="2" t="str">
        <f>+VLOOKUP(PRODUCTOS[[#This Row],[id_producto]],PRIORIZACION!$G$11:$J$992,3,0)</f>
        <v>Publicado</v>
      </c>
      <c r="O40" s="42">
        <f>+VLOOKUP(PRODUCTOS[[#This Row],[id_producto]],PRIORIZACION!$G$11:$J$992,4,0)</f>
        <v>1</v>
      </c>
      <c r="P40" s="2" t="str">
        <f>+VLOOKUP(PRODUCTOS[[#This Row],[id_producto]],PRIORIZACION!$G$11:$K$992,5,0)</f>
        <v>Patricio</v>
      </c>
      <c r="Q40" s="2" t="str">
        <f>+VLOOKUP(PRODUCTOS[[#This Row],[id_producto]],PRIORIZACION!$G$11:$L$992,6,0)</f>
        <v>Claudia</v>
      </c>
      <c r="R40" s="2" t="str">
        <f>+VLOOKUP(PRODUCTOS[[#This Row],[id_producto]],PRIORIZACION!$G$11:$S$992,7,0)</f>
        <v>POWER BI</v>
      </c>
      <c r="S40" s="2"/>
      <c r="T40" s="2"/>
      <c r="U40" s="2"/>
      <c r="V40" s="2"/>
      <c r="W40" s="2"/>
      <c r="X40" s="2"/>
      <c r="Y40" s="2"/>
      <c r="Z40" s="2"/>
      <c r="AA40" s="3"/>
      <c r="AB40" s="7"/>
      <c r="AC40" s="103" t="s">
        <v>1780</v>
      </c>
      <c r="AF40" s="7"/>
      <c r="AG40" s="36"/>
      <c r="AH40" s="273">
        <v>44228</v>
      </c>
      <c r="AI40" s="220" t="s">
        <v>1828</v>
      </c>
      <c r="AJ40" s="7" t="s">
        <v>1353</v>
      </c>
      <c r="AK40" s="7" t="s">
        <v>1353</v>
      </c>
      <c r="AL40" s="7" t="s">
        <v>1353</v>
      </c>
      <c r="AM40" s="7" t="s">
        <v>1353</v>
      </c>
      <c r="AN40" s="209" t="s">
        <v>1353</v>
      </c>
      <c r="AO40" s="7" t="s">
        <v>1059</v>
      </c>
      <c r="AP40" s="7" t="s">
        <v>170</v>
      </c>
      <c r="AQ40" s="229">
        <v>3500</v>
      </c>
      <c r="AR40" s="7" t="s">
        <v>1204</v>
      </c>
      <c r="AS40" s="7" t="s">
        <v>1204</v>
      </c>
      <c r="AT40" s="7" t="s">
        <v>1204</v>
      </c>
      <c r="AU40" s="7" t="s">
        <v>1204</v>
      </c>
      <c r="AV40" s="17" t="s">
        <v>1822</v>
      </c>
      <c r="AW40" s="7" t="s">
        <v>1108</v>
      </c>
      <c r="AX40" s="98" t="s">
        <v>169</v>
      </c>
      <c r="AY40" s="98" t="s">
        <v>1328</v>
      </c>
      <c r="AZ40" s="98" t="s">
        <v>1204</v>
      </c>
      <c r="BA40" s="234" t="s">
        <v>1823</v>
      </c>
      <c r="BB40" s="7" t="s">
        <v>839</v>
      </c>
      <c r="BC40" s="7" t="str">
        <f>PRODUCTOS[[#This Row],[Data]]</f>
        <v>DATAAGRO</v>
      </c>
      <c r="BD40" s="7" t="str">
        <f>PRODUCTOS[[#This Row],[Tecnología]]</f>
        <v>POWER BI</v>
      </c>
      <c r="BE40" s="7" t="s">
        <v>1824</v>
      </c>
      <c r="BF40" s="7" t="s">
        <v>923</v>
      </c>
      <c r="BG40" s="98" t="s">
        <v>1825</v>
      </c>
      <c r="BH40" s="98"/>
      <c r="BI40" s="7" t="s">
        <v>841</v>
      </c>
      <c r="BJ40" s="7" t="s">
        <v>842</v>
      </c>
      <c r="BK40" s="7" t="s">
        <v>1395</v>
      </c>
      <c r="BL40" s="7">
        <v>1</v>
      </c>
      <c r="BM40" s="7" t="s">
        <v>1826</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1729</v>
      </c>
      <c r="H41" s="96" t="s">
        <v>1729</v>
      </c>
      <c r="I41" s="96"/>
      <c r="J41" s="96">
        <v>1</v>
      </c>
      <c r="K41" s="96">
        <v>0</v>
      </c>
      <c r="L41" s="96">
        <v>0</v>
      </c>
      <c r="M41" s="96">
        <v>0</v>
      </c>
      <c r="N41" s="2" t="str">
        <f>+VLOOKUP(PRODUCTOS[[#This Row],[id_producto]],PRIORIZACION!$G$11:$J$992,3,0)</f>
        <v>Publicado</v>
      </c>
      <c r="O41" s="42">
        <f>+VLOOKUP(PRODUCTOS[[#This Row],[id_producto]],PRIORIZACION!$G$11:$J$992,4,0)</f>
        <v>1</v>
      </c>
      <c r="P41" s="2" t="str">
        <f>+VLOOKUP(PRODUCTOS[[#This Row],[id_producto]],PRIORIZACION!$G$11:$K$992,5,0)</f>
        <v>Patricio</v>
      </c>
      <c r="Q41" s="2" t="str">
        <f>+VLOOKUP(PRODUCTOS[[#This Row],[id_producto]],PRIORIZACION!$G$11:$L$992,6,0)</f>
        <v>Claudia</v>
      </c>
      <c r="R41" s="2" t="str">
        <f>+VLOOKUP(PRODUCTOS[[#This Row],[id_producto]],PRIORIZACION!$G$11:$S$992,7,0)</f>
        <v>GEE</v>
      </c>
      <c r="S41" s="2"/>
      <c r="T41" s="2"/>
      <c r="U41" s="2"/>
      <c r="V41" s="2"/>
      <c r="W41" s="2"/>
      <c r="X41" s="2"/>
      <c r="Y41" s="2"/>
      <c r="Z41" s="2"/>
      <c r="AA41" s="3"/>
      <c r="AB41" s="7"/>
      <c r="AC41" s="157" t="s">
        <v>1864</v>
      </c>
      <c r="AF41" s="7"/>
      <c r="AG41" s="36"/>
      <c r="AH41" s="273">
        <v>44228</v>
      </c>
      <c r="AI41" s="220" t="s">
        <v>1850</v>
      </c>
      <c r="AJ41" s="7" t="s">
        <v>1353</v>
      </c>
      <c r="AK41" s="252" t="s">
        <v>1413</v>
      </c>
      <c r="AL41" s="7" t="s">
        <v>1353</v>
      </c>
      <c r="AM41" s="7" t="s">
        <v>1353</v>
      </c>
      <c r="AN41" s="7" t="s">
        <v>1353</v>
      </c>
      <c r="AO41" s="98" t="s">
        <v>1853</v>
      </c>
      <c r="AP41" s="7" t="s">
        <v>1104</v>
      </c>
      <c r="AQ41" s="118">
        <v>1480</v>
      </c>
      <c r="AR41" s="7" t="s">
        <v>1204</v>
      </c>
      <c r="AS41" s="7" t="s">
        <v>1204</v>
      </c>
      <c r="AT41" s="7" t="s">
        <v>1204</v>
      </c>
      <c r="AU41" s="7" t="s">
        <v>1204</v>
      </c>
      <c r="AV41" s="171" t="s">
        <v>1866</v>
      </c>
      <c r="AW41" s="98" t="s">
        <v>1827</v>
      </c>
      <c r="AX41" s="98" t="s">
        <v>1328</v>
      </c>
      <c r="AY41" s="98" t="s">
        <v>1204</v>
      </c>
      <c r="AZ41" s="7" t="s">
        <v>1204</v>
      </c>
      <c r="BA41" s="234" t="s">
        <v>1724</v>
      </c>
      <c r="BB41" s="7" t="s">
        <v>839</v>
      </c>
      <c r="BC41" s="7" t="str">
        <f>PRODUCTOS[[#This Row],[Data]]</f>
        <v>DATAAGRO</v>
      </c>
      <c r="BD41" s="7" t="str">
        <f>PRODUCTOS[[#This Row],[Tecnología]]</f>
        <v>GEE</v>
      </c>
      <c r="BE41" s="98" t="s">
        <v>840</v>
      </c>
      <c r="BF41" s="98" t="s">
        <v>1851</v>
      </c>
      <c r="BG41" s="98" t="s">
        <v>1865</v>
      </c>
      <c r="BH41" s="7"/>
      <c r="BI41" s="7" t="s">
        <v>841</v>
      </c>
      <c r="BJ41" s="7" t="s">
        <v>842</v>
      </c>
      <c r="BK41" s="97" t="s">
        <v>1395</v>
      </c>
      <c r="BL41" s="7">
        <v>1</v>
      </c>
      <c r="BM41" s="97" t="s">
        <v>1852</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Row],[id_producto]],PRIORIZACION!$G$11:$J$992,3,0)</f>
        <v>En Desarrollo</v>
      </c>
      <c r="O42" s="42">
        <f>+VLOOKUP(PRODUCTOS[[#This Row],[id_producto]],PRIORIZACION!$G$11:$J$992,4,0)</f>
        <v>0.5</v>
      </c>
      <c r="P42" s="2" t="str">
        <f>+VLOOKUP(PRODUCTOS[[#This Row],[id_producto]],PRIORIZACION!$G$11:$K$992,5,0)</f>
        <v>Patricio</v>
      </c>
      <c r="Q42" s="2" t="str">
        <f>+VLOOKUP(PRODUCTOS[[#This Row],[id_producto]],PRIORIZACION!$G$11:$L$992,6,0)</f>
        <v>Claudia</v>
      </c>
      <c r="R42" s="2" t="str">
        <f>+VLOOKUP(PRODUCTOS[[#This Row],[id_producto]],PRIORIZACION!$G$11:$S$992,7,0)</f>
        <v>POWER BI</v>
      </c>
      <c r="S42" s="2"/>
      <c r="T42" s="2"/>
      <c r="U42" s="2"/>
      <c r="V42" s="2"/>
      <c r="W42" s="2"/>
      <c r="X42" s="2"/>
      <c r="Y42" s="2"/>
      <c r="Z42" s="2"/>
      <c r="AA42" s="3"/>
      <c r="AB42" s="7"/>
      <c r="AF42" s="7"/>
      <c r="AG42" s="36"/>
      <c r="AH42" s="259"/>
      <c r="AI42" s="189"/>
      <c r="AJ42" s="7"/>
      <c r="AK42" s="7"/>
      <c r="AL42" s="7"/>
      <c r="AM42" s="7"/>
      <c r="AN42" s="7"/>
      <c r="AO42" s="98"/>
      <c r="AP42" s="7" t="s">
        <v>927</v>
      </c>
      <c r="AQ42" s="119"/>
      <c r="AR42" s="7" t="s">
        <v>928</v>
      </c>
      <c r="AS42" s="7"/>
      <c r="AT42" s="7" t="s">
        <v>170</v>
      </c>
      <c r="AU42" s="7"/>
      <c r="AV42" s="17"/>
      <c r="AW42" s="7"/>
      <c r="AX42" s="7"/>
      <c r="AY42" s="7"/>
      <c r="AZ42" s="7"/>
      <c r="BA42" s="175"/>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Row],[id_producto]],PRIORIZACION!$G$11:$J$992,3,0)</f>
        <v>En Desarrollo</v>
      </c>
      <c r="O43" s="42">
        <f>+VLOOKUP(PRODUCTOS[[#This Row],[id_producto]],PRIORIZACION!$G$11:$J$992,4,0)</f>
        <v>0</v>
      </c>
      <c r="P43" s="2">
        <f>+VLOOKUP(PRODUCTOS[[#This Row],[id_producto]],PRIORIZACION!$G$11:$K$992,5,0)</f>
        <v>0</v>
      </c>
      <c r="Q43" s="2">
        <f>+VLOOKUP(PRODUCTOS[[#This Row],[id_producto]],PRIORIZACION!$G$11:$L$992,6,0)</f>
        <v>0</v>
      </c>
      <c r="R43" s="2">
        <f>+VLOOKUP(PRODUCTOS[[#This Row],[id_producto]],PRIORIZACION!$G$11:$S$992,7,0)</f>
        <v>0</v>
      </c>
      <c r="S43" s="2"/>
      <c r="T43" s="2"/>
      <c r="U43" s="2"/>
      <c r="V43" s="2"/>
      <c r="W43" s="2"/>
      <c r="X43" s="2"/>
      <c r="Y43" s="2"/>
      <c r="Z43" s="2"/>
      <c r="AA43" s="3"/>
      <c r="AB43" s="7"/>
      <c r="AF43" s="7"/>
      <c r="AG43" s="11"/>
      <c r="AH43" s="259"/>
      <c r="AI43" s="189"/>
      <c r="AJ43" s="7"/>
      <c r="AK43" s="7"/>
      <c r="AL43" s="7"/>
      <c r="AM43" s="7"/>
      <c r="AN43" s="7"/>
      <c r="AO43" s="98"/>
      <c r="AP43" s="7"/>
      <c r="AQ43" s="119"/>
      <c r="AR43" s="7"/>
      <c r="AS43" s="7"/>
      <c r="AT43" s="7"/>
      <c r="AU43" s="7"/>
      <c r="AV43" s="17"/>
      <c r="AW43" s="7"/>
      <c r="AX43" s="7"/>
      <c r="AY43" s="7"/>
      <c r="AZ43" s="7"/>
      <c r="BA43" s="175"/>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Row],[id_producto]],PRIORIZACION!$G$11:$J$992,3,0)</f>
        <v>No Iniciado</v>
      </c>
      <c r="O44" s="42">
        <f>+VLOOKUP(PRODUCTOS[[#This Row],[id_producto]],PRIORIZACION!$G$11:$J$992,4,0)</f>
        <v>0</v>
      </c>
      <c r="P44" s="2">
        <f>+VLOOKUP(PRODUCTOS[[#This Row],[id_producto]],PRIORIZACION!$G$11:$K$992,5,0)</f>
        <v>0</v>
      </c>
      <c r="Q44" s="2">
        <f>+VLOOKUP(PRODUCTOS[[#This Row],[id_producto]],PRIORIZACION!$G$11:$L$992,6,0)</f>
        <v>0</v>
      </c>
      <c r="R44" s="2">
        <f>+VLOOKUP(PRODUCTOS[[#This Row],[id_producto]],PRIORIZACION!$G$11:$S$992,7,0)</f>
        <v>0</v>
      </c>
      <c r="S44" s="2"/>
      <c r="T44" s="2"/>
      <c r="U44" s="2"/>
      <c r="V44" s="2"/>
      <c r="W44" s="2"/>
      <c r="X44" s="2"/>
      <c r="Y44" s="2"/>
      <c r="Z44" s="2"/>
      <c r="AA44" s="3"/>
      <c r="AB44" s="7"/>
      <c r="AF44" s="7"/>
      <c r="AG44" s="11"/>
      <c r="AH44" s="259"/>
      <c r="AI44" s="189"/>
      <c r="AJ44" s="7"/>
      <c r="AK44" s="7"/>
      <c r="AL44" s="7"/>
      <c r="AM44" s="7"/>
      <c r="AN44" s="7"/>
      <c r="AO44" s="98"/>
      <c r="AP44" s="7"/>
      <c r="AQ44" s="119"/>
      <c r="AR44" s="7"/>
      <c r="AS44" s="7"/>
      <c r="AT44" s="7"/>
      <c r="AU44" s="7"/>
      <c r="AV44" s="17"/>
      <c r="AW44" s="7"/>
      <c r="AX44" s="7"/>
      <c r="AY44" s="7"/>
      <c r="AZ44" s="7"/>
      <c r="BA44" s="175"/>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3" t="s">
        <v>1731</v>
      </c>
      <c r="H45" s="96" t="s">
        <v>1733</v>
      </c>
      <c r="I45" s="96"/>
      <c r="J45" s="96">
        <v>0</v>
      </c>
      <c r="K45" s="96">
        <v>0</v>
      </c>
      <c r="L45" s="96">
        <v>0</v>
      </c>
      <c r="M45" s="96">
        <v>1</v>
      </c>
      <c r="N45" s="2" t="str">
        <f>+VLOOKUP(PRODUCTOS[[#This Row],[id_producto]],PRIORIZACION!$G$11:$J$992,3,0)</f>
        <v>Publicado</v>
      </c>
      <c r="O45" s="42">
        <f>+VLOOKUP(PRODUCTOS[[#This Row],[id_producto]],PRIORIZACION!$G$11:$J$992,4,0)</f>
        <v>1</v>
      </c>
      <c r="P45" s="2" t="str">
        <f>+VLOOKUP(PRODUCTOS[[#This Row],[id_producto]],PRIORIZACION!$G$11:$K$992,5,0)</f>
        <v>Abner</v>
      </c>
      <c r="Q45" s="2" t="str">
        <f>+VLOOKUP(PRODUCTOS[[#This Row],[id_producto]],PRIORIZACION!$G$11:$L$992,6,0)</f>
        <v>Reyes-Monse</v>
      </c>
      <c r="R45" s="2" t="str">
        <f>+VLOOKUP(PRODUCTOS[[#This Row],[id_producto]],PRIORIZACION!$G$11:$S$992,7,0)</f>
        <v>MAPSTORE</v>
      </c>
      <c r="S45" s="2"/>
      <c r="T45" s="2"/>
      <c r="U45" s="2"/>
      <c r="V45" s="2"/>
      <c r="W45" s="2"/>
      <c r="X45" s="2"/>
      <c r="Y45" s="2"/>
      <c r="Z45" s="2"/>
      <c r="AA45" s="3"/>
      <c r="AB45" s="7"/>
      <c r="AC45" s="157" t="s">
        <v>1345</v>
      </c>
      <c r="AF45" s="7"/>
      <c r="AG45" s="11"/>
      <c r="AH45" s="273">
        <v>44228</v>
      </c>
      <c r="AI45" s="220" t="s">
        <v>1829</v>
      </c>
      <c r="AJ45" s="7" t="s">
        <v>1353</v>
      </c>
      <c r="AK45" s="252" t="s">
        <v>1888</v>
      </c>
      <c r="AL45" s="7" t="s">
        <v>1353</v>
      </c>
      <c r="AM45" s="7" t="s">
        <v>1353</v>
      </c>
      <c r="AN45" s="7" t="s">
        <v>1353</v>
      </c>
      <c r="AO45" s="98" t="s">
        <v>1769</v>
      </c>
      <c r="AP45" s="17" t="s">
        <v>170</v>
      </c>
      <c r="AQ45" s="190">
        <v>9990</v>
      </c>
      <c r="AR45" s="171" t="s">
        <v>1104</v>
      </c>
      <c r="AS45" s="190">
        <v>3000</v>
      </c>
      <c r="AT45" s="17" t="s">
        <v>1204</v>
      </c>
      <c r="AU45" s="17" t="s">
        <v>1204</v>
      </c>
      <c r="AV45" s="17" t="s">
        <v>1770</v>
      </c>
      <c r="AW45" s="7" t="s">
        <v>1827</v>
      </c>
      <c r="AX45" s="7" t="s">
        <v>1073</v>
      </c>
      <c r="AY45" s="7" t="s">
        <v>1204</v>
      </c>
      <c r="AZ45" s="7" t="s">
        <v>1204</v>
      </c>
      <c r="BA45" s="175" t="s">
        <v>1800</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1395</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Row],[id_producto]],PRIORIZACION!$G$11:$J$992,3,0)</f>
        <v>S/I</v>
      </c>
      <c r="O46" s="42">
        <f>+VLOOKUP(PRODUCTOS[[#This Row],[id_producto]],PRIORIZACION!$G$11:$J$992,4,0)</f>
        <v>0</v>
      </c>
      <c r="P46" s="2">
        <f>+VLOOKUP(PRODUCTOS[[#This Row],[id_producto]],PRIORIZACION!$G$11:$K$992,5,0)</f>
        <v>0</v>
      </c>
      <c r="Q46" s="2">
        <f>+VLOOKUP(PRODUCTOS[[#This Row],[id_producto]],PRIORIZACION!$G$11:$L$992,6,0)</f>
        <v>0</v>
      </c>
      <c r="R46" s="2">
        <f>+VLOOKUP(PRODUCTOS[[#This Row],[id_producto]],PRIORIZACION!$G$11:$S$992,7,0)</f>
        <v>0</v>
      </c>
      <c r="S46" s="2"/>
      <c r="T46" s="2"/>
      <c r="U46" s="2"/>
      <c r="V46" s="2"/>
      <c r="W46" s="2"/>
      <c r="X46" s="2"/>
      <c r="Y46" s="2"/>
      <c r="Z46" s="2"/>
      <c r="AA46" s="3"/>
      <c r="AB46" s="7"/>
      <c r="AF46" s="7"/>
      <c r="AG46" s="11"/>
      <c r="AH46" s="259"/>
      <c r="AI46" s="189"/>
      <c r="AJ46" s="7"/>
      <c r="AK46" s="7"/>
      <c r="AL46" s="7"/>
      <c r="AM46" s="7"/>
      <c r="AN46" s="7"/>
      <c r="AO46" s="7"/>
      <c r="AP46" s="7"/>
      <c r="AQ46" s="119"/>
      <c r="AR46" s="7"/>
      <c r="AS46" s="7"/>
      <c r="AT46" s="7"/>
      <c r="AU46" s="7"/>
      <c r="AV46" s="17"/>
      <c r="AW46" s="7"/>
      <c r="AX46" s="7"/>
      <c r="AY46" s="7"/>
      <c r="AZ46" s="7"/>
      <c r="BA46" s="175"/>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Row],[id_producto]],PRIORIZACION!$G$11:$J$992,3,0)</f>
        <v>En Desarrollo</v>
      </c>
      <c r="O47" s="42">
        <f>+VLOOKUP(PRODUCTOS[[#This Row],[id_producto]],PRIORIZACION!$G$11:$J$992,4,0)</f>
        <v>0.7</v>
      </c>
      <c r="P47" s="2" t="str">
        <f>+VLOOKUP(PRODUCTOS[[#This Row],[id_producto]],PRIORIZACION!$G$11:$K$992,5,0)</f>
        <v>Patricio</v>
      </c>
      <c r="Q47" s="2" t="str">
        <f>+VLOOKUP(PRODUCTOS[[#This Row],[id_producto]],PRIORIZACION!$G$11:$L$992,6,0)</f>
        <v>Ma. Victoria</v>
      </c>
      <c r="R47" s="2" t="str">
        <f>+VLOOKUP(PRODUCTOS[[#This Row],[id_producto]],PRIORIZACION!$G$11:$S$992,7,0)</f>
        <v>POWER BI</v>
      </c>
      <c r="S47" s="2"/>
      <c r="T47" s="2"/>
      <c r="U47" s="2"/>
      <c r="V47" s="2"/>
      <c r="W47" s="2"/>
      <c r="X47" s="2"/>
      <c r="Y47" s="2"/>
      <c r="Z47" s="2"/>
      <c r="AA47" s="3"/>
      <c r="AB47" s="7"/>
      <c r="AC47" s="12" t="s">
        <v>160</v>
      </c>
      <c r="AF47" s="7"/>
      <c r="AG47" s="36"/>
      <c r="AH47" s="259"/>
      <c r="AI47" s="189"/>
      <c r="AJ47" s="7"/>
      <c r="AK47" s="7"/>
      <c r="AL47" s="7"/>
      <c r="AM47" s="7"/>
      <c r="AN47" s="7"/>
      <c r="AO47" s="7"/>
      <c r="AP47" s="7" t="s">
        <v>800</v>
      </c>
      <c r="AQ47" s="119">
        <v>0</v>
      </c>
      <c r="AR47" s="7" t="s">
        <v>1204</v>
      </c>
      <c r="AS47" s="7" t="s">
        <v>1204</v>
      </c>
      <c r="AT47" s="7" t="s">
        <v>1204</v>
      </c>
      <c r="AU47" s="7" t="s">
        <v>1204</v>
      </c>
      <c r="AV47" s="17" t="s">
        <v>1387</v>
      </c>
      <c r="AW47" s="7"/>
      <c r="AX47" s="7" t="s">
        <v>800</v>
      </c>
      <c r="AY47" s="7" t="s">
        <v>1204</v>
      </c>
      <c r="AZ47" s="7" t="s">
        <v>1204</v>
      </c>
      <c r="BA47" s="175">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Row],[id_producto]],PRIORIZACION!$G$11:$J$992,3,0)</f>
        <v>En Desarrollo</v>
      </c>
      <c r="O48" s="42">
        <f>+VLOOKUP(PRODUCTOS[[#This Row],[id_producto]],PRIORIZACION!$G$11:$J$992,4,0)</f>
        <v>0</v>
      </c>
      <c r="P48" s="2" t="str">
        <f>+VLOOKUP(PRODUCTOS[[#This Row],[id_producto]],PRIORIZACION!$G$11:$K$992,5,0)</f>
        <v>Patricio</v>
      </c>
      <c r="Q48" s="2" t="str">
        <f>+VLOOKUP(PRODUCTOS[[#This Row],[id_producto]],PRIORIZACION!$G$11:$L$992,6,0)</f>
        <v>Abner</v>
      </c>
      <c r="R48" s="2" t="str">
        <f>+VLOOKUP(PRODUCTOS[[#This Row],[id_producto]],PRIORIZACION!$G$11:$S$992,7,0)</f>
        <v>POWER BI</v>
      </c>
      <c r="S48" s="2"/>
      <c r="T48" s="2"/>
      <c r="U48" s="2"/>
      <c r="V48" s="2"/>
      <c r="W48" s="2"/>
      <c r="X48" s="2"/>
      <c r="Y48" s="2"/>
      <c r="Z48" s="2"/>
      <c r="AA48" s="3"/>
      <c r="AB48" s="7"/>
      <c r="AF48" s="7"/>
      <c r="AG48" s="11"/>
      <c r="AH48" s="259" t="s">
        <v>1732</v>
      </c>
      <c r="AI48" s="189"/>
      <c r="AJ48" s="7"/>
      <c r="AK48" s="7"/>
      <c r="AL48" s="7"/>
      <c r="AM48" s="7"/>
      <c r="AN48" s="7"/>
      <c r="AO48" s="266"/>
      <c r="AP48" s="17"/>
      <c r="AQ48" s="248"/>
      <c r="AR48" s="17"/>
      <c r="AS48" s="17"/>
      <c r="AT48" s="17"/>
      <c r="AU48" s="17"/>
      <c r="AV48" s="267"/>
      <c r="AW48" s="269"/>
      <c r="AX48" s="7"/>
      <c r="AY48" s="17"/>
      <c r="AZ48" s="17"/>
      <c r="BA48" s="175"/>
      <c r="BB48" s="7" t="s">
        <v>839</v>
      </c>
      <c r="BC48" s="7" t="str">
        <f>PRODUCTOS[[#This Row],[Data]]</f>
        <v>DATAELECCIONES</v>
      </c>
      <c r="BD48" s="7" t="str">
        <f>PRODUCTOS[[#This Row],[Tecnología]]</f>
        <v>POWER BI</v>
      </c>
      <c r="BE48" s="7"/>
      <c r="BF48" s="7" t="s">
        <v>923</v>
      </c>
      <c r="BG48" s="266"/>
      <c r="BH48" s="98"/>
      <c r="BI48" s="7" t="s">
        <v>841</v>
      </c>
      <c r="BJ48" s="98" t="s">
        <v>842</v>
      </c>
      <c r="BK48" s="7" t="s">
        <v>1395</v>
      </c>
      <c r="BL48" s="7">
        <v>1</v>
      </c>
      <c r="BM48" s="7"/>
    </row>
    <row r="49" spans="1:65" ht="87.5"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1891</v>
      </c>
      <c r="H49" s="2" t="s">
        <v>1892</v>
      </c>
      <c r="I49" s="95"/>
      <c r="J49" s="2">
        <v>1</v>
      </c>
      <c r="K49" s="2">
        <v>0</v>
      </c>
      <c r="L49" s="2">
        <v>0</v>
      </c>
      <c r="M49" s="2">
        <v>0</v>
      </c>
      <c r="N49" s="2" t="str">
        <f>+VLOOKUP(PRODUCTOS[[#This Row],[id_producto]],PRIORIZACION!$G$11:$J$992,3,0)</f>
        <v>En Desarrollo</v>
      </c>
      <c r="O49" s="42">
        <f>+VLOOKUP(PRODUCTOS[[#This Row],[id_producto]],PRIORIZACION!$G$11:$J$992,4,0)</f>
        <v>0</v>
      </c>
      <c r="P49" s="2" t="str">
        <f>+VLOOKUP(PRODUCTOS[[#This Row],[id_producto]],PRIORIZACION!$G$11:$K$992,5,0)</f>
        <v>Efraín</v>
      </c>
      <c r="Q49" s="2" t="str">
        <f>+VLOOKUP(PRODUCTOS[[#This Row],[id_producto]],PRIORIZACION!$G$11:$L$992,6,0)</f>
        <v>Efraín</v>
      </c>
      <c r="R49" s="2" t="str">
        <f>+VLOOKUP(PRODUCTOS[[#This Row],[id_producto]],PRIORIZACION!$G$11:$S$992,7,0)</f>
        <v>GEE</v>
      </c>
      <c r="S49" s="2"/>
      <c r="T49" s="2"/>
      <c r="U49" s="2"/>
      <c r="V49" s="2"/>
      <c r="W49" s="2"/>
      <c r="X49" s="2"/>
      <c r="Y49" s="2"/>
      <c r="Z49" s="2"/>
      <c r="AA49" s="3"/>
      <c r="AB49" s="7"/>
      <c r="AF49" s="7"/>
      <c r="AG49" s="11"/>
      <c r="AH49" s="259" t="s">
        <v>1732</v>
      </c>
      <c r="AI49" s="189"/>
      <c r="AJ49" s="7"/>
      <c r="AK49" s="7"/>
      <c r="AL49" s="7"/>
      <c r="AM49" s="7"/>
      <c r="AN49" s="7"/>
      <c r="AO49" s="97"/>
      <c r="AP49" s="17" t="s">
        <v>170</v>
      </c>
      <c r="AQ49" s="154"/>
      <c r="AR49" s="17" t="s">
        <v>1104</v>
      </c>
      <c r="AS49" s="155"/>
      <c r="AT49" s="17" t="s">
        <v>1204</v>
      </c>
      <c r="AU49" s="17" t="s">
        <v>1204</v>
      </c>
      <c r="AV49" s="155"/>
      <c r="AW49" s="253" t="s">
        <v>1827</v>
      </c>
      <c r="AX49" s="7" t="s">
        <v>169</v>
      </c>
      <c r="AY49" s="17" t="s">
        <v>1328</v>
      </c>
      <c r="AZ49" s="17" t="s">
        <v>1204</v>
      </c>
      <c r="BA49" s="177"/>
      <c r="BB49" s="7" t="s">
        <v>839</v>
      </c>
      <c r="BC49" s="7" t="str">
        <f>PRODUCTOS[[#This Row],[Data]]</f>
        <v>DATAAGRO</v>
      </c>
      <c r="BD49" s="7" t="str">
        <f>PRODUCTOS[[#This Row],[Tecnología]]</f>
        <v>GEE</v>
      </c>
      <c r="BE49" s="7"/>
      <c r="BF49" s="7" t="s">
        <v>1490</v>
      </c>
      <c r="BG49" s="97" t="s">
        <v>1410</v>
      </c>
      <c r="BH49" s="97" t="s">
        <v>1410</v>
      </c>
      <c r="BI49" s="7" t="s">
        <v>841</v>
      </c>
      <c r="BJ49" s="97" t="s">
        <v>842</v>
      </c>
      <c r="BK49" s="7" t="s">
        <v>1395</v>
      </c>
      <c r="BL49" s="7">
        <v>1</v>
      </c>
      <c r="BM49" s="97" t="s">
        <v>1893</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1525</v>
      </c>
      <c r="I50" s="96" t="s">
        <v>1486</v>
      </c>
      <c r="J50" s="96">
        <v>0</v>
      </c>
      <c r="K50" s="96">
        <v>0</v>
      </c>
      <c r="L50" s="96">
        <v>0</v>
      </c>
      <c r="M50" s="96">
        <v>1</v>
      </c>
      <c r="N50" s="2" t="str">
        <f>+VLOOKUP(PRODUCTOS[[#This Row],[id_producto]],PRIORIZACION!$G$11:$J$992,3,0)</f>
        <v>Publicado</v>
      </c>
      <c r="O50" s="42">
        <f>+VLOOKUP(PRODUCTOS[[#This Row],[id_producto]],PRIORIZACION!$G$11:$J$992,4,0)</f>
        <v>1</v>
      </c>
      <c r="P50" s="2" t="str">
        <f>+VLOOKUP(PRODUCTOS[[#This Row],[id_producto]],PRIORIZACION!$G$11:$K$992,5,0)</f>
        <v>Patricio</v>
      </c>
      <c r="Q50" s="2">
        <f>+VLOOKUP(PRODUCTOS[[#This Row],[id_producto]],PRIORIZACION!$G$11:$L$992,6,0)</f>
        <v>0</v>
      </c>
      <c r="R50" s="2" t="str">
        <f>+VLOOKUP(PRODUCTOS[[#This Row],[id_producto]],PRIORIZACION!$G$11:$S$992,7,0)</f>
        <v>POWER BI</v>
      </c>
      <c r="S50" s="2"/>
      <c r="T50" s="2"/>
      <c r="U50" s="2"/>
      <c r="V50" s="2"/>
      <c r="W50" s="2"/>
      <c r="X50" s="2"/>
      <c r="Y50" s="2"/>
      <c r="Z50" s="2"/>
      <c r="AA50" s="3"/>
      <c r="AB50" s="7"/>
      <c r="AC50" s="157" t="s">
        <v>1781</v>
      </c>
      <c r="AF50" s="7"/>
      <c r="AG50" s="11"/>
      <c r="AH50" s="273">
        <v>44228</v>
      </c>
      <c r="AI50" s="220" t="s">
        <v>1671</v>
      </c>
      <c r="AJ50" s="7" t="s">
        <v>1353</v>
      </c>
      <c r="AK50" s="7" t="s">
        <v>1353</v>
      </c>
      <c r="AL50" s="7" t="s">
        <v>1353</v>
      </c>
      <c r="AM50" s="7" t="s">
        <v>1353</v>
      </c>
      <c r="AN50" s="7" t="s">
        <v>1353</v>
      </c>
      <c r="AO50" s="209" t="s">
        <v>1573</v>
      </c>
      <c r="AP50" s="17" t="s">
        <v>170</v>
      </c>
      <c r="AQ50" s="190">
        <v>0</v>
      </c>
      <c r="AR50" s="17" t="s">
        <v>1204</v>
      </c>
      <c r="AS50" s="196" t="s">
        <v>1204</v>
      </c>
      <c r="AT50" s="17" t="s">
        <v>1204</v>
      </c>
      <c r="AU50" s="203" t="s">
        <v>1204</v>
      </c>
      <c r="AV50" s="17" t="s">
        <v>1336</v>
      </c>
      <c r="AW50" s="17" t="s">
        <v>1108</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1526</v>
      </c>
      <c r="I51" s="96" t="s">
        <v>1486</v>
      </c>
      <c r="J51" s="96">
        <v>0</v>
      </c>
      <c r="K51" s="96">
        <v>0</v>
      </c>
      <c r="L51" s="96">
        <v>0</v>
      </c>
      <c r="M51" s="96">
        <v>1</v>
      </c>
      <c r="N51" s="2" t="str">
        <f>+VLOOKUP(PRODUCTOS[[#This Row],[id_producto]],PRIORIZACION!$G$11:$J$992,3,0)</f>
        <v>Publicado</v>
      </c>
      <c r="O51" s="42">
        <f>+VLOOKUP(PRODUCTOS[[#This Row],[id_producto]],PRIORIZACION!$G$11:$J$992,4,0)</f>
        <v>1</v>
      </c>
      <c r="P51" s="2" t="str">
        <f>+VLOOKUP(PRODUCTOS[[#This Row],[id_producto]],PRIORIZACION!$G$11:$K$992,5,0)</f>
        <v>Patricio</v>
      </c>
      <c r="Q51" s="2">
        <f>+VLOOKUP(PRODUCTOS[[#This Row],[id_producto]],PRIORIZACION!$G$11:$L$992,6,0)</f>
        <v>0</v>
      </c>
      <c r="R51" s="2" t="str">
        <f>+VLOOKUP(PRODUCTOS[[#This Row],[id_producto]],PRIORIZACION!$G$11:$S$992,7,0)</f>
        <v>POWER BI</v>
      </c>
      <c r="S51" s="2"/>
      <c r="T51" s="2"/>
      <c r="U51" s="2"/>
      <c r="V51" s="2"/>
      <c r="W51" s="2"/>
      <c r="X51" s="2"/>
      <c r="Y51" s="2"/>
      <c r="Z51" s="2"/>
      <c r="AA51" s="3"/>
      <c r="AB51" s="7"/>
      <c r="AC51" s="157" t="s">
        <v>1782</v>
      </c>
      <c r="AF51" s="7"/>
      <c r="AG51" s="11"/>
      <c r="AH51" s="273">
        <v>44228</v>
      </c>
      <c r="AI51" s="220" t="s">
        <v>1670</v>
      </c>
      <c r="AJ51" s="7" t="s">
        <v>1353</v>
      </c>
      <c r="AK51" s="7" t="s">
        <v>1353</v>
      </c>
      <c r="AL51" s="7" t="s">
        <v>1353</v>
      </c>
      <c r="AM51" s="7" t="s">
        <v>1353</v>
      </c>
      <c r="AN51" s="7" t="s">
        <v>1353</v>
      </c>
      <c r="AO51" s="209" t="s">
        <v>1574</v>
      </c>
      <c r="AP51" s="17" t="s">
        <v>170</v>
      </c>
      <c r="AQ51" s="190">
        <v>0</v>
      </c>
      <c r="AR51" s="17" t="s">
        <v>1204</v>
      </c>
      <c r="AS51" s="196" t="s">
        <v>1204</v>
      </c>
      <c r="AT51" s="17" t="s">
        <v>1204</v>
      </c>
      <c r="AU51" s="203" t="s">
        <v>1204</v>
      </c>
      <c r="AV51" s="17" t="s">
        <v>1337</v>
      </c>
      <c r="AW51" s="17" t="s">
        <v>1108</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Row],[id_producto]],PRIORIZACION!$G$11:$J$992,3,0)</f>
        <v>S/I</v>
      </c>
      <c r="O52" s="42">
        <f>+VLOOKUP(PRODUCTOS[[#This Row],[id_producto]],PRIORIZACION!$G$11:$J$992,4,0)</f>
        <v>0</v>
      </c>
      <c r="P52" s="2" t="str">
        <f>+VLOOKUP(PRODUCTOS[[#This Row],[id_producto]],PRIORIZACION!$G$11:$K$992,5,0)</f>
        <v>Patricio</v>
      </c>
      <c r="Q52" s="2" t="str">
        <f>+VLOOKUP(PRODUCTOS[[#This Row],[id_producto]],PRIORIZACION!$G$11:$L$992,6,0)</f>
        <v>Ma. Victoria</v>
      </c>
      <c r="R52" s="2">
        <f>+VLOOKUP(PRODUCTOS[[#This Row],[id_producto]],PRIORIZACION!$G$11:$S$992,7,0)</f>
        <v>0</v>
      </c>
      <c r="S52" s="2"/>
      <c r="T52" s="2"/>
      <c r="U52" s="2"/>
      <c r="V52" s="2"/>
      <c r="W52" s="2"/>
      <c r="X52" s="2"/>
      <c r="Y52" s="2"/>
      <c r="Z52" s="2"/>
      <c r="AA52" s="3"/>
      <c r="AB52" s="7"/>
      <c r="AF52" s="7"/>
      <c r="AG52" s="36"/>
      <c r="AH52" s="259"/>
      <c r="AI52" s="189"/>
      <c r="AJ52" s="7"/>
      <c r="AK52" s="7"/>
      <c r="AL52" s="7"/>
      <c r="AM52" s="7"/>
      <c r="AN52" s="7"/>
      <c r="AO52" s="7"/>
      <c r="AP52" s="7"/>
      <c r="AQ52" s="119"/>
      <c r="AR52" s="7"/>
      <c r="AS52" s="7"/>
      <c r="AT52" s="7"/>
      <c r="AU52" s="7"/>
      <c r="AV52" s="17"/>
      <c r="AW52" s="7"/>
      <c r="AX52" s="7"/>
      <c r="AY52" s="7"/>
      <c r="AZ52" s="7"/>
      <c r="BA52" s="175"/>
      <c r="BB52" s="7" t="s">
        <v>839</v>
      </c>
      <c r="BC52" s="7" t="str">
        <f>PRODUCTOS[[#This Row],[Data]]</f>
        <v>DATAPUEBLOS</v>
      </c>
      <c r="BD52" s="7">
        <f>PRODUCTOS[[#This Row],[Tecnología]]</f>
        <v>0</v>
      </c>
      <c r="BE52" s="7"/>
      <c r="BF52" s="7"/>
      <c r="BG52" s="7"/>
      <c r="BH52" s="7"/>
      <c r="BI52" s="7"/>
      <c r="BJ52" s="7"/>
      <c r="BK52" s="7"/>
      <c r="BL52" s="7"/>
      <c r="BM52" s="7"/>
    </row>
    <row r="53" spans="1:65" ht="159.5" x14ac:dyDescent="0.35">
      <c r="A53" s="2" t="str">
        <f>+VLOOKUP(D53,'DATA`S'!$B$8:$C$1000,2,0)</f>
        <v>0017</v>
      </c>
      <c r="B53" s="2" t="str">
        <f>VLOOKUP(PRODUCTOS[[#This Row],[País]],PAISES!$B$4:$C$20,2,0)</f>
        <v>01</v>
      </c>
      <c r="C53" s="8" t="s">
        <v>877</v>
      </c>
      <c r="D53" s="2" t="s">
        <v>644</v>
      </c>
      <c r="E53" s="2" t="s">
        <v>169</v>
      </c>
      <c r="F53" s="2" t="str">
        <f t="shared" si="1"/>
        <v>0017-01-00046</v>
      </c>
      <c r="G53" s="96" t="s">
        <v>1928</v>
      </c>
      <c r="H53" s="2" t="s">
        <v>1902</v>
      </c>
      <c r="I53" s="96" t="s">
        <v>1904</v>
      </c>
      <c r="J53" s="2">
        <v>0</v>
      </c>
      <c r="K53" s="2">
        <v>0</v>
      </c>
      <c r="L53" s="2">
        <v>1</v>
      </c>
      <c r="M53" s="2">
        <v>0</v>
      </c>
      <c r="N53" s="2" t="str">
        <f>+VLOOKUP(PRODUCTOS[[#This Row],[id_producto]],PRIORIZACION!$G$11:$J$992,3,0)</f>
        <v>En Desarrollo</v>
      </c>
      <c r="O53" s="42">
        <f>+VLOOKUP(PRODUCTOS[[#This Row],[id_producto]],PRIORIZACION!$G$11:$J$992,4,0)</f>
        <v>0.95</v>
      </c>
      <c r="P53" s="2" t="str">
        <f>+VLOOKUP(PRODUCTOS[[#This Row],[id_producto]],PRIORIZACION!$G$11:$K$992,5,0)</f>
        <v>Patricio</v>
      </c>
      <c r="Q53" s="2" t="str">
        <f>+VLOOKUP(PRODUCTOS[[#This Row],[id_producto]],PRIORIZACION!$G$11:$L$992,6,0)</f>
        <v>Nati y cía.</v>
      </c>
      <c r="R53" s="2" t="str">
        <f>+VLOOKUP(PRODUCTOS[[#This Row],[id_producto]],PRIORIZACION!$G$11:$S$992,7,0)</f>
        <v>POWER BI</v>
      </c>
      <c r="S53" s="2"/>
      <c r="T53" s="2"/>
      <c r="U53" s="2"/>
      <c r="V53" s="2"/>
      <c r="W53" s="2"/>
      <c r="X53" s="2"/>
      <c r="Y53" s="2"/>
      <c r="Z53" s="2"/>
      <c r="AA53" s="3"/>
      <c r="AB53" s="7"/>
      <c r="AC53" s="12" t="s">
        <v>1950</v>
      </c>
      <c r="AF53" s="7"/>
      <c r="AG53" s="36"/>
      <c r="AH53" s="259" t="s">
        <v>1732</v>
      </c>
      <c r="AI53" s="189"/>
      <c r="AJ53" s="7"/>
      <c r="AK53" s="7"/>
      <c r="AL53" s="7"/>
      <c r="AM53" s="7"/>
      <c r="AN53" s="7"/>
      <c r="AO53" s="264" t="s">
        <v>1952</v>
      </c>
      <c r="AP53" s="7" t="s">
        <v>170</v>
      </c>
      <c r="AQ53" s="118"/>
      <c r="AR53" s="7" t="s">
        <v>1104</v>
      </c>
      <c r="AS53" s="97"/>
      <c r="AT53" s="7" t="s">
        <v>1204</v>
      </c>
      <c r="AU53" s="7" t="s">
        <v>1204</v>
      </c>
      <c r="AV53" s="263" t="s">
        <v>1951</v>
      </c>
      <c r="AW53" s="98" t="s">
        <v>1101</v>
      </c>
      <c r="AX53" s="7" t="s">
        <v>169</v>
      </c>
      <c r="AY53" s="7" t="s">
        <v>1328</v>
      </c>
      <c r="AZ53" s="7" t="s">
        <v>1204</v>
      </c>
      <c r="BA53" s="175" t="s">
        <v>1900</v>
      </c>
      <c r="BB53" s="7" t="s">
        <v>839</v>
      </c>
      <c r="BC53" s="7" t="str">
        <f>PRODUCTOS[[#This Row],[Data]]</f>
        <v>DATAELECCIONES</v>
      </c>
      <c r="BD53" s="7" t="str">
        <f>PRODUCTOS[[#This Row],[Tecnología]]</f>
        <v>POWER BI</v>
      </c>
      <c r="BE53" s="7" t="s">
        <v>1824</v>
      </c>
      <c r="BF53" s="7" t="s">
        <v>923</v>
      </c>
      <c r="BG53" s="98" t="s">
        <v>1889</v>
      </c>
      <c r="BH53" s="7"/>
      <c r="BI53" s="7" t="s">
        <v>841</v>
      </c>
      <c r="BJ53" s="98" t="s">
        <v>842</v>
      </c>
      <c r="BK53" s="7" t="s">
        <v>1395</v>
      </c>
      <c r="BL53" s="7">
        <v>1</v>
      </c>
      <c r="BM53" s="7" t="s">
        <v>1901</v>
      </c>
    </row>
    <row r="54" spans="1:65" ht="24" x14ac:dyDescent="0.35">
      <c r="A54" s="2" t="str">
        <f>+VLOOKUP(D54,'DATA`S'!$B$8:$C$1000,2,0)</f>
        <v>0003</v>
      </c>
      <c r="B54" s="40" t="str">
        <f>VLOOKUP(PRODUCTOS[[#This Row],[País]],PAISES!$B$4:$C$20,2,0)</f>
        <v>08</v>
      </c>
      <c r="C54" s="8" t="s">
        <v>878</v>
      </c>
      <c r="D54" s="2" t="s">
        <v>3</v>
      </c>
      <c r="E54" s="2" t="s">
        <v>1633</v>
      </c>
      <c r="F54" s="2" t="str">
        <f t="shared" si="1"/>
        <v>0003-08-00047</v>
      </c>
      <c r="G54" s="188" t="s">
        <v>1891</v>
      </c>
      <c r="H54" s="2" t="s">
        <v>1892</v>
      </c>
      <c r="I54" s="95"/>
      <c r="J54" s="2">
        <v>1</v>
      </c>
      <c r="K54" s="2">
        <v>0</v>
      </c>
      <c r="L54" s="2">
        <v>0</v>
      </c>
      <c r="M54" s="2">
        <v>0</v>
      </c>
      <c r="N54" s="2" t="str">
        <f>+VLOOKUP(PRODUCTOS[[#This Row],[id_producto]],PRIORIZACION!$G$11:$J$992,3,0)</f>
        <v>En Desarrollo</v>
      </c>
      <c r="O54" s="42">
        <f>+VLOOKUP(PRODUCTOS[[#This Row],[id_producto]],PRIORIZACION!$G$11:$J$992,4,0)</f>
        <v>0</v>
      </c>
      <c r="P54" s="2" t="str">
        <f>+VLOOKUP(PRODUCTOS[[#This Row],[id_producto]],PRIORIZACION!$G$11:$K$992,5,0)</f>
        <v>Efraín</v>
      </c>
      <c r="Q54" s="2" t="str">
        <f>+VLOOKUP(PRODUCTOS[[#This Row],[id_producto]],PRIORIZACION!$G$11:$L$992,6,0)</f>
        <v>Efraín</v>
      </c>
      <c r="R54" s="2" t="str">
        <f>+VLOOKUP(PRODUCTOS[[#This Row],[id_producto]],PRIORIZACION!$G$11:$S$992,7,0)</f>
        <v>GEE</v>
      </c>
      <c r="S54" s="2"/>
      <c r="T54" s="2"/>
      <c r="U54" s="2"/>
      <c r="V54" s="2"/>
      <c r="W54" s="2"/>
      <c r="X54" s="2"/>
      <c r="Y54" s="2"/>
      <c r="Z54" s="2"/>
      <c r="AA54" s="3"/>
      <c r="AB54" s="7"/>
      <c r="AF54" s="7"/>
      <c r="AG54" s="11"/>
      <c r="AH54" s="259" t="s">
        <v>1732</v>
      </c>
      <c r="AI54" s="189"/>
      <c r="AJ54" s="7"/>
      <c r="AK54" s="7"/>
      <c r="AL54" s="7"/>
      <c r="AM54" s="7"/>
      <c r="AN54" s="7"/>
      <c r="AO54" s="97"/>
      <c r="AP54" s="17" t="s">
        <v>170</v>
      </c>
      <c r="AQ54" s="154"/>
      <c r="AR54" s="17" t="s">
        <v>1755</v>
      </c>
      <c r="AS54" s="155"/>
      <c r="AT54" s="17" t="s">
        <v>1204</v>
      </c>
      <c r="AU54" s="17" t="s">
        <v>1204</v>
      </c>
      <c r="AV54" s="155"/>
      <c r="AW54" s="253" t="s">
        <v>1827</v>
      </c>
      <c r="AX54" s="7" t="s">
        <v>1633</v>
      </c>
      <c r="AY54" s="12" t="s">
        <v>1757</v>
      </c>
      <c r="AZ54" s="17" t="s">
        <v>1204</v>
      </c>
      <c r="BA54" s="177"/>
      <c r="BB54" s="7" t="s">
        <v>839</v>
      </c>
      <c r="BC54" s="7" t="str">
        <f>PRODUCTOS[[#This Row],[Data]]</f>
        <v>DATAAGRO</v>
      </c>
      <c r="BD54" s="7" t="str">
        <f>PRODUCTOS[[#This Row],[Tecnología]]</f>
        <v>GEE</v>
      </c>
      <c r="BE54" s="7"/>
      <c r="BF54" s="7" t="s">
        <v>1490</v>
      </c>
      <c r="BG54" s="97" t="s">
        <v>1410</v>
      </c>
      <c r="BH54" s="97" t="s">
        <v>1410</v>
      </c>
      <c r="BI54" s="7" t="s">
        <v>841</v>
      </c>
      <c r="BJ54" s="97" t="s">
        <v>842</v>
      </c>
      <c r="BK54" s="7" t="s">
        <v>1395</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Row],[id_producto]],PRIORIZACION!$G$11:$J$992,3,0)</f>
        <v>En Desarrollo</v>
      </c>
      <c r="O55" s="42">
        <f>+VLOOKUP(PRODUCTOS[[#This Row],[id_producto]],PRIORIZACION!$G$11:$J$992,4,0)</f>
        <v>0.5</v>
      </c>
      <c r="P55" s="2" t="str">
        <f>+VLOOKUP(PRODUCTOS[[#This Row],[id_producto]],PRIORIZACION!$G$11:$K$992,5,0)</f>
        <v>Patricio</v>
      </c>
      <c r="Q55" s="2" t="str">
        <f>+VLOOKUP(PRODUCTOS[[#This Row],[id_producto]],PRIORIZACION!$G$11:$L$992,6,0)</f>
        <v>Silvia</v>
      </c>
      <c r="R55" s="2" t="str">
        <f>+VLOOKUP(PRODUCTOS[[#This Row],[id_producto]],PRIORIZACION!$G$11:$S$992,7,0)</f>
        <v>POWER BI</v>
      </c>
      <c r="S55" s="2"/>
      <c r="T55" s="2"/>
      <c r="U55" s="2"/>
      <c r="V55" s="2"/>
      <c r="W55" s="2"/>
      <c r="X55" s="2"/>
      <c r="Y55" s="2"/>
      <c r="Z55" s="2"/>
      <c r="AA55" s="3"/>
      <c r="AB55" s="7"/>
      <c r="AF55" s="7"/>
      <c r="AG55" s="11"/>
      <c r="AH55" s="259"/>
      <c r="AI55" s="189"/>
      <c r="AJ55" s="7"/>
      <c r="AK55" s="7"/>
      <c r="AL55" s="7"/>
      <c r="AM55" s="7"/>
      <c r="AN55" s="7"/>
      <c r="AO55" s="7"/>
      <c r="AP55" s="7"/>
      <c r="AQ55" s="119"/>
      <c r="AR55" s="7"/>
      <c r="AS55" s="7"/>
      <c r="AT55" s="7"/>
      <c r="AU55" s="7"/>
      <c r="AV55" s="17"/>
      <c r="AW55" s="7"/>
      <c r="AX55" s="7"/>
      <c r="AY55" s="7"/>
      <c r="AZ55" s="7"/>
      <c r="BA55" s="175"/>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Row],[id_producto]],PRIORIZACION!$G$11:$J$992,3,0)</f>
        <v>En Desarrollo</v>
      </c>
      <c r="O56" s="42">
        <f>+VLOOKUP(PRODUCTOS[[#This Row],[id_producto]],PRIORIZACION!$G$11:$J$992,4,0)</f>
        <v>0.2</v>
      </c>
      <c r="P56" s="2" t="str">
        <f>+VLOOKUP(PRODUCTOS[[#This Row],[id_producto]],PRIORIZACION!$G$11:$K$992,5,0)</f>
        <v>Patricio</v>
      </c>
      <c r="Q56" s="2" t="str">
        <f>+VLOOKUP(PRODUCTOS[[#This Row],[id_producto]],PRIORIZACION!$G$11:$L$992,6,0)</f>
        <v>Fernanda</v>
      </c>
      <c r="R56" s="2" t="str">
        <f>+VLOOKUP(PRODUCTOS[[#This Row],[id_producto]],PRIORIZACION!$G$11:$S$992,7,0)</f>
        <v>POWER BI</v>
      </c>
      <c r="S56" s="2"/>
      <c r="T56" s="2"/>
      <c r="U56" s="2"/>
      <c r="V56" s="2"/>
      <c r="W56" s="2"/>
      <c r="X56" s="2"/>
      <c r="Y56" s="2"/>
      <c r="Z56" s="2"/>
      <c r="AA56" s="3"/>
      <c r="AB56" s="7"/>
      <c r="AF56" s="7"/>
      <c r="AG56" s="11"/>
      <c r="AH56" s="259"/>
      <c r="AI56" s="189"/>
      <c r="AJ56" s="7"/>
      <c r="AK56" s="7"/>
      <c r="AL56" s="7"/>
      <c r="AM56" s="7"/>
      <c r="AN56" s="7"/>
      <c r="AO56" s="7"/>
      <c r="AP56" s="7"/>
      <c r="AQ56" s="119"/>
      <c r="AR56" s="7"/>
      <c r="AS56" s="7"/>
      <c r="AT56" s="7"/>
      <c r="AU56" s="7"/>
      <c r="AV56" s="17"/>
      <c r="AW56" s="7"/>
      <c r="AX56" s="7"/>
      <c r="AY56" s="7"/>
      <c r="AZ56" s="7"/>
      <c r="BA56" s="175"/>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Row],[id_producto]],PRIORIZACION!$G$11:$J$992,3,0)</f>
        <v>En Desarrollo</v>
      </c>
      <c r="O57" s="42">
        <f>+VLOOKUP(PRODUCTOS[[#This Row],[id_producto]],PRIORIZACION!$G$11:$J$992,4,0)</f>
        <v>0</v>
      </c>
      <c r="P57" s="2">
        <f>+VLOOKUP(PRODUCTOS[[#This Row],[id_producto]],PRIORIZACION!$G$11:$K$992,5,0)</f>
        <v>0</v>
      </c>
      <c r="Q57" s="2">
        <f>+VLOOKUP(PRODUCTOS[[#This Row],[id_producto]],PRIORIZACION!$G$11:$L$992,6,0)</f>
        <v>0</v>
      </c>
      <c r="R57" s="2">
        <f>+VLOOKUP(PRODUCTOS[[#This Row],[id_producto]],PRIORIZACION!$G$11:$S$992,7,0)</f>
        <v>0</v>
      </c>
      <c r="S57" s="2"/>
      <c r="T57" s="2"/>
      <c r="U57" s="2"/>
      <c r="V57" s="2"/>
      <c r="W57" s="2"/>
      <c r="X57" s="2"/>
      <c r="Y57" s="2"/>
      <c r="Z57" s="2"/>
      <c r="AA57" s="3"/>
      <c r="AB57" s="7"/>
      <c r="AF57" s="7"/>
      <c r="AG57" s="11"/>
      <c r="AH57" s="259"/>
      <c r="AI57" s="189"/>
      <c r="AJ57" s="7"/>
      <c r="AK57" s="7"/>
      <c r="AL57" s="7"/>
      <c r="AM57" s="7"/>
      <c r="AN57" s="7"/>
      <c r="AO57" s="7"/>
      <c r="AP57" s="7"/>
      <c r="AQ57" s="119"/>
      <c r="AR57" s="7"/>
      <c r="AS57" s="7"/>
      <c r="AT57" s="7"/>
      <c r="AU57" s="7"/>
      <c r="AV57" s="17"/>
      <c r="AW57" s="7"/>
      <c r="AX57" s="7"/>
      <c r="AY57" s="7"/>
      <c r="AZ57" s="7"/>
      <c r="BA57" s="175"/>
      <c r="BB57" s="7" t="s">
        <v>839</v>
      </c>
      <c r="BC57" s="7" t="str">
        <f>PRODUCTOS[[#This Row],[Data]]</f>
        <v>DATATRABAJO</v>
      </c>
      <c r="BD57" s="7">
        <f>PRODUCTOS[[#This Row],[Tecnología]]</f>
        <v>0</v>
      </c>
      <c r="BE57" s="7"/>
      <c r="BF57" s="7"/>
      <c r="BG57" s="7"/>
      <c r="BH57" s="7"/>
      <c r="BI57" s="7"/>
      <c r="BJ57" s="7"/>
      <c r="BK57" s="7"/>
      <c r="BL57" s="7"/>
      <c r="BM57" s="7"/>
    </row>
    <row r="58" spans="1:65" ht="89.5" customHeight="1" x14ac:dyDescent="0.35">
      <c r="A58" s="2" t="str">
        <f>+VLOOKUP(D58,'DATA`S'!$B$8:$C$1000,2,0)</f>
        <v>0003</v>
      </c>
      <c r="B58" s="40" t="str">
        <f>VLOOKUP(PRODUCTOS[[#This Row],[País]],PAISES!$B$4:$C$20,2,0)</f>
        <v>07</v>
      </c>
      <c r="C58" s="8" t="s">
        <v>882</v>
      </c>
      <c r="D58" s="2" t="s">
        <v>3</v>
      </c>
      <c r="E58" s="2" t="s">
        <v>1634</v>
      </c>
      <c r="F58" s="2" t="str">
        <f t="shared" si="1"/>
        <v>0003-07-00051</v>
      </c>
      <c r="G58" s="188" t="s">
        <v>1891</v>
      </c>
      <c r="H58" s="2" t="s">
        <v>1892</v>
      </c>
      <c r="I58" s="95"/>
      <c r="J58" s="2">
        <v>1</v>
      </c>
      <c r="K58" s="2">
        <v>0</v>
      </c>
      <c r="L58" s="2">
        <v>0</v>
      </c>
      <c r="M58" s="2">
        <v>0</v>
      </c>
      <c r="N58" s="2" t="str">
        <f>+VLOOKUP(PRODUCTOS[[#This Row],[id_producto]],PRIORIZACION!$G$11:$J$992,3,0)</f>
        <v>En Desarrollo</v>
      </c>
      <c r="O58" s="42">
        <f>+VLOOKUP(PRODUCTOS[[#This Row],[id_producto]],PRIORIZACION!$G$11:$J$992,4,0)</f>
        <v>0</v>
      </c>
      <c r="P58" s="2" t="str">
        <f>+VLOOKUP(PRODUCTOS[[#This Row],[id_producto]],PRIORIZACION!$G$11:$K$992,5,0)</f>
        <v>Efraín</v>
      </c>
      <c r="Q58" s="2" t="str">
        <f>+VLOOKUP(PRODUCTOS[[#This Row],[id_producto]],PRIORIZACION!$G$11:$L$992,6,0)</f>
        <v>Efraín</v>
      </c>
      <c r="R58" s="2" t="str">
        <f>+VLOOKUP(PRODUCTOS[[#This Row],[id_producto]],PRIORIZACION!$G$11:$S$992,7,0)</f>
        <v>GEE</v>
      </c>
      <c r="S58" s="2"/>
      <c r="T58" s="2"/>
      <c r="U58" s="2"/>
      <c r="V58" s="2"/>
      <c r="W58" s="2"/>
      <c r="X58" s="2"/>
      <c r="Y58" s="2"/>
      <c r="Z58" s="2"/>
      <c r="AA58" s="3"/>
      <c r="AB58" s="7"/>
      <c r="AC58" s="157"/>
      <c r="AF58" s="7"/>
      <c r="AG58" s="11"/>
      <c r="AH58" s="259" t="s">
        <v>1732</v>
      </c>
      <c r="AI58" s="189"/>
      <c r="AJ58" s="7"/>
      <c r="AK58" s="7"/>
      <c r="AL58" s="7"/>
      <c r="AM58" s="7"/>
      <c r="AN58" s="7"/>
      <c r="AO58" s="97"/>
      <c r="AP58" s="17" t="s">
        <v>170</v>
      </c>
      <c r="AQ58" s="154"/>
      <c r="AR58" s="17" t="s">
        <v>1756</v>
      </c>
      <c r="AS58" s="155"/>
      <c r="AT58" s="17" t="s">
        <v>1204</v>
      </c>
      <c r="AU58" s="17" t="s">
        <v>1204</v>
      </c>
      <c r="AV58" s="155"/>
      <c r="AW58" s="253" t="s">
        <v>1827</v>
      </c>
      <c r="AX58" s="7" t="s">
        <v>1634</v>
      </c>
      <c r="AY58" s="12" t="s">
        <v>1758</v>
      </c>
      <c r="AZ58" s="17" t="s">
        <v>1204</v>
      </c>
      <c r="BA58" s="177"/>
      <c r="BB58" s="7" t="s">
        <v>839</v>
      </c>
      <c r="BC58" s="7" t="str">
        <f>PRODUCTOS[[#This Row],[Data]]</f>
        <v>DATAAGRO</v>
      </c>
      <c r="BD58" s="7" t="str">
        <f>PRODUCTOS[[#This Row],[Tecnología]]</f>
        <v>GEE</v>
      </c>
      <c r="BE58" s="7"/>
      <c r="BF58" s="7" t="s">
        <v>1490</v>
      </c>
      <c r="BG58" s="97" t="s">
        <v>1410</v>
      </c>
      <c r="BH58" s="97" t="s">
        <v>1410</v>
      </c>
      <c r="BI58" s="7" t="s">
        <v>841</v>
      </c>
      <c r="BJ58" s="97" t="s">
        <v>842</v>
      </c>
      <c r="BK58" s="7" t="s">
        <v>1395</v>
      </c>
      <c r="BL58" s="7">
        <v>1</v>
      </c>
      <c r="BM58" s="97"/>
    </row>
    <row r="59" spans="1:65" ht="87" customHeight="1" x14ac:dyDescent="0.35">
      <c r="A59" s="2" t="str">
        <f>+VLOOKUP(D59,'DATA`S'!$B$8:$C$1000,2,0)</f>
        <v>0009</v>
      </c>
      <c r="B59" s="40" t="str">
        <f>VLOOKUP(PRODUCTOS[[#This Row],[País]],PAISES!$B$4:$C$20,2,0)</f>
        <v>01</v>
      </c>
      <c r="C59" s="8" t="s">
        <v>883</v>
      </c>
      <c r="D59" s="2" t="s">
        <v>8</v>
      </c>
      <c r="E59" s="2" t="s">
        <v>169</v>
      </c>
      <c r="F59" s="2" t="str">
        <f t="shared" si="1"/>
        <v>0009-01-00052</v>
      </c>
      <c r="G59" s="188" t="s">
        <v>1855</v>
      </c>
      <c r="H59" s="2" t="s">
        <v>1894</v>
      </c>
      <c r="I59" s="2" t="s">
        <v>1903</v>
      </c>
      <c r="J59" s="2">
        <v>0</v>
      </c>
      <c r="K59" s="2">
        <v>0</v>
      </c>
      <c r="L59" s="2">
        <v>0</v>
      </c>
      <c r="M59" s="2">
        <v>1</v>
      </c>
      <c r="N59" s="2" t="str">
        <f>+VLOOKUP(PRODUCTOS[[#This Row],[id_producto]],PRIORIZACION!$G$11:$J$992,3,0)</f>
        <v>En Desarrollo</v>
      </c>
      <c r="O59" s="42">
        <f>+VLOOKUP(PRODUCTOS[[#This Row],[id_producto]],PRIORIZACION!$G$11:$J$992,4,0)</f>
        <v>0.8</v>
      </c>
      <c r="P59" s="2" t="str">
        <f>+VLOOKUP(PRODUCTOS[[#This Row],[id_producto]],PRIORIZACION!$G$11:$K$992,5,0)</f>
        <v>Abner</v>
      </c>
      <c r="Q59" s="2" t="str">
        <f>+VLOOKUP(PRODUCTOS[[#This Row],[id_producto]],PRIORIZACION!$G$11:$L$992,6,0)</f>
        <v>Reyes-Monse</v>
      </c>
      <c r="R59" s="2" t="str">
        <f>+VLOOKUP(PRODUCTOS[[#This Row],[id_producto]],PRIORIZACION!$G$11:$S$992,7,0)</f>
        <v>MAPSTORE</v>
      </c>
      <c r="S59" s="2"/>
      <c r="T59" s="2"/>
      <c r="U59" s="2"/>
      <c r="V59" s="2"/>
      <c r="W59" s="2"/>
      <c r="X59" s="2"/>
      <c r="Y59" s="2"/>
      <c r="Z59" s="2"/>
      <c r="AA59" s="3"/>
      <c r="AB59" s="7"/>
      <c r="AC59" s="157" t="s">
        <v>1734</v>
      </c>
      <c r="AF59" s="7"/>
      <c r="AG59" s="11"/>
      <c r="AH59" s="259" t="s">
        <v>1732</v>
      </c>
      <c r="AI59" s="250"/>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6">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1395</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1528</v>
      </c>
      <c r="I60" s="12" t="s">
        <v>1259</v>
      </c>
      <c r="J60" s="96">
        <v>0</v>
      </c>
      <c r="K60" s="96">
        <v>0</v>
      </c>
      <c r="L60" s="96">
        <v>0</v>
      </c>
      <c r="M60" s="96">
        <v>1</v>
      </c>
      <c r="N60" s="2" t="str">
        <f>+VLOOKUP(PRODUCTOS[[#This Row],[id_producto]],PRIORIZACION!$G$11:$J$992,3,0)</f>
        <v>Publicado</v>
      </c>
      <c r="O60" s="42">
        <f>+VLOOKUP(PRODUCTOS[[#This Row],[id_producto]],PRIORIZACION!$G$11:$J$992,4,0)</f>
        <v>1</v>
      </c>
      <c r="P60" s="2" t="str">
        <f>+VLOOKUP(PRODUCTOS[[#This Row],[id_producto]],PRIORIZACION!$G$11:$K$992,5,0)</f>
        <v>Patricio</v>
      </c>
      <c r="Q60" s="2" t="str">
        <f>+VLOOKUP(PRODUCTOS[[#This Row],[id_producto]],PRIORIZACION!$G$11:$L$992,6,0)</f>
        <v xml:space="preserve">Paula </v>
      </c>
      <c r="R60" s="2" t="str">
        <f>+VLOOKUP(PRODUCTOS[[#This Row],[id_producto]],PRIORIZACION!$G$11:$S$992,7,0)</f>
        <v>POWER BI</v>
      </c>
      <c r="S60" s="2"/>
      <c r="T60" s="2"/>
      <c r="U60" s="2"/>
      <c r="V60" s="2"/>
      <c r="W60" s="2"/>
      <c r="X60" s="2"/>
      <c r="Y60" s="2"/>
      <c r="Z60" s="2"/>
      <c r="AA60" s="3"/>
      <c r="AB60" s="7"/>
      <c r="AC60" s="157" t="s">
        <v>1783</v>
      </c>
      <c r="AF60" s="7"/>
      <c r="AG60" s="11"/>
      <c r="AH60" s="273">
        <v>44228</v>
      </c>
      <c r="AI60" s="220" t="s">
        <v>1654</v>
      </c>
      <c r="AJ60" s="7" t="s">
        <v>1353</v>
      </c>
      <c r="AK60" s="7" t="s">
        <v>1353</v>
      </c>
      <c r="AL60" s="7" t="s">
        <v>1353</v>
      </c>
      <c r="AM60" s="7" t="s">
        <v>1353</v>
      </c>
      <c r="AN60" s="7" t="s">
        <v>1353</v>
      </c>
      <c r="AO60" s="182" t="s">
        <v>1722</v>
      </c>
      <c r="AP60" s="17" t="s">
        <v>170</v>
      </c>
      <c r="AQ60" s="190">
        <v>0</v>
      </c>
      <c r="AR60" s="17" t="s">
        <v>1204</v>
      </c>
      <c r="AS60" s="194" t="s">
        <v>1204</v>
      </c>
      <c r="AT60" s="17" t="s">
        <v>1204</v>
      </c>
      <c r="AU60" s="203" t="s">
        <v>1204</v>
      </c>
      <c r="AV60" s="17" t="s">
        <v>1585</v>
      </c>
      <c r="AW60" s="17" t="s">
        <v>1101</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1571</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Row],[id_producto]],PRIORIZACION!$G$11:$J$992,3,0)</f>
        <v>No Iniciado</v>
      </c>
      <c r="O61" s="42">
        <f>+VLOOKUP(PRODUCTOS[[#This Row],[id_producto]],PRIORIZACION!$G$11:$J$992,4,0)</f>
        <v>0</v>
      </c>
      <c r="P61" s="2">
        <f>+VLOOKUP(PRODUCTOS[[#This Row],[id_producto]],PRIORIZACION!$G$11:$K$992,5,0)</f>
        <v>0</v>
      </c>
      <c r="Q61" s="2" t="str">
        <f>+VLOOKUP(PRODUCTOS[[#This Row],[id_producto]],PRIORIZACION!$G$11:$L$992,6,0)</f>
        <v>Karen</v>
      </c>
      <c r="R61" s="2" t="str">
        <f>+VLOOKUP(PRODUCTOS[[#This Row],[id_producto]],PRIORIZACION!$G$11:$S$992,7,0)</f>
        <v>POWER BI</v>
      </c>
      <c r="S61" s="2"/>
      <c r="T61" s="2"/>
      <c r="U61" s="2"/>
      <c r="V61" s="2"/>
      <c r="W61" s="2"/>
      <c r="X61" s="2"/>
      <c r="Y61" s="2"/>
      <c r="Z61" s="2"/>
      <c r="AA61" s="3"/>
      <c r="AB61" s="7"/>
      <c r="AF61" s="7"/>
      <c r="AG61" s="11"/>
      <c r="AH61" s="259"/>
      <c r="AI61" s="189"/>
      <c r="AJ61" s="7"/>
      <c r="AK61" s="7"/>
      <c r="AL61" s="7"/>
      <c r="AM61" s="7"/>
      <c r="AN61" s="7"/>
      <c r="AO61" s="7"/>
      <c r="AP61" s="7"/>
      <c r="AQ61" s="119"/>
      <c r="AR61" s="7"/>
      <c r="AS61" s="7"/>
      <c r="AT61" s="7"/>
      <c r="AU61" s="7"/>
      <c r="AV61" s="17"/>
      <c r="AW61" s="7"/>
      <c r="AX61" s="7"/>
      <c r="AY61" s="7"/>
      <c r="AZ61" s="7"/>
      <c r="BA61" s="175"/>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Row],[id_producto]],PRIORIZACION!$G$11:$J$992,3,0)</f>
        <v>No Iniciado</v>
      </c>
      <c r="O62" s="42">
        <f>+VLOOKUP(PRODUCTOS[[#This Row],[id_producto]],PRIORIZACION!$G$11:$J$992,4,0)</f>
        <v>0</v>
      </c>
      <c r="P62" s="2">
        <f>+VLOOKUP(PRODUCTOS[[#This Row],[id_producto]],PRIORIZACION!$G$11:$K$992,5,0)</f>
        <v>0</v>
      </c>
      <c r="Q62" s="2" t="str">
        <f>+VLOOKUP(PRODUCTOS[[#This Row],[id_producto]],PRIORIZACION!$G$11:$L$992,6,0)</f>
        <v>Karen</v>
      </c>
      <c r="R62" s="2" t="str">
        <f>+VLOOKUP(PRODUCTOS[[#This Row],[id_producto]],PRIORIZACION!$G$11:$S$992,7,0)</f>
        <v>POWER BI</v>
      </c>
      <c r="S62" s="2"/>
      <c r="T62" s="2"/>
      <c r="U62" s="2"/>
      <c r="V62" s="2"/>
      <c r="W62" s="2"/>
      <c r="X62" s="2"/>
      <c r="Y62" s="2"/>
      <c r="Z62" s="2"/>
      <c r="AA62" s="3"/>
      <c r="AB62" s="7"/>
      <c r="AF62" s="7"/>
      <c r="AG62" s="11"/>
      <c r="AH62" s="259"/>
      <c r="AI62" s="189"/>
      <c r="AJ62" s="7"/>
      <c r="AK62" s="7"/>
      <c r="AL62" s="7"/>
      <c r="AM62" s="7"/>
      <c r="AN62" s="7"/>
      <c r="AO62" s="7"/>
      <c r="AP62" s="7"/>
      <c r="AQ62" s="119"/>
      <c r="AR62" s="7"/>
      <c r="AS62" s="7"/>
      <c r="AT62" s="7"/>
      <c r="AU62" s="7"/>
      <c r="AV62" s="17"/>
      <c r="AW62" s="7"/>
      <c r="AX62" s="7"/>
      <c r="AY62" s="7"/>
      <c r="AZ62" s="7"/>
      <c r="BA62" s="175"/>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Row],[id_producto]],PRIORIZACION!$G$11:$J$992,3,0)</f>
        <v>No Iniciado</v>
      </c>
      <c r="O63" s="42">
        <f>+VLOOKUP(PRODUCTOS[[#This Row],[id_producto]],PRIORIZACION!$G$11:$J$992,4,0)</f>
        <v>0</v>
      </c>
      <c r="P63" s="2">
        <f>+VLOOKUP(PRODUCTOS[[#This Row],[id_producto]],PRIORIZACION!$G$11:$K$992,5,0)</f>
        <v>0</v>
      </c>
      <c r="Q63" s="2" t="str">
        <f>+VLOOKUP(PRODUCTOS[[#This Row],[id_producto]],PRIORIZACION!$G$11:$L$992,6,0)</f>
        <v>Karen</v>
      </c>
      <c r="R63" s="2" t="str">
        <f>+VLOOKUP(PRODUCTOS[[#This Row],[id_producto]],PRIORIZACION!$G$11:$S$992,7,0)</f>
        <v>POWER BI</v>
      </c>
      <c r="S63" s="2"/>
      <c r="T63" s="2"/>
      <c r="U63" s="2"/>
      <c r="V63" s="2"/>
      <c r="W63" s="2"/>
      <c r="X63" s="2"/>
      <c r="Y63" s="2"/>
      <c r="Z63" s="2"/>
      <c r="AA63" s="3"/>
      <c r="AB63" s="7"/>
      <c r="AF63" s="7"/>
      <c r="AG63" s="11"/>
      <c r="AH63" s="259"/>
      <c r="AI63" s="189"/>
      <c r="AJ63" s="7"/>
      <c r="AK63" s="7"/>
      <c r="AL63" s="7"/>
      <c r="AM63" s="7"/>
      <c r="AN63" s="7"/>
      <c r="AO63" s="7"/>
      <c r="AP63" s="7"/>
      <c r="AQ63" s="119"/>
      <c r="AR63" s="7"/>
      <c r="AS63" s="7"/>
      <c r="AT63" s="7"/>
      <c r="AU63" s="7"/>
      <c r="AV63" s="17"/>
      <c r="AW63" s="7"/>
      <c r="AX63" s="7"/>
      <c r="AY63" s="7"/>
      <c r="AZ63" s="7"/>
      <c r="BA63" s="175"/>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Row],[id_producto]],PRIORIZACION!$G$11:$J$992,3,0)</f>
        <v>No Iniciado</v>
      </c>
      <c r="O64" s="42">
        <f>+VLOOKUP(PRODUCTOS[[#This Row],[id_producto]],PRIORIZACION!$G$11:$J$992,4,0)</f>
        <v>0</v>
      </c>
      <c r="P64" s="2">
        <f>+VLOOKUP(PRODUCTOS[[#This Row],[id_producto]],PRIORIZACION!$G$11:$K$992,5,0)</f>
        <v>0</v>
      </c>
      <c r="Q64" s="2" t="str">
        <f>+VLOOKUP(PRODUCTOS[[#This Row],[id_producto]],PRIORIZACION!$G$11:$L$992,6,0)</f>
        <v>Karen</v>
      </c>
      <c r="R64" s="2" t="str">
        <f>+VLOOKUP(PRODUCTOS[[#This Row],[id_producto]],PRIORIZACION!$G$11:$S$992,7,0)</f>
        <v>ARCGISONLINE</v>
      </c>
      <c r="S64" s="2"/>
      <c r="T64" s="2"/>
      <c r="U64" s="2"/>
      <c r="V64" s="2"/>
      <c r="W64" s="2"/>
      <c r="X64" s="2"/>
      <c r="Y64" s="2"/>
      <c r="Z64" s="2"/>
      <c r="AA64" s="3"/>
      <c r="AB64" s="7"/>
      <c r="AF64" s="7"/>
      <c r="AG64" s="36"/>
      <c r="AH64" s="259"/>
      <c r="AI64" s="189"/>
      <c r="AJ64" s="7"/>
      <c r="AK64" s="7"/>
      <c r="AL64" s="7"/>
      <c r="AM64" s="7"/>
      <c r="AN64" s="7"/>
      <c r="AO64" s="7"/>
      <c r="AP64" s="7"/>
      <c r="AQ64" s="119"/>
      <c r="AR64" s="7"/>
      <c r="AS64" s="7"/>
      <c r="AT64" s="7"/>
      <c r="AU64" s="7"/>
      <c r="AV64" s="17"/>
      <c r="AW64" s="7"/>
      <c r="AX64" s="7"/>
      <c r="AY64" s="7"/>
      <c r="AZ64" s="7"/>
      <c r="BA64" s="175"/>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Row],[id_producto]],PRIORIZACION!$G$11:$J$992,3,0)</f>
        <v>En Desarrollo</v>
      </c>
      <c r="O65" s="42">
        <f>+VLOOKUP(PRODUCTOS[[#This Row],[id_producto]],PRIORIZACION!$G$11:$J$992,4,0)</f>
        <v>0</v>
      </c>
      <c r="P65" s="2">
        <f>+VLOOKUP(PRODUCTOS[[#This Row],[id_producto]],PRIORIZACION!$G$11:$K$992,5,0)</f>
        <v>0</v>
      </c>
      <c r="Q65" s="2" t="str">
        <f>+VLOOKUP(PRODUCTOS[[#This Row],[id_producto]],PRIORIZACION!$G$11:$L$992,6,0)</f>
        <v>Karen-MVC</v>
      </c>
      <c r="R65" s="2">
        <f>+VLOOKUP(PRODUCTOS[[#This Row],[id_producto]],PRIORIZACION!$G$11:$S$992,7,0)</f>
        <v>0</v>
      </c>
      <c r="S65" s="2"/>
      <c r="T65" s="2"/>
      <c r="U65" s="2"/>
      <c r="V65" s="2"/>
      <c r="W65" s="2"/>
      <c r="X65" s="2"/>
      <c r="Y65" s="2"/>
      <c r="Z65" s="2"/>
      <c r="AA65" s="3"/>
      <c r="AB65" s="7"/>
      <c r="AF65" s="7"/>
      <c r="AG65" s="36"/>
      <c r="AH65" s="259"/>
      <c r="AI65" s="189"/>
      <c r="AJ65" s="7"/>
      <c r="AK65" s="7"/>
      <c r="AL65" s="7"/>
      <c r="AM65" s="7"/>
      <c r="AN65" s="7"/>
      <c r="AO65" s="7"/>
      <c r="AP65" s="7"/>
      <c r="AQ65" s="119"/>
      <c r="AR65" s="7"/>
      <c r="AS65" s="7"/>
      <c r="AT65" s="7"/>
      <c r="AU65" s="7"/>
      <c r="AV65" s="17" t="s">
        <v>1389</v>
      </c>
      <c r="AW65" s="7"/>
      <c r="AX65" s="7"/>
      <c r="AY65" s="7"/>
      <c r="AZ65" s="7"/>
      <c r="BA65" s="175"/>
      <c r="BB65" s="7" t="s">
        <v>839</v>
      </c>
      <c r="BC65" s="7" t="str">
        <f>PRODUCTOS[[#This Row],[Data]]</f>
        <v>DATAGLOBAL</v>
      </c>
      <c r="BD65" s="7">
        <f>PRODUCTOS[[#This Row],[Tecnología]]</f>
        <v>0</v>
      </c>
      <c r="BE65" s="7"/>
      <c r="BF65" s="7"/>
      <c r="BG65" s="7"/>
      <c r="BH65" s="7"/>
      <c r="BI65" s="7"/>
      <c r="BJ65" s="7"/>
      <c r="BK65" s="7"/>
      <c r="BL65" s="7"/>
      <c r="BM65" s="7"/>
    </row>
    <row r="66" spans="1:65" ht="120"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1854</v>
      </c>
      <c r="I66" s="2" t="s">
        <v>1883</v>
      </c>
      <c r="J66" s="2">
        <v>1</v>
      </c>
      <c r="K66" s="2">
        <v>1</v>
      </c>
      <c r="L66" s="2">
        <v>1</v>
      </c>
      <c r="M66" s="2">
        <v>1</v>
      </c>
      <c r="N66" s="2" t="str">
        <f>+VLOOKUP(PRODUCTOS[[#This Row],[id_producto]],PRIORIZACION!$G$11:$J$992,3,0)</f>
        <v>En Desarrollo</v>
      </c>
      <c r="O66" s="42">
        <f>+VLOOKUP(PRODUCTOS[[#This Row],[id_producto]],PRIORIZACION!$G$11:$J$992,4,0)</f>
        <v>0.8</v>
      </c>
      <c r="P66" s="2" t="str">
        <f>+VLOOKUP(PRODUCTOS[[#This Row],[id_producto]],PRIORIZACION!$G$11:$K$992,5,0)</f>
        <v>Patricio</v>
      </c>
      <c r="Q66" s="2" t="str">
        <f>+VLOOKUP(PRODUCTOS[[#This Row],[id_producto]],PRIORIZACION!$G$11:$L$992,6,0)</f>
        <v>Karen-MVC</v>
      </c>
      <c r="R66" s="2" t="str">
        <f>+VLOOKUP(PRODUCTOS[[#This Row],[id_producto]],PRIORIZACION!$G$11:$S$992,7,0)</f>
        <v>POWER BI</v>
      </c>
      <c r="S66" s="2"/>
      <c r="T66" s="2"/>
      <c r="U66" s="2"/>
      <c r="V66" s="2"/>
      <c r="W66" s="2"/>
      <c r="X66" s="2"/>
      <c r="Y66" s="2"/>
      <c r="Z66" s="2"/>
      <c r="AA66" s="3"/>
      <c r="AB66" s="7"/>
      <c r="AC66" s="12" t="s">
        <v>1878</v>
      </c>
      <c r="AF66" s="7"/>
      <c r="AG66" s="36"/>
      <c r="AH66" s="259" t="s">
        <v>1732</v>
      </c>
      <c r="AI66" s="250"/>
      <c r="AJ66" s="97"/>
      <c r="AK66" s="97"/>
      <c r="AL66" s="97"/>
      <c r="AM66" s="97"/>
      <c r="AN66" s="97"/>
      <c r="AO66" s="97"/>
      <c r="AP66" s="7" t="s">
        <v>1174</v>
      </c>
      <c r="AQ66" s="118"/>
      <c r="AR66" s="7" t="s">
        <v>1204</v>
      </c>
      <c r="AS66" s="97" t="s">
        <v>1204</v>
      </c>
      <c r="AT66" s="7" t="s">
        <v>1204</v>
      </c>
      <c r="AU66" s="7" t="s">
        <v>1204</v>
      </c>
      <c r="AV66" s="17" t="s">
        <v>1879</v>
      </c>
      <c r="AW66" s="97"/>
      <c r="AX66" s="7" t="s">
        <v>1174</v>
      </c>
      <c r="AY66" s="7" t="s">
        <v>1204</v>
      </c>
      <c r="AZ66" s="7" t="s">
        <v>1204</v>
      </c>
      <c r="BA66" s="175" t="s">
        <v>1880</v>
      </c>
      <c r="BB66" s="7" t="s">
        <v>839</v>
      </c>
      <c r="BC66" s="7" t="str">
        <f>PRODUCTOS[[#This Row],[Data]]</f>
        <v>DATAGLOBAL</v>
      </c>
      <c r="BD66" s="7" t="str">
        <f>PRODUCTOS[[#This Row],[Tecnología]]</f>
        <v>POWER BI</v>
      </c>
      <c r="BE66" s="7" t="s">
        <v>1824</v>
      </c>
      <c r="BF66" s="7" t="s">
        <v>923</v>
      </c>
      <c r="BG66" s="97" t="s">
        <v>1881</v>
      </c>
      <c r="BH66" s="7"/>
      <c r="BI66" s="7" t="s">
        <v>841</v>
      </c>
      <c r="BJ66" s="7" t="s">
        <v>842</v>
      </c>
      <c r="BK66" s="7" t="s">
        <v>1395</v>
      </c>
      <c r="BL66" s="7">
        <v>1</v>
      </c>
      <c r="BM66" s="7" t="s">
        <v>1882</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Row],[id_producto]],PRIORIZACION!$G$11:$J$992,3,0)</f>
        <v>No Iniciado</v>
      </c>
      <c r="O67" s="42">
        <f>+VLOOKUP(PRODUCTOS[[#This Row],[id_producto]],PRIORIZACION!$G$11:$J$992,4,0)</f>
        <v>0</v>
      </c>
      <c r="P67" s="2">
        <f>+VLOOKUP(PRODUCTOS[[#This Row],[id_producto]],PRIORIZACION!$G$11:$K$992,5,0)</f>
        <v>0</v>
      </c>
      <c r="Q67" s="2" t="str">
        <f>+VLOOKUP(PRODUCTOS[[#This Row],[id_producto]],PRIORIZACION!$G$11:$L$992,6,0)</f>
        <v>Claudia</v>
      </c>
      <c r="R67" s="2">
        <f>+VLOOKUP(PRODUCTOS[[#This Row],[id_producto]],PRIORIZACION!$G$11:$S$992,7,0)</f>
        <v>0</v>
      </c>
      <c r="S67" s="2"/>
      <c r="T67" s="2"/>
      <c r="U67" s="2"/>
      <c r="V67" s="2"/>
      <c r="W67" s="2"/>
      <c r="X67" s="2"/>
      <c r="Y67" s="2"/>
      <c r="Z67" s="2"/>
      <c r="AA67" s="3"/>
      <c r="AB67" s="7"/>
      <c r="AF67" s="7"/>
      <c r="AG67" s="36"/>
      <c r="AH67" s="259"/>
      <c r="AI67" s="189"/>
      <c r="AJ67" s="7"/>
      <c r="AK67" s="7"/>
      <c r="AL67" s="7"/>
      <c r="AM67" s="7"/>
      <c r="AN67" s="7"/>
      <c r="AO67" s="7"/>
      <c r="AP67" s="7"/>
      <c r="AQ67" s="119"/>
      <c r="AR67" s="7"/>
      <c r="AS67" s="7"/>
      <c r="AT67" s="7"/>
      <c r="AU67" s="7"/>
      <c r="AV67" s="17"/>
      <c r="AW67" s="7"/>
      <c r="AX67" s="7"/>
      <c r="AY67" s="7"/>
      <c r="AZ67" s="7"/>
      <c r="BA67" s="175"/>
      <c r="BB67" s="7" t="s">
        <v>839</v>
      </c>
      <c r="BC67" s="7" t="str">
        <f>PRODUCTOS[[#This Row],[Data]]</f>
        <v>DATAAGRO</v>
      </c>
      <c r="BD67" s="7">
        <f>PRODUCTOS[[#This Row],[Tecnología]]</f>
        <v>0</v>
      </c>
      <c r="BE67" s="7"/>
      <c r="BF67" s="7"/>
      <c r="BG67" s="7"/>
      <c r="BH67" s="7"/>
      <c r="BI67" s="7"/>
      <c r="BJ67" s="7"/>
      <c r="BK67" s="7"/>
      <c r="BL67" s="7"/>
      <c r="BM67" s="7"/>
    </row>
    <row r="68" spans="1:65" ht="85" customHeight="1" x14ac:dyDescent="0.35">
      <c r="A68" s="2" t="str">
        <f>+VLOOKUP(D68,'DATA`S'!$B$8:$C$1000,2,0)</f>
        <v>0003</v>
      </c>
      <c r="B68" s="2" t="str">
        <f>VLOOKUP(PRODUCTOS[[#This Row],[País]],PAISES!$B$4:$C$20,2,0)</f>
        <v>03</v>
      </c>
      <c r="C68" s="8" t="s">
        <v>897</v>
      </c>
      <c r="D68" s="2" t="s">
        <v>3</v>
      </c>
      <c r="E68" s="2" t="s">
        <v>1005</v>
      </c>
      <c r="F68" s="2" t="str">
        <f t="shared" si="1"/>
        <v>0003-03-00061</v>
      </c>
      <c r="G68" s="188" t="s">
        <v>1891</v>
      </c>
      <c r="H68" s="2" t="s">
        <v>1892</v>
      </c>
      <c r="I68" s="95"/>
      <c r="J68" s="2">
        <v>1</v>
      </c>
      <c r="K68" s="2">
        <v>0</v>
      </c>
      <c r="L68" s="2">
        <v>0</v>
      </c>
      <c r="M68" s="2">
        <v>0</v>
      </c>
      <c r="N68" s="2" t="str">
        <f>+VLOOKUP(PRODUCTOS[[#This Row],[id_producto]],PRIORIZACION!$G$11:$J$992,3,0)</f>
        <v>En Desarrollo</v>
      </c>
      <c r="O68" s="42">
        <f>+VLOOKUP(PRODUCTOS[[#This Row],[id_producto]],PRIORIZACION!$G$11:$J$992,4,0)</f>
        <v>0</v>
      </c>
      <c r="P68" s="2" t="str">
        <f>+VLOOKUP(PRODUCTOS[[#This Row],[id_producto]],PRIORIZACION!$G$11:$K$992,5,0)</f>
        <v>Efraín</v>
      </c>
      <c r="Q68" s="2" t="str">
        <f>+VLOOKUP(PRODUCTOS[[#This Row],[id_producto]],PRIORIZACION!$G$11:$L$992,6,0)</f>
        <v>Efraín</v>
      </c>
      <c r="R68" s="2" t="str">
        <f>+VLOOKUP(PRODUCTOS[[#This Row],[id_producto]],PRIORIZACION!$G$11:$S$992,7,0)</f>
        <v>GEE</v>
      </c>
      <c r="S68" s="2"/>
      <c r="T68" s="2"/>
      <c r="U68" s="2"/>
      <c r="V68" s="2"/>
      <c r="W68" s="2"/>
      <c r="X68" s="2"/>
      <c r="Y68" s="2"/>
      <c r="Z68" s="2"/>
      <c r="AA68" s="3"/>
      <c r="AB68" s="7"/>
      <c r="AC68" s="138"/>
      <c r="AF68" s="7"/>
      <c r="AG68" s="36"/>
      <c r="AH68" s="259" t="s">
        <v>1732</v>
      </c>
      <c r="AI68" s="189"/>
      <c r="AJ68" s="7"/>
      <c r="AK68" s="7"/>
      <c r="AL68" s="7"/>
      <c r="AM68" s="7"/>
      <c r="AN68" s="7"/>
      <c r="AO68" s="97"/>
      <c r="AP68" s="17" t="s">
        <v>170</v>
      </c>
      <c r="AQ68" s="154"/>
      <c r="AR68" s="17" t="s">
        <v>1333</v>
      </c>
      <c r="AS68" s="155"/>
      <c r="AT68" s="17" t="s">
        <v>1204</v>
      </c>
      <c r="AU68" s="17" t="s">
        <v>1204</v>
      </c>
      <c r="AV68" s="155"/>
      <c r="AW68" s="253" t="s">
        <v>1827</v>
      </c>
      <c r="AX68" s="98" t="s">
        <v>1005</v>
      </c>
      <c r="AY68" s="12" t="s">
        <v>1759</v>
      </c>
      <c r="AZ68" s="17" t="s">
        <v>1204</v>
      </c>
      <c r="BA68" s="177"/>
      <c r="BB68" s="7" t="s">
        <v>839</v>
      </c>
      <c r="BC68" s="7" t="str">
        <f>PRODUCTOS[[#This Row],[Data]]</f>
        <v>DATAAGRO</v>
      </c>
      <c r="BD68" s="7" t="str">
        <f>PRODUCTOS[[#This Row],[Tecnología]]</f>
        <v>GEE</v>
      </c>
      <c r="BE68" s="7"/>
      <c r="BF68" s="7" t="s">
        <v>1490</v>
      </c>
      <c r="BG68" s="97" t="s">
        <v>1410</v>
      </c>
      <c r="BH68" s="97" t="s">
        <v>1410</v>
      </c>
      <c r="BI68" s="7" t="s">
        <v>841</v>
      </c>
      <c r="BJ68" s="97" t="s">
        <v>842</v>
      </c>
      <c r="BK68" s="7" t="s">
        <v>1395</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Row],[id_producto]],PRIORIZACION!$G$11:$J$992,3,0)</f>
        <v>En Desarrollo</v>
      </c>
      <c r="O69" s="42">
        <f>+VLOOKUP(PRODUCTOS[[#This Row],[id_producto]],PRIORIZACION!$G$11:$J$992,4,0)</f>
        <v>0.4</v>
      </c>
      <c r="P69" s="2" t="str">
        <f>+VLOOKUP(PRODUCTOS[[#This Row],[id_producto]],PRIORIZACION!$G$11:$K$992,5,0)</f>
        <v>Patricio</v>
      </c>
      <c r="Q69" s="2" t="str">
        <f>+VLOOKUP(PRODUCTOS[[#This Row],[id_producto]],PRIORIZACION!$G$11:$L$992,6,0)</f>
        <v>Claudia</v>
      </c>
      <c r="R69" s="2" t="str">
        <f>+VLOOKUP(PRODUCTOS[[#This Row],[id_producto]],PRIORIZACION!$G$11:$S$992,7,0)</f>
        <v>POWER BI</v>
      </c>
      <c r="S69" s="2"/>
      <c r="T69" s="2"/>
      <c r="U69" s="2"/>
      <c r="V69" s="2"/>
      <c r="W69" s="2"/>
      <c r="X69" s="2"/>
      <c r="Y69" s="2"/>
      <c r="Z69" s="2"/>
      <c r="AA69" s="3"/>
      <c r="AB69" s="7"/>
      <c r="AF69" s="7"/>
      <c r="AG69" s="11"/>
      <c r="AH69" s="259"/>
      <c r="AI69" s="189"/>
      <c r="AJ69" s="7"/>
      <c r="AK69" s="7"/>
      <c r="AL69" s="7"/>
      <c r="AM69" s="7"/>
      <c r="AN69" s="7"/>
      <c r="AO69" s="7" t="s">
        <v>1061</v>
      </c>
      <c r="AP69" s="7" t="s">
        <v>927</v>
      </c>
      <c r="AQ69" s="118"/>
      <c r="AR69" s="7" t="s">
        <v>928</v>
      </c>
      <c r="AS69" s="97"/>
      <c r="AT69" s="7" t="s">
        <v>170</v>
      </c>
      <c r="AU69" s="97"/>
      <c r="AV69" s="17" t="s">
        <v>1390</v>
      </c>
      <c r="AW69" s="7"/>
      <c r="AX69" s="7"/>
      <c r="AY69" s="7"/>
      <c r="AZ69" s="7"/>
      <c r="BA69" s="175"/>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1547</v>
      </c>
      <c r="E70" s="2" t="s">
        <v>169</v>
      </c>
      <c r="F70" s="2" t="str">
        <f t="shared" si="1"/>
        <v>0028-01-00063</v>
      </c>
      <c r="G70" s="2" t="s">
        <v>1868</v>
      </c>
      <c r="H70" s="2" t="s">
        <v>1870</v>
      </c>
      <c r="I70" s="2"/>
      <c r="J70" s="2"/>
      <c r="K70" s="2"/>
      <c r="L70" s="2"/>
      <c r="M70" s="2"/>
      <c r="N70" s="2" t="str">
        <f>+VLOOKUP(PRODUCTOS[[#This Row],[id_producto]],PRIORIZACION!$G$11:$J$992,3,0)</f>
        <v>En Desarrollo</v>
      </c>
      <c r="O70" s="42">
        <f>+VLOOKUP(PRODUCTOS[[#This Row],[id_producto]],PRIORIZACION!$G$11:$J$992,4,0)</f>
        <v>0.3</v>
      </c>
      <c r="P70" s="2" t="str">
        <f>+VLOOKUP(PRODUCTOS[[#This Row],[id_producto]],PRIORIZACION!$G$11:$K$992,5,0)</f>
        <v>Patricio</v>
      </c>
      <c r="Q70" s="2" t="str">
        <f>+VLOOKUP(PRODUCTOS[[#This Row],[id_producto]],PRIORIZACION!$G$11:$L$992,6,0)</f>
        <v>Claudia</v>
      </c>
      <c r="R70" s="2" t="str">
        <f>+VLOOKUP(PRODUCTOS[[#This Row],[id_producto]],PRIORIZACION!$G$11:$S$992,7,0)</f>
        <v>POWER BI</v>
      </c>
      <c r="S70" s="2"/>
      <c r="T70" s="2"/>
      <c r="U70" s="2"/>
      <c r="V70" s="2"/>
      <c r="W70" s="2"/>
      <c r="X70" s="2"/>
      <c r="Y70" s="2"/>
      <c r="Z70" s="2"/>
      <c r="AA70" s="3"/>
      <c r="AB70" s="7"/>
      <c r="AF70" s="7"/>
      <c r="AG70" s="36"/>
      <c r="AH70" s="259"/>
      <c r="AI70" s="189"/>
      <c r="AJ70" s="7"/>
      <c r="AK70" s="7"/>
      <c r="AL70" s="7"/>
      <c r="AM70" s="7"/>
      <c r="AN70" s="7"/>
      <c r="AO70" s="7" t="s">
        <v>1126</v>
      </c>
      <c r="AP70" s="7" t="s">
        <v>927</v>
      </c>
      <c r="AQ70" s="118"/>
      <c r="AR70" s="7" t="s">
        <v>928</v>
      </c>
      <c r="AS70" s="97"/>
      <c r="AT70" s="7" t="s">
        <v>170</v>
      </c>
      <c r="AU70" s="97"/>
      <c r="AV70" s="17" t="s">
        <v>1872</v>
      </c>
      <c r="AW70" s="7"/>
      <c r="AX70" s="7"/>
      <c r="AY70" s="7"/>
      <c r="AZ70" s="7"/>
      <c r="BA70" s="175"/>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Row],[id_producto]],PRIORIZACION!$G$11:$J$992,3,0)</f>
        <v>En Desarrollo</v>
      </c>
      <c r="O71" s="42">
        <f>+VLOOKUP(PRODUCTOS[[#This Row],[id_producto]],PRIORIZACION!$G$11:$J$992,4,0)</f>
        <v>0</v>
      </c>
      <c r="P71" s="2">
        <f>+VLOOKUP(PRODUCTOS[[#This Row],[id_producto]],PRIORIZACION!$G$11:$K$992,5,0)</f>
        <v>0</v>
      </c>
      <c r="Q71" s="2" t="str">
        <f>+VLOOKUP(PRODUCTOS[[#This Row],[id_producto]],PRIORIZACION!$G$11:$L$992,6,0)</f>
        <v>Claudia</v>
      </c>
      <c r="R71" s="2" t="str">
        <f>+VLOOKUP(PRODUCTOS[[#This Row],[id_producto]],PRIORIZACION!$G$11:$S$992,7,0)</f>
        <v>POWER BI</v>
      </c>
      <c r="S71" s="2"/>
      <c r="T71" s="2"/>
      <c r="U71" s="2"/>
      <c r="V71" s="2"/>
      <c r="W71" s="2"/>
      <c r="X71" s="2"/>
      <c r="Y71" s="2"/>
      <c r="Z71" s="2"/>
      <c r="AA71" s="3"/>
      <c r="AB71" s="7"/>
      <c r="AF71" s="7"/>
      <c r="AG71" s="11"/>
      <c r="AH71" s="259"/>
      <c r="AI71" s="189"/>
      <c r="AJ71" s="7"/>
      <c r="AK71" s="7"/>
      <c r="AL71" s="7"/>
      <c r="AM71" s="7"/>
      <c r="AN71" s="7"/>
      <c r="AO71" s="7" t="s">
        <v>1062</v>
      </c>
      <c r="AP71" s="7" t="s">
        <v>927</v>
      </c>
      <c r="AQ71" s="118"/>
      <c r="AR71" s="7" t="s">
        <v>928</v>
      </c>
      <c r="AS71" s="97"/>
      <c r="AT71" s="7" t="s">
        <v>170</v>
      </c>
      <c r="AU71" s="97"/>
      <c r="AV71" s="17" t="s">
        <v>1391</v>
      </c>
      <c r="AW71" s="7"/>
      <c r="AX71" s="7"/>
      <c r="AY71" s="7"/>
      <c r="AZ71" s="7"/>
      <c r="BA71" s="175"/>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x14ac:dyDescent="0.35">
      <c r="A72" s="2" t="str">
        <f>+VLOOKUP(D72,'DATA`S'!$B$8:$C$1000,2,0)</f>
        <v>0003</v>
      </c>
      <c r="B72" s="40" t="str">
        <f>VLOOKUP(PRODUCTOS[[#This Row],[País]],PAISES!$B$4:$C$20,2,0)</f>
        <v>02</v>
      </c>
      <c r="C72" s="8" t="s">
        <v>1052</v>
      </c>
      <c r="D72" s="2" t="s">
        <v>3</v>
      </c>
      <c r="E72" s="2" t="s">
        <v>741</v>
      </c>
      <c r="F72" s="2" t="str">
        <f t="shared" si="1"/>
        <v>0003-02-00065</v>
      </c>
      <c r="G72" s="188" t="s">
        <v>1891</v>
      </c>
      <c r="H72" s="2" t="s">
        <v>1892</v>
      </c>
      <c r="I72" s="95"/>
      <c r="J72" s="2">
        <v>1</v>
      </c>
      <c r="K72" s="2">
        <v>0</v>
      </c>
      <c r="L72" s="2">
        <v>0</v>
      </c>
      <c r="M72" s="2">
        <v>0</v>
      </c>
      <c r="N72" s="2" t="str">
        <f>+VLOOKUP(PRODUCTOS[[#This Row],[id_producto]],PRIORIZACION!$G$11:$J$992,3,0)</f>
        <v>En Desarrollo</v>
      </c>
      <c r="O72" s="42">
        <f>+VLOOKUP(PRODUCTOS[[#This Row],[id_producto]],PRIORIZACION!$G$11:$J$992,4,0)</f>
        <v>0</v>
      </c>
      <c r="P72" s="2" t="str">
        <f>+VLOOKUP(PRODUCTOS[[#This Row],[id_producto]],PRIORIZACION!$G$11:$K$992,5,0)</f>
        <v>Efraín</v>
      </c>
      <c r="Q72" s="2" t="str">
        <f>+VLOOKUP(PRODUCTOS[[#This Row],[id_producto]],PRIORIZACION!$G$11:$L$992,6,0)</f>
        <v>Efraín</v>
      </c>
      <c r="R72" s="2" t="str">
        <f>+VLOOKUP(PRODUCTOS[[#This Row],[id_producto]],PRIORIZACION!$G$11:$S$992,7,0)</f>
        <v>GEE</v>
      </c>
      <c r="S72" s="2"/>
      <c r="T72" s="2"/>
      <c r="U72" s="2"/>
      <c r="V72" s="2"/>
      <c r="W72" s="2"/>
      <c r="X72" s="2"/>
      <c r="Y72" s="2"/>
      <c r="Z72" s="2"/>
      <c r="AA72" s="3"/>
      <c r="AB72" s="7"/>
      <c r="AF72" s="7"/>
      <c r="AG72" s="36"/>
      <c r="AH72" s="259" t="s">
        <v>1732</v>
      </c>
      <c r="AI72" s="189"/>
      <c r="AJ72" s="7"/>
      <c r="AK72" s="7"/>
      <c r="AL72" s="7"/>
      <c r="AM72" s="7"/>
      <c r="AN72" s="7"/>
      <c r="AO72" s="97"/>
      <c r="AP72" s="17" t="s">
        <v>170</v>
      </c>
      <c r="AQ72" s="154"/>
      <c r="AR72" s="17" t="s">
        <v>1333</v>
      </c>
      <c r="AS72" s="155"/>
      <c r="AT72" s="17" t="s">
        <v>1204</v>
      </c>
      <c r="AU72" s="17" t="s">
        <v>1204</v>
      </c>
      <c r="AV72" s="155"/>
      <c r="AW72" s="253" t="s">
        <v>1827</v>
      </c>
      <c r="AX72" s="7" t="s">
        <v>741</v>
      </c>
      <c r="AY72" s="12" t="s">
        <v>1335</v>
      </c>
      <c r="AZ72" s="17" t="s">
        <v>1204</v>
      </c>
      <c r="BA72" s="177"/>
      <c r="BB72" s="7" t="s">
        <v>839</v>
      </c>
      <c r="BC72" s="7" t="str">
        <f>PRODUCTOS[[#This Row],[Data]]</f>
        <v>DATAAGRO</v>
      </c>
      <c r="BD72" s="7" t="str">
        <f>PRODUCTOS[[#This Row],[Tecnología]]</f>
        <v>GEE</v>
      </c>
      <c r="BE72" s="7"/>
      <c r="BF72" s="7" t="s">
        <v>1490</v>
      </c>
      <c r="BG72" s="97" t="s">
        <v>1410</v>
      </c>
      <c r="BH72" s="97" t="s">
        <v>1410</v>
      </c>
      <c r="BI72" s="7" t="s">
        <v>841</v>
      </c>
      <c r="BJ72" s="97" t="s">
        <v>842</v>
      </c>
      <c r="BK72" s="7" t="s">
        <v>1395</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Row],[id_producto]],PRIORIZACION!$G$11:$J$992,3,0)</f>
        <v>En Desarrollo</v>
      </c>
      <c r="O73" s="42">
        <f>+VLOOKUP(PRODUCTOS[[#This Row],[id_producto]],PRIORIZACION!$G$11:$J$992,4,0)</f>
        <v>0</v>
      </c>
      <c r="P73" s="2">
        <f>+VLOOKUP(PRODUCTOS[[#This Row],[id_producto]],PRIORIZACION!$G$11:$K$992,5,0)</f>
        <v>0</v>
      </c>
      <c r="Q73" s="2" t="str">
        <f>+VLOOKUP(PRODUCTOS[[#This Row],[id_producto]],PRIORIZACION!$G$11:$L$992,6,0)</f>
        <v>Claudia</v>
      </c>
      <c r="R73" s="2" t="str">
        <f>+VLOOKUP(PRODUCTOS[[#This Row],[id_producto]],PRIORIZACION!$G$11:$S$992,7,0)</f>
        <v>POWER BI</v>
      </c>
      <c r="S73" s="2"/>
      <c r="T73" s="2"/>
      <c r="U73" s="2"/>
      <c r="V73" s="2"/>
      <c r="W73" s="2"/>
      <c r="X73" s="2"/>
      <c r="Y73" s="2"/>
      <c r="Z73" s="2"/>
      <c r="AA73" s="3"/>
      <c r="AB73" s="7"/>
      <c r="AF73" s="7"/>
      <c r="AG73" s="36"/>
      <c r="AH73" s="259"/>
      <c r="AI73" s="189"/>
      <c r="AJ73" s="7"/>
      <c r="AK73" s="7"/>
      <c r="AL73" s="7"/>
      <c r="AM73" s="7"/>
      <c r="AN73" s="7"/>
      <c r="AO73" s="7" t="s">
        <v>1064</v>
      </c>
      <c r="AP73" s="7" t="s">
        <v>927</v>
      </c>
      <c r="AQ73" s="118"/>
      <c r="AR73" s="7" t="s">
        <v>928</v>
      </c>
      <c r="AS73" s="97"/>
      <c r="AT73" s="7" t="s">
        <v>170</v>
      </c>
      <c r="AU73" s="97"/>
      <c r="AV73" s="17" t="s">
        <v>1392</v>
      </c>
      <c r="AW73" s="7"/>
      <c r="AX73" s="7"/>
      <c r="AY73" s="7"/>
      <c r="AZ73" s="7"/>
      <c r="BA73" s="175"/>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1547</v>
      </c>
      <c r="E74" s="2" t="s">
        <v>169</v>
      </c>
      <c r="F74" s="2" t="str">
        <f t="shared" si="1"/>
        <v>0028-01-00067</v>
      </c>
      <c r="G74" s="2" t="s">
        <v>1869</v>
      </c>
      <c r="H74" s="2" t="s">
        <v>1871</v>
      </c>
      <c r="I74" s="2"/>
      <c r="J74" s="2"/>
      <c r="K74" s="2"/>
      <c r="L74" s="2"/>
      <c r="M74" s="2"/>
      <c r="N74" s="2" t="str">
        <f>+VLOOKUP(PRODUCTOS[[#This Row],[id_producto]],PRIORIZACION!$G$11:$J$992,3,0)</f>
        <v>En Desarrollo</v>
      </c>
      <c r="O74" s="42">
        <f>+VLOOKUP(PRODUCTOS[[#This Row],[id_producto]],PRIORIZACION!$G$11:$J$992,4,0)</f>
        <v>0</v>
      </c>
      <c r="P74" s="2">
        <f>+VLOOKUP(PRODUCTOS[[#This Row],[id_producto]],PRIORIZACION!$G$11:$K$992,5,0)</f>
        <v>0</v>
      </c>
      <c r="Q74" s="2" t="str">
        <f>+VLOOKUP(PRODUCTOS[[#This Row],[id_producto]],PRIORIZACION!$G$11:$L$992,6,0)</f>
        <v>Claudia</v>
      </c>
      <c r="R74" s="2" t="str">
        <f>+VLOOKUP(PRODUCTOS[[#This Row],[id_producto]],PRIORIZACION!$G$11:$S$992,7,0)</f>
        <v>POWER BI</v>
      </c>
      <c r="S74" s="2"/>
      <c r="T74" s="2"/>
      <c r="U74" s="2"/>
      <c r="V74" s="2"/>
      <c r="W74" s="2"/>
      <c r="X74" s="2"/>
      <c r="Y74" s="2"/>
      <c r="Z74" s="2"/>
      <c r="AA74" s="3"/>
      <c r="AB74" s="7"/>
      <c r="AF74" s="7"/>
      <c r="AG74" s="36"/>
      <c r="AH74" s="259"/>
      <c r="AI74" s="189"/>
      <c r="AJ74" s="7"/>
      <c r="AK74" s="7"/>
      <c r="AL74" s="7"/>
      <c r="AM74" s="7"/>
      <c r="AN74" s="7"/>
      <c r="AO74" s="7" t="s">
        <v>1065</v>
      </c>
      <c r="AP74" s="7" t="s">
        <v>927</v>
      </c>
      <c r="AQ74" s="118"/>
      <c r="AR74" s="7" t="s">
        <v>928</v>
      </c>
      <c r="AS74" s="97"/>
      <c r="AT74" s="7" t="s">
        <v>170</v>
      </c>
      <c r="AU74" s="97"/>
      <c r="AV74" s="17" t="s">
        <v>1873</v>
      </c>
      <c r="AW74" s="7"/>
      <c r="AX74" s="7"/>
      <c r="AY74" s="7"/>
      <c r="AZ74" s="7"/>
      <c r="BA74" s="175"/>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1533</v>
      </c>
      <c r="I75" s="2" t="s">
        <v>1486</v>
      </c>
      <c r="J75" s="96">
        <v>0</v>
      </c>
      <c r="K75" s="96">
        <v>0</v>
      </c>
      <c r="L75" s="96">
        <v>0</v>
      </c>
      <c r="M75" s="96">
        <v>1</v>
      </c>
      <c r="N75" s="2" t="str">
        <f>+VLOOKUP(PRODUCTOS[[#This Row],[id_producto]],PRIORIZACION!$G$11:$J$992,3,0)</f>
        <v>Publicado</v>
      </c>
      <c r="O75" s="42">
        <f>+VLOOKUP(PRODUCTOS[[#This Row],[id_producto]],PRIORIZACION!$G$11:$J$992,4,0)</f>
        <v>1</v>
      </c>
      <c r="P75" s="2">
        <f>+VLOOKUP(PRODUCTOS[[#This Row],[id_producto]],PRIORIZACION!$G$11:$K$992,5,0)</f>
        <v>0</v>
      </c>
      <c r="Q75" s="2">
        <f>+VLOOKUP(PRODUCTOS[[#This Row],[id_producto]],PRIORIZACION!$G$11:$L$992,6,0)</f>
        <v>0</v>
      </c>
      <c r="R75" s="2" t="str">
        <f>+VLOOKUP(PRODUCTOS[[#This Row],[id_producto]],PRIORIZACION!$G$11:$S$992,7,0)</f>
        <v>POWER BI</v>
      </c>
      <c r="S75" s="2"/>
      <c r="T75" s="2"/>
      <c r="U75" s="2"/>
      <c r="V75" s="2"/>
      <c r="W75" s="2"/>
      <c r="X75" s="2"/>
      <c r="Y75" s="2"/>
      <c r="Z75" s="2"/>
      <c r="AA75" s="3"/>
      <c r="AB75" s="7"/>
      <c r="AC75" s="157" t="s">
        <v>1784</v>
      </c>
      <c r="AF75" s="7"/>
      <c r="AG75" s="11"/>
      <c r="AH75" s="273">
        <v>44228</v>
      </c>
      <c r="AI75" s="220" t="s">
        <v>1668</v>
      </c>
      <c r="AJ75" s="7" t="s">
        <v>1353</v>
      </c>
      <c r="AK75" s="7" t="s">
        <v>1353</v>
      </c>
      <c r="AL75" s="7" t="s">
        <v>1353</v>
      </c>
      <c r="AM75" s="7" t="s">
        <v>1353</v>
      </c>
      <c r="AN75" s="7" t="s">
        <v>1353</v>
      </c>
      <c r="AO75" s="209" t="s">
        <v>1574</v>
      </c>
      <c r="AP75" s="17" t="s">
        <v>170</v>
      </c>
      <c r="AQ75" s="190">
        <v>0</v>
      </c>
      <c r="AR75" s="17" t="s">
        <v>1204</v>
      </c>
      <c r="AS75" s="196" t="s">
        <v>1204</v>
      </c>
      <c r="AT75" s="17" t="s">
        <v>1204</v>
      </c>
      <c r="AU75" s="203" t="s">
        <v>1204</v>
      </c>
      <c r="AV75" s="17" t="s">
        <v>1338</v>
      </c>
      <c r="AW75" s="17" t="s">
        <v>1108</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Row],[id_producto]],PRIORIZACION!$G$11:$J$992,3,0)</f>
        <v>En Desarrollo</v>
      </c>
      <c r="O76" s="42">
        <f>+VLOOKUP(PRODUCTOS[[#This Row],[id_producto]],PRIORIZACION!$G$11:$J$992,4,0)</f>
        <v>0.3</v>
      </c>
      <c r="P76" s="2" t="str">
        <f>+VLOOKUP(PRODUCTOS[[#This Row],[id_producto]],PRIORIZACION!$G$11:$K$992,5,0)</f>
        <v>Abner-Patricio</v>
      </c>
      <c r="Q76" s="2" t="str">
        <f>+VLOOKUP(PRODUCTOS[[#This Row],[id_producto]],PRIORIZACION!$G$11:$L$992,6,0)</f>
        <v>Patricio</v>
      </c>
      <c r="R76" s="2" t="str">
        <f>+VLOOKUP(PRODUCTOS[[#This Row],[id_producto]],PRIORIZACION!$G$11:$S$992,7,0)</f>
        <v>NO DEFINIDO</v>
      </c>
      <c r="S76" s="2"/>
      <c r="T76" s="2"/>
      <c r="U76" s="2"/>
      <c r="V76" s="2"/>
      <c r="W76" s="2"/>
      <c r="X76" s="2"/>
      <c r="Y76" s="2"/>
      <c r="Z76" s="2"/>
      <c r="AA76" s="3"/>
      <c r="AB76" s="7"/>
      <c r="AF76" s="7"/>
      <c r="AG76" s="11"/>
      <c r="AH76" s="259"/>
      <c r="AI76" s="189"/>
      <c r="AJ76" s="7"/>
      <c r="AK76" s="7"/>
      <c r="AL76" s="7"/>
      <c r="AM76" s="7"/>
      <c r="AN76" s="7"/>
      <c r="AO76" s="7"/>
      <c r="AP76" s="7"/>
      <c r="AQ76" s="119"/>
      <c r="AR76" s="7"/>
      <c r="AS76" s="7"/>
      <c r="AT76" s="7"/>
      <c r="AU76" s="7"/>
      <c r="AV76" s="17"/>
      <c r="AW76" s="7"/>
      <c r="AX76" s="7"/>
      <c r="AY76" s="7"/>
      <c r="AZ76" s="7"/>
      <c r="BA76" s="175"/>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1587</v>
      </c>
      <c r="I77" s="2" t="s">
        <v>1486</v>
      </c>
      <c r="J77" s="2">
        <v>0</v>
      </c>
      <c r="K77" s="2">
        <v>0</v>
      </c>
      <c r="L77" s="2">
        <v>0</v>
      </c>
      <c r="M77" s="2">
        <v>1</v>
      </c>
      <c r="N77" s="2" t="str">
        <f>+VLOOKUP(PRODUCTOS[[#This Row],[id_producto]],PRIORIZACION!$G$11:$J$992,3,0)</f>
        <v>Publicado</v>
      </c>
      <c r="O77" s="42">
        <f>+VLOOKUP(PRODUCTOS[[#This Row],[id_producto]],PRIORIZACION!$G$11:$J$992,4,0)</f>
        <v>1</v>
      </c>
      <c r="P77" s="2" t="str">
        <f>+VLOOKUP(PRODUCTOS[[#This Row],[id_producto]],PRIORIZACION!$G$11:$K$992,5,0)</f>
        <v>Abner</v>
      </c>
      <c r="Q77" s="2">
        <f>+VLOOKUP(PRODUCTOS[[#This Row],[id_producto]],PRIORIZACION!$G$11:$L$992,6,0)</f>
        <v>0</v>
      </c>
      <c r="R77" s="2" t="str">
        <f>+VLOOKUP(PRODUCTOS[[#This Row],[id_producto]],PRIORIZACION!$G$11:$S$992,7,0)</f>
        <v>MAPSTORE</v>
      </c>
      <c r="S77" s="2"/>
      <c r="T77" s="2"/>
      <c r="U77" s="2"/>
      <c r="V77" s="2"/>
      <c r="W77" s="2"/>
      <c r="X77" s="2"/>
      <c r="Y77" s="2"/>
      <c r="Z77" s="2"/>
      <c r="AA77" s="3"/>
      <c r="AB77" s="7"/>
      <c r="AC77" s="103" t="s">
        <v>1785</v>
      </c>
      <c r="AF77" s="7"/>
      <c r="AG77" s="11"/>
      <c r="AH77" s="273">
        <v>44228</v>
      </c>
      <c r="AI77" s="220" t="s">
        <v>1676</v>
      </c>
      <c r="AJ77" s="7" t="s">
        <v>1353</v>
      </c>
      <c r="AK77" s="7" t="s">
        <v>1353</v>
      </c>
      <c r="AL77" s="7" t="s">
        <v>1353</v>
      </c>
      <c r="AM77" s="7" t="s">
        <v>1353</v>
      </c>
      <c r="AN77" s="7" t="s">
        <v>1353</v>
      </c>
      <c r="AO77" s="182" t="s">
        <v>1723</v>
      </c>
      <c r="AP77" s="7" t="s">
        <v>170</v>
      </c>
      <c r="AQ77" s="190">
        <v>9990</v>
      </c>
      <c r="AR77" s="7" t="s">
        <v>1104</v>
      </c>
      <c r="AS77" s="190">
        <v>3000</v>
      </c>
      <c r="AT77" s="7" t="s">
        <v>1204</v>
      </c>
      <c r="AU77" s="7" t="s">
        <v>1204</v>
      </c>
      <c r="AV77" s="171" t="s">
        <v>1645</v>
      </c>
      <c r="AW77" s="14" t="s">
        <v>1827</v>
      </c>
      <c r="AX77" s="7" t="s">
        <v>1328</v>
      </c>
      <c r="AY77" s="7" t="s">
        <v>1204</v>
      </c>
      <c r="AZ77" s="7" t="s">
        <v>1204</v>
      </c>
      <c r="BA77" s="234">
        <v>2017</v>
      </c>
      <c r="BB77" s="7" t="s">
        <v>839</v>
      </c>
      <c r="BC77" s="99" t="str">
        <f>PRODUCTOS[[#This Row],[Data]]</f>
        <v>DATAVIVIENDA</v>
      </c>
      <c r="BD77" s="7" t="str">
        <f>PRODUCTOS[[#This Row],[Tecnología]]</f>
        <v>MAPSTORE</v>
      </c>
      <c r="BE77" s="7" t="s">
        <v>1646</v>
      </c>
      <c r="BF77" s="7" t="s">
        <v>1622</v>
      </c>
      <c r="BG77" s="7" t="s">
        <v>1623</v>
      </c>
      <c r="BH77" s="7" t="s">
        <v>1623</v>
      </c>
      <c r="BI77" s="7" t="s">
        <v>841</v>
      </c>
      <c r="BJ77" s="7" t="s">
        <v>842</v>
      </c>
      <c r="BK77" s="7" t="s">
        <v>1395</v>
      </c>
      <c r="BL77" s="7">
        <v>1</v>
      </c>
      <c r="BM77" s="7" t="s">
        <v>1647</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1563</v>
      </c>
      <c r="I78" s="2"/>
      <c r="J78" s="2"/>
      <c r="K78" s="2"/>
      <c r="L78" s="2"/>
      <c r="M78" s="2"/>
      <c r="N78" s="2" t="str">
        <f>+VLOOKUP(PRODUCTOS[[#This Row],[id_producto]],PRIORIZACION!$G$11:$J$992,3,0)</f>
        <v>En Desarrollo</v>
      </c>
      <c r="O78" s="42">
        <f>+VLOOKUP(PRODUCTOS[[#This Row],[id_producto]],PRIORIZACION!$G$11:$J$992,4,0)</f>
        <v>0</v>
      </c>
      <c r="P78" s="2">
        <f>+VLOOKUP(PRODUCTOS[[#This Row],[id_producto]],PRIORIZACION!$G$11:$K$992,5,0)</f>
        <v>0</v>
      </c>
      <c r="Q78" s="2" t="str">
        <f>+VLOOKUP(PRODUCTOS[[#This Row],[id_producto]],PRIORIZACION!$G$11:$L$992,6,0)</f>
        <v>Claudia</v>
      </c>
      <c r="R78" s="2" t="str">
        <f>+VLOOKUP(PRODUCTOS[[#This Row],[id_producto]],PRIORIZACION!$G$11:$S$992,7,0)</f>
        <v>GEE</v>
      </c>
      <c r="S78" s="2"/>
      <c r="T78" s="2"/>
      <c r="U78" s="2"/>
      <c r="V78" s="2"/>
      <c r="W78" s="2"/>
      <c r="X78" s="2"/>
      <c r="Y78" s="2"/>
      <c r="Z78" s="2"/>
      <c r="AA78" s="3"/>
      <c r="AB78" s="7"/>
      <c r="AF78" s="7"/>
      <c r="AG78" s="36"/>
      <c r="AH78" s="259"/>
      <c r="AI78" s="189"/>
      <c r="AJ78" s="7"/>
      <c r="AK78" s="7"/>
      <c r="AL78" s="7"/>
      <c r="AM78" s="7"/>
      <c r="AN78" s="7"/>
      <c r="AO78" s="7"/>
      <c r="AP78" s="7"/>
      <c r="AQ78" s="119"/>
      <c r="AR78" s="7"/>
      <c r="AS78" s="7"/>
      <c r="AT78" s="7"/>
      <c r="AU78" s="7"/>
      <c r="AV78" s="17"/>
      <c r="AW78" s="7"/>
      <c r="AX78" s="7"/>
      <c r="AY78" s="7"/>
      <c r="AZ78" s="7"/>
      <c r="BA78" s="175"/>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1564</v>
      </c>
      <c r="I79" s="2"/>
      <c r="J79" s="2"/>
      <c r="K79" s="2"/>
      <c r="L79" s="2"/>
      <c r="M79" s="2"/>
      <c r="N79" s="2" t="str">
        <f>+VLOOKUP(PRODUCTOS[[#This Row],[id_producto]],PRIORIZACION!$G$11:$J$992,3,0)</f>
        <v>En Desarrollo</v>
      </c>
      <c r="O79" s="42">
        <f>+VLOOKUP(PRODUCTOS[[#This Row],[id_producto]],PRIORIZACION!$G$11:$J$992,4,0)</f>
        <v>0</v>
      </c>
      <c r="P79" s="2">
        <f>+VLOOKUP(PRODUCTOS[[#This Row],[id_producto]],PRIORIZACION!$G$11:$K$992,5,0)</f>
        <v>0</v>
      </c>
      <c r="Q79" s="2" t="str">
        <f>+VLOOKUP(PRODUCTOS[[#This Row],[id_producto]],PRIORIZACION!$G$11:$L$992,6,0)</f>
        <v>Claudia</v>
      </c>
      <c r="R79" s="2" t="str">
        <f>+VLOOKUP(PRODUCTOS[[#This Row],[id_producto]],PRIORIZACION!$G$11:$S$992,7,0)</f>
        <v>GEE</v>
      </c>
      <c r="S79" s="2"/>
      <c r="T79" s="2"/>
      <c r="U79" s="2"/>
      <c r="V79" s="2"/>
      <c r="W79" s="2"/>
      <c r="X79" s="2"/>
      <c r="Y79" s="2"/>
      <c r="Z79" s="2"/>
      <c r="AA79" s="3"/>
      <c r="AB79" s="7"/>
      <c r="AF79" s="7"/>
      <c r="AG79" s="11"/>
      <c r="AH79" s="259"/>
      <c r="AI79" s="189"/>
      <c r="AJ79" s="7"/>
      <c r="AK79" s="7"/>
      <c r="AL79" s="7"/>
      <c r="AM79" s="7"/>
      <c r="AN79" s="7"/>
      <c r="AO79" s="7"/>
      <c r="AP79" s="7"/>
      <c r="AQ79" s="119"/>
      <c r="AR79" s="7"/>
      <c r="AS79" s="7"/>
      <c r="AT79" s="7"/>
      <c r="AU79" s="7"/>
      <c r="AV79" s="17"/>
      <c r="AW79" s="7"/>
      <c r="AX79" s="7"/>
      <c r="AY79" s="7"/>
      <c r="AZ79" s="7"/>
      <c r="BA79" s="175"/>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Row],[id_producto]],PRIORIZACION!$G$11:$J$992,3,0)</f>
        <v>En pausa</v>
      </c>
      <c r="O80" s="42">
        <f>+VLOOKUP(PRODUCTOS[[#This Row],[id_producto]],PRIORIZACION!$G$11:$J$992,4,0)</f>
        <v>0</v>
      </c>
      <c r="P80" s="2">
        <f>+VLOOKUP(PRODUCTOS[[#This Row],[id_producto]],PRIORIZACION!$G$11:$K$992,5,0)</f>
        <v>0</v>
      </c>
      <c r="Q80" s="2" t="str">
        <f>+VLOOKUP(PRODUCTOS[[#This Row],[id_producto]],PRIORIZACION!$G$11:$L$992,6,0)</f>
        <v>Astrid</v>
      </c>
      <c r="R80" s="2" t="str">
        <f>+VLOOKUP(PRODUCTOS[[#This Row],[id_producto]],PRIORIZACION!$G$11:$S$992,7,0)</f>
        <v>POWER BI</v>
      </c>
      <c r="S80" s="2"/>
      <c r="T80" s="2"/>
      <c r="U80" s="2"/>
      <c r="V80" s="2"/>
      <c r="W80" s="2"/>
      <c r="X80" s="2"/>
      <c r="Y80" s="2"/>
      <c r="Z80" s="2"/>
      <c r="AA80" s="3"/>
      <c r="AB80" s="7"/>
      <c r="AF80" s="7"/>
      <c r="AG80" s="11"/>
      <c r="AH80" s="259"/>
      <c r="AI80" s="189"/>
      <c r="AJ80" s="7"/>
      <c r="AK80" s="7"/>
      <c r="AL80" s="7"/>
      <c r="AM80" s="7"/>
      <c r="AN80" s="7"/>
      <c r="AO80" s="7"/>
      <c r="AP80" s="7"/>
      <c r="AQ80" s="119"/>
      <c r="AR80" s="7"/>
      <c r="AS80" s="7"/>
      <c r="AT80" s="7"/>
      <c r="AU80" s="7"/>
      <c r="AV80" s="171"/>
      <c r="AW80" s="7"/>
      <c r="AX80" s="7"/>
      <c r="AY80" s="7"/>
      <c r="AZ80" s="7"/>
      <c r="BA80" s="175">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Row],[id_producto]],PRIORIZACION!$G$11:$J$992,3,0)</f>
        <v>#N/A</v>
      </c>
      <c r="O81" s="42" t="e">
        <f>+VLOOKUP(PRODUCTOS[[#This Row],[id_producto]],PRIORIZACION!$G$11:$J$992,4,0)</f>
        <v>#N/A</v>
      </c>
      <c r="P81" s="2" t="e">
        <f>+VLOOKUP(PRODUCTOS[[#This Row],[id_producto]],PRIORIZACION!$G$11:$K$992,5,0)</f>
        <v>#N/A</v>
      </c>
      <c r="Q81" s="2" t="e">
        <f>+VLOOKUP(PRODUCTOS[[#This Row],[id_producto]],PRIORIZACION!$G$11:$L$992,6,0)</f>
        <v>#N/A</v>
      </c>
      <c r="R81" s="2" t="e">
        <f>+VLOOKUP(PRODUCTOS[[#This Row],[id_producto]],PRIORIZACION!$G$11:$S$992,7,0)</f>
        <v>#N/A</v>
      </c>
      <c r="S81" s="2"/>
      <c r="T81" s="2"/>
      <c r="U81" s="2"/>
      <c r="V81" s="2"/>
      <c r="W81" s="2"/>
      <c r="X81" s="2"/>
      <c r="Y81" s="2"/>
      <c r="Z81" s="2"/>
      <c r="AA81" s="3"/>
      <c r="AB81" s="7"/>
      <c r="AF81" s="7"/>
      <c r="AG81" s="11"/>
      <c r="AH81" s="259"/>
      <c r="AI81" s="189"/>
      <c r="AJ81" s="7"/>
      <c r="AK81" s="7"/>
      <c r="AL81" s="7"/>
      <c r="AM81" s="7"/>
      <c r="AN81" s="7"/>
      <c r="AO81" s="7"/>
      <c r="AP81" s="7"/>
      <c r="AQ81" s="119"/>
      <c r="AR81" s="7"/>
      <c r="AS81" s="7"/>
      <c r="AT81" s="7"/>
      <c r="AU81" s="7"/>
      <c r="AV81" s="171"/>
      <c r="AW81" s="7"/>
      <c r="AX81" s="7"/>
      <c r="AY81" s="7"/>
      <c r="AZ81" s="7"/>
      <c r="BA81" s="177"/>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Row],[id_producto]],PRIORIZACION!$G$11:$J$992,3,0)</f>
        <v>En pausa</v>
      </c>
      <c r="O82" s="42">
        <f>+VLOOKUP(PRODUCTOS[[#This Row],[id_producto]],PRIORIZACION!$G$11:$J$992,4,0)</f>
        <v>0</v>
      </c>
      <c r="P82" s="2">
        <f>+VLOOKUP(PRODUCTOS[[#This Row],[id_producto]],PRIORIZACION!$G$11:$K$992,5,0)</f>
        <v>0</v>
      </c>
      <c r="Q82" s="2" t="str">
        <f>+VLOOKUP(PRODUCTOS[[#This Row],[id_producto]],PRIORIZACION!$G$11:$L$992,6,0)</f>
        <v>Astrid</v>
      </c>
      <c r="R82" s="2" t="str">
        <f>+VLOOKUP(PRODUCTOS[[#This Row],[id_producto]],PRIORIZACION!$G$11:$S$992,7,0)</f>
        <v>POWER BI</v>
      </c>
      <c r="S82" s="2"/>
      <c r="T82" s="2"/>
      <c r="U82" s="2"/>
      <c r="V82" s="2"/>
      <c r="W82" s="2"/>
      <c r="X82" s="2"/>
      <c r="Y82" s="2"/>
      <c r="Z82" s="2"/>
      <c r="AA82" s="3"/>
      <c r="AB82" s="7"/>
      <c r="AF82" s="7"/>
      <c r="AG82" s="11"/>
      <c r="AH82" s="259"/>
      <c r="AI82" s="189"/>
      <c r="AJ82" s="7"/>
      <c r="AK82" s="7"/>
      <c r="AL82" s="7"/>
      <c r="AM82" s="7"/>
      <c r="AN82" s="7"/>
      <c r="AO82" s="7"/>
      <c r="AP82" s="7"/>
      <c r="AQ82" s="119"/>
      <c r="AR82" s="7"/>
      <c r="AS82" s="7"/>
      <c r="AT82" s="7"/>
      <c r="AU82" s="7"/>
      <c r="AV82" s="171"/>
      <c r="AW82" s="7"/>
      <c r="AX82" s="7"/>
      <c r="AY82" s="7"/>
      <c r="AZ82" s="7"/>
      <c r="BA82" s="177"/>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Row],[id_producto]],PRIORIZACION!$G$11:$J$992,3,0)</f>
        <v>En pausa</v>
      </c>
      <c r="O83" s="42">
        <f>+VLOOKUP(PRODUCTOS[[#This Row],[id_producto]],PRIORIZACION!$G$11:$J$992,4,0)</f>
        <v>0</v>
      </c>
      <c r="P83" s="2">
        <f>+VLOOKUP(PRODUCTOS[[#This Row],[id_producto]],PRIORIZACION!$G$11:$K$992,5,0)</f>
        <v>0</v>
      </c>
      <c r="Q83" s="2" t="str">
        <f>+VLOOKUP(PRODUCTOS[[#This Row],[id_producto]],PRIORIZACION!$G$11:$L$992,6,0)</f>
        <v>Astrid</v>
      </c>
      <c r="R83" s="2" t="str">
        <f>+VLOOKUP(PRODUCTOS[[#This Row],[id_producto]],PRIORIZACION!$G$11:$S$992,7,0)</f>
        <v>POWER BI</v>
      </c>
      <c r="S83" s="2"/>
      <c r="T83" s="2"/>
      <c r="U83" s="2"/>
      <c r="V83" s="2"/>
      <c r="W83" s="2"/>
      <c r="X83" s="2"/>
      <c r="Y83" s="2"/>
      <c r="Z83" s="2"/>
      <c r="AA83" s="3"/>
      <c r="AB83" s="7"/>
      <c r="AF83" s="7"/>
      <c r="AG83" s="11"/>
      <c r="AH83" s="259"/>
      <c r="AI83" s="189"/>
      <c r="AJ83" s="7"/>
      <c r="AK83" s="7"/>
      <c r="AL83" s="7"/>
      <c r="AM83" s="7"/>
      <c r="AN83" s="7"/>
      <c r="AO83" s="7"/>
      <c r="AP83" s="7"/>
      <c r="AQ83" s="119"/>
      <c r="AR83" s="7"/>
      <c r="AS83" s="7"/>
      <c r="AT83" s="7"/>
      <c r="AU83" s="7"/>
      <c r="AV83" s="171"/>
      <c r="AW83" s="7"/>
      <c r="AX83" s="7"/>
      <c r="AY83" s="7"/>
      <c r="AZ83" s="7"/>
      <c r="BA83" s="175">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Row],[id_producto]],PRIORIZACION!$G$11:$J$992,3,0)</f>
        <v>En pausa</v>
      </c>
      <c r="O84" s="42">
        <f>+VLOOKUP(PRODUCTOS[[#This Row],[id_producto]],PRIORIZACION!$G$11:$J$992,4,0)</f>
        <v>0</v>
      </c>
      <c r="P84" s="2">
        <f>+VLOOKUP(PRODUCTOS[[#This Row],[id_producto]],PRIORIZACION!$G$11:$K$992,5,0)</f>
        <v>0</v>
      </c>
      <c r="Q84" s="2" t="str">
        <f>+VLOOKUP(PRODUCTOS[[#This Row],[id_producto]],PRIORIZACION!$G$11:$L$992,6,0)</f>
        <v>Astrid</v>
      </c>
      <c r="R84" s="2" t="str">
        <f>+VLOOKUP(PRODUCTOS[[#This Row],[id_producto]],PRIORIZACION!$G$11:$S$992,7,0)</f>
        <v>POWER BI</v>
      </c>
      <c r="S84" s="2"/>
      <c r="T84" s="2"/>
      <c r="U84" s="2"/>
      <c r="V84" s="2"/>
      <c r="W84" s="2"/>
      <c r="X84" s="2"/>
      <c r="Y84" s="2"/>
      <c r="Z84" s="2"/>
      <c r="AA84" s="3"/>
      <c r="AB84" s="7"/>
      <c r="AF84" s="7"/>
      <c r="AG84" s="11"/>
      <c r="AH84" s="259"/>
      <c r="AI84" s="189"/>
      <c r="AJ84" s="7"/>
      <c r="AK84" s="7"/>
      <c r="AL84" s="7"/>
      <c r="AM84" s="7"/>
      <c r="AN84" s="7"/>
      <c r="AO84" s="7"/>
      <c r="AP84" s="7"/>
      <c r="AQ84" s="119"/>
      <c r="AR84" s="7"/>
      <c r="AS84" s="7"/>
      <c r="AT84" s="7"/>
      <c r="AU84" s="7"/>
      <c r="AV84" s="171"/>
      <c r="AW84" s="7"/>
      <c r="AX84" s="7"/>
      <c r="AY84" s="7"/>
      <c r="AZ84" s="7"/>
      <c r="BA84" s="177"/>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Row],[id_producto]],PRIORIZACION!$G$11:$J$992,3,0)</f>
        <v>#N/A</v>
      </c>
      <c r="O85" s="42" t="e">
        <f>+VLOOKUP(PRODUCTOS[[#This Row],[id_producto]],PRIORIZACION!$G$11:$J$992,4,0)</f>
        <v>#N/A</v>
      </c>
      <c r="P85" s="2" t="e">
        <f>+VLOOKUP(PRODUCTOS[[#This Row],[id_producto]],PRIORIZACION!$G$11:$K$992,5,0)</f>
        <v>#N/A</v>
      </c>
      <c r="Q85" s="2" t="e">
        <f>+VLOOKUP(PRODUCTOS[[#This Row],[id_producto]],PRIORIZACION!$G$11:$L$992,6,0)</f>
        <v>#N/A</v>
      </c>
      <c r="R85" s="2" t="e">
        <f>+VLOOKUP(PRODUCTOS[[#This Row],[id_producto]],PRIORIZACION!$G$11:$S$992,7,0)</f>
        <v>#N/A</v>
      </c>
      <c r="S85" s="2"/>
      <c r="T85" s="2"/>
      <c r="U85" s="2"/>
      <c r="V85" s="2"/>
      <c r="W85" s="2"/>
      <c r="X85" s="2"/>
      <c r="Y85" s="2"/>
      <c r="Z85" s="2"/>
      <c r="AA85" s="3"/>
      <c r="AB85" s="7"/>
      <c r="AF85" s="7"/>
      <c r="AG85" s="11"/>
      <c r="AH85" s="259"/>
      <c r="AI85" s="189"/>
      <c r="AJ85" s="7"/>
      <c r="AK85" s="7"/>
      <c r="AL85" s="7"/>
      <c r="AM85" s="7"/>
      <c r="AN85" s="7"/>
      <c r="AO85" s="7"/>
      <c r="AP85" s="7"/>
      <c r="AQ85" s="119"/>
      <c r="AR85" s="7"/>
      <c r="AS85" s="7"/>
      <c r="AT85" s="7"/>
      <c r="AU85" s="7"/>
      <c r="AV85" s="171"/>
      <c r="AW85" s="7"/>
      <c r="AX85" s="7"/>
      <c r="AY85" s="7"/>
      <c r="AZ85" s="7"/>
      <c r="BA85" s="175"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Row],[id_producto]],PRIORIZACION!$G$11:$J$992,3,0)</f>
        <v>#N/A</v>
      </c>
      <c r="O86" s="42" t="e">
        <f>+VLOOKUP(PRODUCTOS[[#This Row],[id_producto]],PRIORIZACION!$G$11:$J$992,4,0)</f>
        <v>#N/A</v>
      </c>
      <c r="P86" s="2" t="e">
        <f>+VLOOKUP(PRODUCTOS[[#This Row],[id_producto]],PRIORIZACION!$G$11:$K$992,5,0)</f>
        <v>#N/A</v>
      </c>
      <c r="Q86" s="2" t="e">
        <f>+VLOOKUP(PRODUCTOS[[#This Row],[id_producto]],PRIORIZACION!$G$11:$L$992,6,0)</f>
        <v>#N/A</v>
      </c>
      <c r="R86" s="2" t="e">
        <f>+VLOOKUP(PRODUCTOS[[#This Row],[id_producto]],PRIORIZACION!$G$11:$S$992,7,0)</f>
        <v>#N/A</v>
      </c>
      <c r="S86" s="2"/>
      <c r="T86" s="2"/>
      <c r="U86" s="2"/>
      <c r="V86" s="2"/>
      <c r="W86" s="2"/>
      <c r="X86" s="2"/>
      <c r="Y86" s="2"/>
      <c r="Z86" s="2"/>
      <c r="AA86" s="3"/>
      <c r="AB86" s="7"/>
      <c r="AF86" s="7"/>
      <c r="AG86" s="11"/>
      <c r="AH86" s="259"/>
      <c r="AI86" s="189"/>
      <c r="AJ86" s="7"/>
      <c r="AK86" s="7"/>
      <c r="AL86" s="7"/>
      <c r="AM86" s="7"/>
      <c r="AN86" s="7"/>
      <c r="AO86" s="7"/>
      <c r="AP86" s="7"/>
      <c r="AQ86" s="119"/>
      <c r="AR86" s="7"/>
      <c r="AS86" s="7"/>
      <c r="AT86" s="7"/>
      <c r="AU86" s="7"/>
      <c r="AV86" s="171"/>
      <c r="AW86" s="7"/>
      <c r="AX86" s="7"/>
      <c r="AY86" s="7"/>
      <c r="AZ86" s="7"/>
      <c r="BA86" s="175"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Row],[id_producto]],PRIORIZACION!$G$11:$J$992,3,0)</f>
        <v>No Iniciado</v>
      </c>
      <c r="O87" s="42">
        <f>+VLOOKUP(PRODUCTOS[[#This Row],[id_producto]],PRIORIZACION!$G$11:$J$992,4,0)</f>
        <v>0</v>
      </c>
      <c r="P87" s="2">
        <f>+VLOOKUP(PRODUCTOS[[#This Row],[id_producto]],PRIORIZACION!$G$11:$K$992,5,0)</f>
        <v>0</v>
      </c>
      <c r="Q87" s="2">
        <f>+VLOOKUP(PRODUCTOS[[#This Row],[id_producto]],PRIORIZACION!$G$11:$L$992,6,0)</f>
        <v>0</v>
      </c>
      <c r="R87" s="2">
        <f>+VLOOKUP(PRODUCTOS[[#This Row],[id_producto]],PRIORIZACION!$G$11:$S$992,7,0)</f>
        <v>0</v>
      </c>
      <c r="S87" s="2"/>
      <c r="T87" s="2"/>
      <c r="U87" s="2"/>
      <c r="V87" s="2"/>
      <c r="W87" s="2"/>
      <c r="X87" s="2"/>
      <c r="Y87" s="2"/>
      <c r="Z87" s="2"/>
      <c r="AA87" s="3"/>
      <c r="AB87" s="7"/>
      <c r="AF87" s="7"/>
      <c r="AG87" s="11"/>
      <c r="AH87" s="259"/>
      <c r="AI87" s="189"/>
      <c r="AJ87" s="7"/>
      <c r="AK87" s="7"/>
      <c r="AL87" s="7"/>
      <c r="AM87" s="7"/>
      <c r="AN87" s="7"/>
      <c r="AQ87" s="210"/>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Row],[id_producto]],PRIORIZACION!$G$11:$J$992,3,0)</f>
        <v>En Desarrollo</v>
      </c>
      <c r="O88" s="42">
        <f>+VLOOKUP(PRODUCTOS[[#This Row],[id_producto]],PRIORIZACION!$G$11:$J$992,4,0)</f>
        <v>0.1</v>
      </c>
      <c r="P88" s="2" t="str">
        <f>+VLOOKUP(PRODUCTOS[[#This Row],[id_producto]],PRIORIZACION!$G$11:$K$992,5,0)</f>
        <v>Patricio</v>
      </c>
      <c r="Q88" s="2" t="str">
        <f>+VLOOKUP(PRODUCTOS[[#This Row],[id_producto]],PRIORIZACION!$G$11:$L$992,6,0)</f>
        <v>Carolina</v>
      </c>
      <c r="R88" s="2" t="str">
        <f>+VLOOKUP(PRODUCTOS[[#This Row],[id_producto]],PRIORIZACION!$G$11:$S$992,7,0)</f>
        <v>POWER BI</v>
      </c>
      <c r="S88" s="2"/>
      <c r="T88" s="2"/>
      <c r="U88" s="2"/>
      <c r="V88" s="2"/>
      <c r="W88" s="2"/>
      <c r="X88" s="2"/>
      <c r="Y88" s="2"/>
      <c r="Z88" s="2"/>
      <c r="AA88" s="3"/>
      <c r="AB88" s="7"/>
      <c r="AF88" s="7"/>
      <c r="AG88" s="11"/>
      <c r="AH88" s="259"/>
      <c r="AI88" s="189"/>
      <c r="AJ88" s="7"/>
      <c r="AK88" s="7"/>
      <c r="AL88" s="7"/>
      <c r="AM88" s="7"/>
      <c r="AN88" s="7"/>
      <c r="AQ88" s="210"/>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Row],[id_producto]],PRIORIZACION!$G$11:$J$992,3,0)</f>
        <v>En Desarrollo</v>
      </c>
      <c r="O89" s="42">
        <f>+VLOOKUP(PRODUCTOS[[#This Row],[id_producto]],PRIORIZACION!$G$11:$J$992,4,0)</f>
        <v>0.1</v>
      </c>
      <c r="P89" s="2" t="str">
        <f>+VLOOKUP(PRODUCTOS[[#This Row],[id_producto]],PRIORIZACION!$G$11:$K$992,5,0)</f>
        <v>Patricio</v>
      </c>
      <c r="Q89" s="2" t="str">
        <f>+VLOOKUP(PRODUCTOS[[#This Row],[id_producto]],PRIORIZACION!$G$11:$L$992,6,0)</f>
        <v>Carolina</v>
      </c>
      <c r="R89" s="2" t="str">
        <f>+VLOOKUP(PRODUCTOS[[#This Row],[id_producto]],PRIORIZACION!$G$11:$S$992,7,0)</f>
        <v>POWER BI</v>
      </c>
      <c r="S89" s="2"/>
      <c r="T89" s="2"/>
      <c r="U89" s="2"/>
      <c r="V89" s="2"/>
      <c r="W89" s="2"/>
      <c r="X89" s="2"/>
      <c r="Y89" s="2"/>
      <c r="Z89" s="2"/>
      <c r="AA89" s="3"/>
      <c r="AB89" s="7"/>
      <c r="AF89" s="7"/>
      <c r="AG89" s="11"/>
      <c r="AH89" s="259"/>
      <c r="AI89" s="189"/>
      <c r="AJ89" s="7"/>
      <c r="AK89" s="7"/>
      <c r="AL89" s="7"/>
      <c r="AM89" s="7"/>
      <c r="AN89" s="7"/>
      <c r="AQ89" s="210"/>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1541</v>
      </c>
      <c r="I90" s="2" t="s">
        <v>1486</v>
      </c>
      <c r="J90" s="96">
        <v>0</v>
      </c>
      <c r="K90" s="96">
        <v>0</v>
      </c>
      <c r="L90" s="96">
        <v>0</v>
      </c>
      <c r="M90" s="96">
        <v>1</v>
      </c>
      <c r="N90" s="2" t="str">
        <f>+VLOOKUP(PRODUCTOS[[#This Row],[id_producto]],PRIORIZACION!$G$11:$J$992,3,0)</f>
        <v>Publicado</v>
      </c>
      <c r="O90" s="42">
        <f>+VLOOKUP(PRODUCTOS[[#This Row],[id_producto]],PRIORIZACION!$G$11:$J$992,4,0)</f>
        <v>1</v>
      </c>
      <c r="P90" s="2" t="str">
        <f>+VLOOKUP(PRODUCTOS[[#This Row],[id_producto]],PRIORIZACION!$G$11:$K$992,5,0)</f>
        <v>Patricio</v>
      </c>
      <c r="Q90" s="2">
        <f>+VLOOKUP(PRODUCTOS[[#This Row],[id_producto]],PRIORIZACION!$G$11:$L$992,6,0)</f>
        <v>0</v>
      </c>
      <c r="R90" s="2" t="str">
        <f>+VLOOKUP(PRODUCTOS[[#This Row],[id_producto]],PRIORIZACION!$G$11:$S$992,7,0)</f>
        <v>POWER BI</v>
      </c>
      <c r="S90" s="2"/>
      <c r="T90" s="2"/>
      <c r="U90" s="2"/>
      <c r="V90" s="2"/>
      <c r="W90" s="2"/>
      <c r="X90" s="2"/>
      <c r="Y90" s="2"/>
      <c r="Z90" s="2"/>
      <c r="AA90" s="3"/>
      <c r="AB90" s="7"/>
      <c r="AC90" s="157" t="s">
        <v>1786</v>
      </c>
      <c r="AF90" s="7"/>
      <c r="AG90" s="11"/>
      <c r="AH90" s="273">
        <v>44228</v>
      </c>
      <c r="AI90" s="220" t="s">
        <v>1669</v>
      </c>
      <c r="AJ90" s="7" t="s">
        <v>1353</v>
      </c>
      <c r="AK90" s="7" t="s">
        <v>1353</v>
      </c>
      <c r="AL90" s="7" t="s">
        <v>1353</v>
      </c>
      <c r="AM90" s="7" t="s">
        <v>1353</v>
      </c>
      <c r="AN90" s="7" t="s">
        <v>1353</v>
      </c>
      <c r="AO90" s="209" t="s">
        <v>1574</v>
      </c>
      <c r="AP90" s="54" t="s">
        <v>170</v>
      </c>
      <c r="AQ90" s="192">
        <v>0</v>
      </c>
      <c r="AR90" s="54" t="s">
        <v>1204</v>
      </c>
      <c r="AS90" s="199" t="s">
        <v>1204</v>
      </c>
      <c r="AT90" s="17" t="s">
        <v>1204</v>
      </c>
      <c r="AU90" s="207" t="s">
        <v>1204</v>
      </c>
      <c r="AV90" s="17" t="s">
        <v>1339</v>
      </c>
      <c r="AW90" s="54" t="s">
        <v>1108</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Row],[id_producto]],PRIORIZACION!$G$11:$J$992,3,0)</f>
        <v>En Desarrollo</v>
      </c>
      <c r="O91" s="42">
        <f>+VLOOKUP(PRODUCTOS[[#This Row],[id_producto]],PRIORIZACION!$G$11:$J$992,4,0)</f>
        <v>0</v>
      </c>
      <c r="P91" s="2" t="str">
        <f>+VLOOKUP(PRODUCTOS[[#This Row],[id_producto]],PRIORIZACION!$G$11:$K$992,5,0)</f>
        <v>Patricio</v>
      </c>
      <c r="Q91" s="2">
        <f>+VLOOKUP(PRODUCTOS[[#This Row],[id_producto]],PRIORIZACION!$G$11:$L$992,6,0)</f>
        <v>0</v>
      </c>
      <c r="R91" s="2" t="str">
        <f>+VLOOKUP(PRODUCTOS[[#This Row],[id_producto]],PRIORIZACION!$G$11:$S$992,7,0)</f>
        <v>POWER BI</v>
      </c>
      <c r="S91" s="2"/>
      <c r="T91" s="2"/>
      <c r="U91" s="2"/>
      <c r="V91" s="2"/>
      <c r="W91" s="2"/>
      <c r="X91" s="2"/>
      <c r="Y91" s="2"/>
      <c r="Z91" s="2"/>
      <c r="AA91" s="3"/>
      <c r="AB91" s="7"/>
      <c r="AF91" s="7"/>
      <c r="AG91" s="11"/>
      <c r="AH91" s="259" t="s">
        <v>1732</v>
      </c>
      <c r="AI91" s="189"/>
      <c r="AJ91" s="7"/>
      <c r="AK91" s="7"/>
      <c r="AL91" s="7"/>
      <c r="AM91" s="7"/>
      <c r="AN91" s="7"/>
      <c r="AO91" s="265"/>
      <c r="AQ91" s="210"/>
      <c r="AV91" s="268"/>
      <c r="AW91" s="265"/>
      <c r="BB91" s="59" t="s">
        <v>839</v>
      </c>
      <c r="BC91" s="174" t="str">
        <f>PRODUCTOS[[#This Row],[Data]]</f>
        <v>DATAELECCIONES</v>
      </c>
      <c r="BD91" s="174" t="str">
        <f>PRODUCTOS[[#This Row],[Tecnología]]</f>
        <v>POWER BI</v>
      </c>
      <c r="BF91" s="7" t="s">
        <v>923</v>
      </c>
      <c r="BG91" s="265"/>
      <c r="BI91" s="7" t="s">
        <v>841</v>
      </c>
      <c r="BJ91" s="98" t="s">
        <v>842</v>
      </c>
      <c r="BK91" s="7" t="s">
        <v>1395</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Row],[id_producto]],PRIORIZACION!$G$11:$J$992,3,0)</f>
        <v>En Desarrollo</v>
      </c>
      <c r="O92" s="42">
        <f>+VLOOKUP(PRODUCTOS[[#This Row],[id_producto]],PRIORIZACION!$G$11:$J$992,4,0)</f>
        <v>0.5</v>
      </c>
      <c r="P92" s="2" t="str">
        <f>+VLOOKUP(PRODUCTOS[[#This Row],[id_producto]],PRIORIZACION!$G$11:$K$992,5,0)</f>
        <v>Patricio</v>
      </c>
      <c r="Q92" s="2" t="str">
        <f>+VLOOKUP(PRODUCTOS[[#This Row],[id_producto]],PRIORIZACION!$G$11:$L$992,6,0)</f>
        <v>Reyes-Monse</v>
      </c>
      <c r="R92" s="2" t="str">
        <f>+VLOOKUP(PRODUCTOS[[#This Row],[id_producto]],PRIORIZACION!$G$11:$S$992,7,0)</f>
        <v>POWER BI</v>
      </c>
      <c r="S92" s="2"/>
      <c r="T92" s="2"/>
      <c r="U92" s="2"/>
      <c r="V92" s="2"/>
      <c r="W92" s="2"/>
      <c r="X92" s="2"/>
      <c r="Y92" s="2"/>
      <c r="Z92" s="2"/>
      <c r="AA92" s="3"/>
      <c r="AB92" s="7"/>
      <c r="AF92" s="7"/>
      <c r="AG92" s="11"/>
      <c r="AH92" s="259"/>
      <c r="AI92" s="189"/>
      <c r="AJ92" s="7"/>
      <c r="AK92" s="7"/>
      <c r="AL92" s="7"/>
      <c r="AM92" s="7"/>
      <c r="AN92" s="7"/>
      <c r="AQ92" s="210"/>
      <c r="AV92" s="54"/>
      <c r="BB92" s="59" t="s">
        <v>839</v>
      </c>
      <c r="BC92" s="174" t="str">
        <f>PRODUCTOS[[#This Row],[Data]]</f>
        <v>DATAEVALUACIÓN</v>
      </c>
      <c r="BD92" s="174"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Row],[id_producto]],PRIORIZACION!$G$11:$J$992,3,0)</f>
        <v>Publicado</v>
      </c>
      <c r="O93" s="42">
        <f>+VLOOKUP(PRODUCTOS[[#This Row],[id_producto]],PRIORIZACION!$G$11:$J$992,4,0)</f>
        <v>1</v>
      </c>
      <c r="P93" s="2" t="str">
        <f>+VLOOKUP(PRODUCTOS[[#This Row],[id_producto]],PRIORIZACION!$G$11:$K$992,5,0)</f>
        <v>Patricio</v>
      </c>
      <c r="Q93" s="2" t="str">
        <f>+VLOOKUP(PRODUCTOS[[#This Row],[id_producto]],PRIORIZACION!$G$11:$L$992,6,0)</f>
        <v>Ma. Victoria</v>
      </c>
      <c r="R93" s="2" t="str">
        <f>+VLOOKUP(PRODUCTOS[[#This Row],[id_producto]],PRIORIZACION!$G$11:$S$992,7,0)</f>
        <v>POWER BI</v>
      </c>
      <c r="S93" s="2"/>
      <c r="T93" s="2"/>
      <c r="U93" s="2"/>
      <c r="V93" s="2"/>
      <c r="W93" s="2"/>
      <c r="X93" s="2"/>
      <c r="Y93" s="2"/>
      <c r="Z93" s="2"/>
      <c r="AA93" s="3"/>
      <c r="AB93" s="7"/>
      <c r="AC93" s="157" t="s">
        <v>1787</v>
      </c>
      <c r="AF93" s="7"/>
      <c r="AG93" s="11"/>
      <c r="AH93" s="273">
        <v>44228</v>
      </c>
      <c r="AI93" s="220" t="s">
        <v>1663</v>
      </c>
      <c r="AJ93" s="7" t="s">
        <v>1353</v>
      </c>
      <c r="AK93" s="252" t="s">
        <v>1353</v>
      </c>
      <c r="AL93" s="7" t="s">
        <v>1353</v>
      </c>
      <c r="AM93" s="7" t="s">
        <v>1353</v>
      </c>
      <c r="AN93" s="7" t="s">
        <v>1353</v>
      </c>
      <c r="AO93" s="182" t="s">
        <v>1720</v>
      </c>
      <c r="AP93" s="14" t="s">
        <v>170</v>
      </c>
      <c r="AQ93" s="193">
        <v>0</v>
      </c>
      <c r="AR93" s="14" t="s">
        <v>1204</v>
      </c>
      <c r="AS93" s="200" t="s">
        <v>1204</v>
      </c>
      <c r="AT93" s="14" t="s">
        <v>1204</v>
      </c>
      <c r="AU93" s="205" t="s">
        <v>1204</v>
      </c>
      <c r="AV93" s="66" t="s">
        <v>1393</v>
      </c>
      <c r="AW93" s="14" t="s">
        <v>1101</v>
      </c>
      <c r="AX93" s="17" t="s">
        <v>741</v>
      </c>
      <c r="AY93" s="66" t="s">
        <v>1204</v>
      </c>
      <c r="AZ93" s="14" t="s">
        <v>1204</v>
      </c>
      <c r="BA93" s="179">
        <v>2018</v>
      </c>
      <c r="BB93" s="59" t="s">
        <v>839</v>
      </c>
      <c r="BC93" s="174" t="str">
        <f>PRODUCTOS[[#This Row],[Data]]</f>
        <v>DATAPUEBLOS</v>
      </c>
      <c r="BD93" s="174"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1542</v>
      </c>
      <c r="I94" s="184" t="s">
        <v>1486</v>
      </c>
      <c r="J94" s="96">
        <v>0</v>
      </c>
      <c r="K94" s="96">
        <v>0</v>
      </c>
      <c r="L94" s="96">
        <v>0</v>
      </c>
      <c r="M94" s="96">
        <v>1</v>
      </c>
      <c r="N94" s="2" t="str">
        <f>+VLOOKUP(PRODUCTOS[[#This Row],[id_producto]],PRIORIZACION!$G$11:$J$992,3,0)</f>
        <v>Publicado</v>
      </c>
      <c r="O94" s="42">
        <f>+VLOOKUP(PRODUCTOS[[#This Row],[id_producto]],PRIORIZACION!$G$11:$J$992,4,0)</f>
        <v>1</v>
      </c>
      <c r="P94" s="2" t="str">
        <f>+VLOOKUP(PRODUCTOS[[#This Row],[id_producto]],PRIORIZACION!$G$11:$K$992,5,0)</f>
        <v>Patricio</v>
      </c>
      <c r="Q94" s="2" t="str">
        <f>+VLOOKUP(PRODUCTOS[[#This Row],[id_producto]],PRIORIZACION!$G$11:$L$992,6,0)</f>
        <v>Ma. Victoria</v>
      </c>
      <c r="R94" s="2" t="str">
        <f>+VLOOKUP(PRODUCTOS[[#This Row],[id_producto]],PRIORIZACION!$G$11:$S$992,7,0)</f>
        <v>POWER BI</v>
      </c>
      <c r="S94" s="2"/>
      <c r="T94" s="2"/>
      <c r="U94" s="2"/>
      <c r="V94" s="2"/>
      <c r="W94" s="2"/>
      <c r="X94" s="2"/>
      <c r="Y94" s="2"/>
      <c r="Z94" s="2"/>
      <c r="AA94" s="3"/>
      <c r="AB94" s="7"/>
      <c r="AC94" s="157" t="s">
        <v>1788</v>
      </c>
      <c r="AF94" s="7"/>
      <c r="AG94" s="11"/>
      <c r="AH94" s="273">
        <v>44228</v>
      </c>
      <c r="AI94" s="220" t="s">
        <v>1662</v>
      </c>
      <c r="AJ94" s="7" t="s">
        <v>1353</v>
      </c>
      <c r="AK94" s="252" t="s">
        <v>1819</v>
      </c>
      <c r="AL94" s="7" t="s">
        <v>1353</v>
      </c>
      <c r="AM94" s="7" t="s">
        <v>1353</v>
      </c>
      <c r="AN94" s="7" t="s">
        <v>1353</v>
      </c>
      <c r="AO94" s="182" t="s">
        <v>1719</v>
      </c>
      <c r="AP94" s="12" t="s">
        <v>1409</v>
      </c>
      <c r="AQ94" s="193">
        <v>1640</v>
      </c>
      <c r="AR94" s="14" t="s">
        <v>1204</v>
      </c>
      <c r="AS94" s="200" t="s">
        <v>1204</v>
      </c>
      <c r="AT94" s="14" t="s">
        <v>1204</v>
      </c>
      <c r="AU94" s="205" t="s">
        <v>1204</v>
      </c>
      <c r="AV94" s="66" t="s">
        <v>1394</v>
      </c>
      <c r="AW94" s="14" t="s">
        <v>1108</v>
      </c>
      <c r="AX94" s="14" t="s">
        <v>1445</v>
      </c>
      <c r="AY94" s="14" t="s">
        <v>1204</v>
      </c>
      <c r="AZ94" s="14" t="s">
        <v>1204</v>
      </c>
      <c r="BA94" s="175">
        <v>2018</v>
      </c>
      <c r="BB94" s="59" t="s">
        <v>839</v>
      </c>
      <c r="BC94" s="174" t="str">
        <f>PRODUCTOS[[#This Row],[Data]]</f>
        <v>DATAPUEBLOS</v>
      </c>
      <c r="BD94" s="174"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Row],[id_producto]],PRIORIZACION!$G$11:$J$992,3,0)</f>
        <v>En Desarrollo</v>
      </c>
      <c r="O95" s="42">
        <f>+VLOOKUP(PRODUCTOS[[#This Row],[id_producto]],PRIORIZACION!$G$11:$J$992,4,0)</f>
        <v>0.3</v>
      </c>
      <c r="P95" s="2" t="str">
        <f>+VLOOKUP(PRODUCTOS[[#This Row],[id_producto]],PRIORIZACION!$G$11:$K$992,5,0)</f>
        <v>Abner</v>
      </c>
      <c r="Q95" s="2" t="str">
        <f>+VLOOKUP(PRODUCTOS[[#This Row],[id_producto]],PRIORIZACION!$G$11:$L$992,6,0)</f>
        <v>Carolina</v>
      </c>
      <c r="R95" s="2" t="str">
        <f>+VLOOKUP(PRODUCTOS[[#This Row],[id_producto]],PRIORIZACION!$G$11:$S$992,7,0)</f>
        <v>ARCGISONLINE</v>
      </c>
      <c r="S95" s="2"/>
      <c r="T95" s="2"/>
      <c r="U95" s="2"/>
      <c r="V95" s="2"/>
      <c r="W95" s="2"/>
      <c r="X95" s="2"/>
      <c r="Y95" s="2"/>
      <c r="Z95" s="2"/>
      <c r="AA95" s="3"/>
      <c r="AB95" s="7"/>
      <c r="AC95" s="12"/>
      <c r="AF95" s="7"/>
      <c r="AG95" s="11"/>
      <c r="AH95" s="259"/>
      <c r="AI95" s="189"/>
      <c r="AJ95" s="7"/>
      <c r="AK95" s="7"/>
      <c r="AL95" s="7"/>
      <c r="AM95" s="7"/>
      <c r="AN95" s="7"/>
      <c r="AQ95" s="210"/>
      <c r="AV95" s="54"/>
      <c r="BB95" s="59" t="s">
        <v>839</v>
      </c>
      <c r="BC95" s="174" t="str">
        <f>PRODUCTOS[[#This Row],[Data]]</f>
        <v>DATASALUD</v>
      </c>
      <c r="BD95" s="174"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1543</v>
      </c>
      <c r="I96" s="184" t="s">
        <v>1486</v>
      </c>
      <c r="J96" s="96">
        <v>1</v>
      </c>
      <c r="K96" s="96">
        <v>0</v>
      </c>
      <c r="L96" s="96">
        <v>0</v>
      </c>
      <c r="M96" s="96">
        <v>1</v>
      </c>
      <c r="N96" s="2" t="str">
        <f>+VLOOKUP(PRODUCTOS[[#This Row],[id_producto]],PRIORIZACION!$G$11:$J$992,3,0)</f>
        <v>Publicado</v>
      </c>
      <c r="O96" s="42">
        <f>+VLOOKUP(PRODUCTOS[[#This Row],[id_producto]],PRIORIZACION!$G$11:$J$992,4,0)</f>
        <v>1</v>
      </c>
      <c r="P96" s="2">
        <f>+VLOOKUP(PRODUCTOS[[#This Row],[id_producto]],PRIORIZACION!$G$11:$K$992,5,0)</f>
        <v>0</v>
      </c>
      <c r="Q96" s="2">
        <f>+VLOOKUP(PRODUCTOS[[#This Row],[id_producto]],PRIORIZACION!$G$11:$L$992,6,0)</f>
        <v>0</v>
      </c>
      <c r="R96" s="2" t="str">
        <f>+VLOOKUP(PRODUCTOS[[#This Row],[id_producto]],PRIORIZACION!$G$11:$S$992,7,0)</f>
        <v>ARCGIS-POWER BI</v>
      </c>
      <c r="S96" s="2"/>
      <c r="T96" s="2"/>
      <c r="U96" s="2"/>
      <c r="V96" s="2"/>
      <c r="W96" s="2"/>
      <c r="X96" s="2"/>
      <c r="Y96" s="2"/>
      <c r="Z96" s="2"/>
      <c r="AA96" s="3"/>
      <c r="AB96" s="7"/>
      <c r="AC96" s="230" t="s">
        <v>1789</v>
      </c>
      <c r="AF96" s="7"/>
      <c r="AG96" s="11"/>
      <c r="AH96" s="273">
        <v>44228</v>
      </c>
      <c r="AI96" s="220" t="s">
        <v>1660</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66" t="s">
        <v>1397</v>
      </c>
      <c r="AW96" s="167" t="s">
        <v>1108</v>
      </c>
      <c r="AX96" s="14" t="s">
        <v>801</v>
      </c>
      <c r="AY96" s="14" t="s">
        <v>1204</v>
      </c>
      <c r="AZ96" s="14" t="s">
        <v>1204</v>
      </c>
      <c r="BA96" s="9">
        <v>2020</v>
      </c>
      <c r="BB96" s="59" t="s">
        <v>839</v>
      </c>
      <c r="BC96" s="174" t="str">
        <f>PRODUCTOS[[#This Row],[Data]]</f>
        <v>DATAIMPACTO</v>
      </c>
      <c r="BD96" s="174" t="str">
        <f>PRODUCTOS[[#This Row],[Tecnología]]</f>
        <v>ARCGIS-POWER BI</v>
      </c>
      <c r="BE96" s="12" t="s">
        <v>1461</v>
      </c>
      <c r="BF96" s="12" t="s">
        <v>923</v>
      </c>
      <c r="BG96" s="182"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1547</v>
      </c>
      <c r="E97" s="2" t="s">
        <v>169</v>
      </c>
      <c r="F97" s="2" t="str">
        <f t="shared" si="5"/>
        <v>0028-01-00090</v>
      </c>
      <c r="G97" s="213" t="s">
        <v>1548</v>
      </c>
      <c r="H97" s="2" t="s">
        <v>1586</v>
      </c>
      <c r="I97" s="183" t="s">
        <v>1485</v>
      </c>
      <c r="J97" s="96">
        <v>1</v>
      </c>
      <c r="K97" s="96">
        <v>0</v>
      </c>
      <c r="L97" s="96">
        <v>0</v>
      </c>
      <c r="M97" s="96">
        <v>1</v>
      </c>
      <c r="N97" s="2" t="str">
        <f>+VLOOKUP(PRODUCTOS[[#This Row],[id_producto]],PRIORIZACION!$G$11:$J$992,3,0)</f>
        <v>Publicado</v>
      </c>
      <c r="O97" s="42">
        <f>+VLOOKUP(PRODUCTOS[[#This Row],[id_producto]],PRIORIZACION!$G$11:$J$992,4,0)</f>
        <v>1</v>
      </c>
      <c r="P97" s="2" t="str">
        <f>+VLOOKUP(PRODUCTOS[[#This Row],[id_producto]],PRIORIZACION!$G$11:$K$992,5,0)</f>
        <v>Patricio</v>
      </c>
      <c r="Q97" s="2" t="str">
        <f>+VLOOKUP(PRODUCTOS[[#This Row],[id_producto]],PRIORIZACION!$G$11:$L$992,6,0)</f>
        <v>Claudia</v>
      </c>
      <c r="R97" s="2" t="str">
        <f>+VLOOKUP(PRODUCTOS[[#This Row],[id_producto]],PRIORIZACION!$G$11:$S$992,7,0)</f>
        <v>POWER BI</v>
      </c>
      <c r="T97" s="7"/>
      <c r="U97" s="7"/>
      <c r="V97" s="7"/>
      <c r="W97" s="119"/>
      <c r="X97" s="7"/>
      <c r="Y97" s="7"/>
      <c r="Z97" s="7"/>
      <c r="AA97" s="7"/>
      <c r="AB97" s="7"/>
      <c r="AC97" s="44" t="s">
        <v>1790</v>
      </c>
      <c r="AD97" s="7"/>
      <c r="AE97" s="17"/>
      <c r="AF97" s="7"/>
      <c r="AG97" s="7"/>
      <c r="AH97" s="273">
        <v>44228</v>
      </c>
      <c r="AI97" s="221" t="s">
        <v>1659</v>
      </c>
      <c r="AJ97" s="222" t="s">
        <v>1353</v>
      </c>
      <c r="AK97" s="252" t="s">
        <v>1819</v>
      </c>
      <c r="AL97" s="7" t="s">
        <v>1353</v>
      </c>
      <c r="AM97" s="7" t="s">
        <v>1353</v>
      </c>
      <c r="AN97" s="7" t="s">
        <v>1353</v>
      </c>
      <c r="AO97" s="98" t="s">
        <v>1721</v>
      </c>
      <c r="AP97" s="175" t="s">
        <v>1104</v>
      </c>
      <c r="AQ97" s="191">
        <v>371</v>
      </c>
      <c r="AR97" s="99" t="s">
        <v>1204</v>
      </c>
      <c r="AS97" s="202" t="s">
        <v>1204</v>
      </c>
      <c r="AT97" s="7" t="s">
        <v>1204</v>
      </c>
      <c r="AU97" s="204" t="s">
        <v>1204</v>
      </c>
      <c r="AV97" s="7" t="s">
        <v>1549</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2" t="s">
        <v>1510</v>
      </c>
      <c r="BH97" s="182" t="s">
        <v>1510</v>
      </c>
      <c r="BI97" s="7" t="s">
        <v>841</v>
      </c>
      <c r="BJ97" s="7" t="s">
        <v>842</v>
      </c>
      <c r="BK97" s="138" t="s">
        <v>1395</v>
      </c>
      <c r="BL97" s="175">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1544</v>
      </c>
      <c r="I98" s="183" t="s">
        <v>1493</v>
      </c>
      <c r="J98" s="96">
        <v>1</v>
      </c>
      <c r="K98" s="96">
        <v>0</v>
      </c>
      <c r="L98" s="96">
        <v>0</v>
      </c>
      <c r="M98" s="96">
        <v>1</v>
      </c>
      <c r="N98" s="2" t="str">
        <f>+VLOOKUP(PRODUCTOS[[#This Row],[id_producto]],PRIORIZACION!$G$11:$J$992,3,0)</f>
        <v>Publicado</v>
      </c>
      <c r="O98" s="42">
        <f>+VLOOKUP(PRODUCTOS[[#This Row],[id_producto]],PRIORIZACION!$G$11:$J$992,4,0)</f>
        <v>1</v>
      </c>
      <c r="P98" s="2" t="str">
        <f>+VLOOKUP(PRODUCTOS[[#This Row],[id_producto]],PRIORIZACION!$G$11:$K$992,5,0)</f>
        <v>Efraín</v>
      </c>
      <c r="Q98" s="2" t="str">
        <f>+VLOOKUP(PRODUCTOS[[#This Row],[id_producto]],PRIORIZACION!$G$11:$L$992,6,0)</f>
        <v>Efraín</v>
      </c>
      <c r="R98" s="2" t="str">
        <f>+VLOOKUP(PRODUCTOS[[#This Row],[id_producto]],PRIORIZACION!$G$11:$S$992,7,0)</f>
        <v>GEE</v>
      </c>
      <c r="S98" s="2"/>
      <c r="T98" s="2"/>
      <c r="U98" s="2"/>
      <c r="V98" s="2"/>
      <c r="W98" s="2"/>
      <c r="X98" s="2"/>
      <c r="Y98" s="2"/>
      <c r="Z98" s="2"/>
      <c r="AA98" s="3"/>
      <c r="AB98" s="7"/>
      <c r="AC98" s="157" t="s">
        <v>1791</v>
      </c>
      <c r="AF98" s="7"/>
      <c r="AG98" s="11"/>
      <c r="AH98" s="273">
        <v>44228</v>
      </c>
      <c r="AI98" s="44" t="s">
        <v>1665</v>
      </c>
      <c r="AJ98" s="7" t="s">
        <v>1353</v>
      </c>
      <c r="AK98" s="7" t="s">
        <v>1353</v>
      </c>
      <c r="AL98" s="7" t="s">
        <v>1353</v>
      </c>
      <c r="AM98" s="7" t="s">
        <v>1353</v>
      </c>
      <c r="AN98" s="7" t="s">
        <v>1353</v>
      </c>
      <c r="AO98" s="12" t="s">
        <v>1820</v>
      </c>
      <c r="AP98" s="14" t="s">
        <v>170</v>
      </c>
      <c r="AQ98" s="193">
        <v>9990</v>
      </c>
      <c r="AR98" s="12" t="s">
        <v>1333</v>
      </c>
      <c r="AS98" s="197">
        <v>732</v>
      </c>
      <c r="AT98" s="7" t="s">
        <v>1204</v>
      </c>
      <c r="AU98" s="204" t="s">
        <v>1204</v>
      </c>
      <c r="AV98" s="59" t="s">
        <v>1813</v>
      </c>
      <c r="AW98" s="14" t="s">
        <v>1827</v>
      </c>
      <c r="AX98" s="14" t="s">
        <v>801</v>
      </c>
      <c r="AY98" s="12" t="s">
        <v>1489</v>
      </c>
      <c r="AZ98" s="14" t="s">
        <v>1204</v>
      </c>
      <c r="BA98" s="141" t="s">
        <v>1724</v>
      </c>
      <c r="BB98" s="14" t="s">
        <v>839</v>
      </c>
      <c r="BC98" s="174" t="str">
        <f>PRODUCTOS[[#This Row],[Data]]</f>
        <v>DATARIESGO</v>
      </c>
      <c r="BD98" s="174" t="str">
        <f>PRODUCTOS[[#This Row],[Tecnología]]</f>
        <v>GEE</v>
      </c>
      <c r="BE98" s="12" t="s">
        <v>840</v>
      </c>
      <c r="BF98" s="14" t="s">
        <v>1490</v>
      </c>
      <c r="BG98" s="182"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1545</v>
      </c>
      <c r="I99" s="183" t="s">
        <v>1499</v>
      </c>
      <c r="J99" s="96">
        <v>1</v>
      </c>
      <c r="K99" s="96">
        <v>0</v>
      </c>
      <c r="L99" s="96">
        <v>0</v>
      </c>
      <c r="M99" s="96">
        <v>0</v>
      </c>
      <c r="N99" s="2" t="str">
        <f>+VLOOKUP(PRODUCTOS[[#This Row],[id_producto]],PRIORIZACION!$G$11:$J$992,3,0)</f>
        <v>Publicado</v>
      </c>
      <c r="O99" s="42">
        <f>+VLOOKUP(PRODUCTOS[[#This Row],[id_producto]],PRIORIZACION!$G$11:$J$992,4,0)</f>
        <v>1</v>
      </c>
      <c r="P99" s="2" t="str">
        <f>+VLOOKUP(PRODUCTOS[[#This Row],[id_producto]],PRIORIZACION!$G$11:$K$992,5,0)</f>
        <v>Efraín</v>
      </c>
      <c r="Q99" s="2" t="str">
        <f>+VLOOKUP(PRODUCTOS[[#This Row],[id_producto]],PRIORIZACION!$G$11:$L$992,6,0)</f>
        <v>Efraín</v>
      </c>
      <c r="R99" s="2" t="str">
        <f>+VLOOKUP(PRODUCTOS[[#This Row],[id_producto]],PRIORIZACION!$G$11:$S$992,7,0)</f>
        <v>GEE</v>
      </c>
      <c r="S99" s="2"/>
      <c r="T99" s="2"/>
      <c r="U99" s="2"/>
      <c r="V99" s="2"/>
      <c r="W99" s="2"/>
      <c r="X99" s="2"/>
      <c r="Y99" s="2"/>
      <c r="Z99" s="2"/>
      <c r="AA99" s="3"/>
      <c r="AB99" s="7"/>
      <c r="AC99" s="157" t="s">
        <v>1792</v>
      </c>
      <c r="AF99" s="7"/>
      <c r="AG99" s="11"/>
      <c r="AH99" s="273">
        <v>44228</v>
      </c>
      <c r="AI99" s="220" t="s">
        <v>1652</v>
      </c>
      <c r="AJ99" s="7" t="s">
        <v>1353</v>
      </c>
      <c r="AK99" s="7" t="s">
        <v>1353</v>
      </c>
      <c r="AL99" s="7" t="s">
        <v>1353</v>
      </c>
      <c r="AM99" s="7" t="s">
        <v>1353</v>
      </c>
      <c r="AN99" s="7" t="s">
        <v>1353</v>
      </c>
      <c r="AO99" s="12" t="s">
        <v>1809</v>
      </c>
      <c r="AP99" s="14" t="s">
        <v>170</v>
      </c>
      <c r="AQ99" s="193">
        <v>8989</v>
      </c>
      <c r="AR99" s="12" t="s">
        <v>1333</v>
      </c>
      <c r="AS99" s="197">
        <v>624</v>
      </c>
      <c r="AT99" s="7" t="s">
        <v>1204</v>
      </c>
      <c r="AU99" s="204" t="s">
        <v>1204</v>
      </c>
      <c r="AV99" s="59" t="s">
        <v>1814</v>
      </c>
      <c r="AW99" s="14" t="s">
        <v>1827</v>
      </c>
      <c r="AX99" s="14" t="s">
        <v>801</v>
      </c>
      <c r="AY99" s="12" t="s">
        <v>1489</v>
      </c>
      <c r="AZ99" s="14" t="s">
        <v>1204</v>
      </c>
      <c r="BA99" s="141" t="s">
        <v>1724</v>
      </c>
      <c r="BB99" s="14" t="s">
        <v>839</v>
      </c>
      <c r="BC99" s="174" t="str">
        <f>PRODUCTOS[[#This Row],[Data]]</f>
        <v>DATACLIMA</v>
      </c>
      <c r="BD99" s="174" t="str">
        <f>PRODUCTOS[[#This Row],[Tecnología]]</f>
        <v>GEE</v>
      </c>
      <c r="BE99" s="12" t="s">
        <v>1492</v>
      </c>
      <c r="BF99" s="14" t="s">
        <v>1490</v>
      </c>
      <c r="BG99" s="182"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1552</v>
      </c>
      <c r="D100" s="2" t="s">
        <v>11</v>
      </c>
      <c r="E100" s="2" t="s">
        <v>1172</v>
      </c>
      <c r="F100" s="40" t="str">
        <f t="shared" si="5"/>
        <v>0012-05-00093</v>
      </c>
      <c r="G100" s="213" t="s">
        <v>1551</v>
      </c>
      <c r="H100" s="2" t="s">
        <v>1742</v>
      </c>
      <c r="I100" s="2" t="s">
        <v>1486</v>
      </c>
      <c r="J100" s="2">
        <v>0</v>
      </c>
      <c r="K100" s="2">
        <v>0</v>
      </c>
      <c r="L100" s="2">
        <v>0</v>
      </c>
      <c r="M100" s="2">
        <v>1</v>
      </c>
      <c r="N100" s="2" t="str">
        <f>+VLOOKUP(PRODUCTOS[[#This Row],[id_producto]],PRIORIZACION!$G$11:$J$992,3,0)</f>
        <v>Publicado</v>
      </c>
      <c r="O100" s="42">
        <f>+VLOOKUP(PRODUCTOS[[#This Row],[id_producto]],PRIORIZACION!$G$11:$J$992,4,0)</f>
        <v>1</v>
      </c>
      <c r="P100" s="2" t="str">
        <f>+VLOOKUP(PRODUCTOS[[#This Row],[id_producto]],PRIORIZACION!$G$11:$K$992,5,0)</f>
        <v>Fernanda</v>
      </c>
      <c r="Q100" s="2" t="str">
        <f>+VLOOKUP(PRODUCTOS[[#This Row],[id_producto]],PRIORIZACION!$G$11:$L$992,6,0)</f>
        <v>Fernanda</v>
      </c>
      <c r="R100" s="2" t="str">
        <f>+VLOOKUP(PRODUCTOS[[#This Row],[id_producto]],PRIORIZACION!$G$11:$S$992,7,0)</f>
        <v>POWER BI</v>
      </c>
      <c r="S100" s="2"/>
      <c r="T100" s="2"/>
      <c r="U100" s="2"/>
      <c r="V100" s="2"/>
      <c r="W100" s="2"/>
      <c r="X100" s="2"/>
      <c r="Y100" s="2"/>
      <c r="Z100" s="2"/>
      <c r="AA100" s="3"/>
      <c r="AB100" s="7"/>
      <c r="AC100" s="157" t="s">
        <v>1792</v>
      </c>
      <c r="AF100" s="7"/>
      <c r="AG100" s="11"/>
      <c r="AH100" s="273">
        <v>44228</v>
      </c>
      <c r="AI100" s="220" t="s">
        <v>1841</v>
      </c>
      <c r="AJ100" s="222" t="s">
        <v>1353</v>
      </c>
      <c r="AK100" s="7" t="s">
        <v>1353</v>
      </c>
      <c r="AL100" s="222" t="s">
        <v>1353</v>
      </c>
      <c r="AM100" s="7" t="s">
        <v>1353</v>
      </c>
      <c r="AN100" s="7" t="s">
        <v>1353</v>
      </c>
      <c r="AO100" s="182" t="s">
        <v>1739</v>
      </c>
      <c r="AP100" s="14" t="s">
        <v>170</v>
      </c>
      <c r="AQ100" s="193">
        <v>0</v>
      </c>
      <c r="AR100" s="14" t="s">
        <v>1204</v>
      </c>
      <c r="AS100" s="14" t="s">
        <v>1204</v>
      </c>
      <c r="AT100" s="14" t="s">
        <v>1204</v>
      </c>
      <c r="AU100" s="14" t="s">
        <v>1204</v>
      </c>
      <c r="AV100" s="235" t="s">
        <v>1796</v>
      </c>
      <c r="AW100" s="138" t="s">
        <v>1101</v>
      </c>
      <c r="AX100" s="14" t="s">
        <v>1172</v>
      </c>
      <c r="AY100" s="14" t="s">
        <v>1204</v>
      </c>
      <c r="AZ100" s="14" t="s">
        <v>1204</v>
      </c>
      <c r="BA100" s="141" t="s">
        <v>1737</v>
      </c>
      <c r="BB100" s="14" t="s">
        <v>839</v>
      </c>
      <c r="BC100" s="174" t="str">
        <f>PRODUCTOS[[#This Row],[Data]]</f>
        <v>DATARIESGO</v>
      </c>
      <c r="BD100" s="174" t="str">
        <f>PRODUCTOS[[#This Row],[Tecnología]]</f>
        <v>POWER BI</v>
      </c>
      <c r="BE100" s="7" t="s">
        <v>1478</v>
      </c>
      <c r="BF100" s="182" t="s">
        <v>923</v>
      </c>
      <c r="BG100" s="182" t="s">
        <v>1738</v>
      </c>
      <c r="BH100" s="138"/>
      <c r="BI100" s="14" t="s">
        <v>841</v>
      </c>
      <c r="BJ100" s="14" t="s">
        <v>842</v>
      </c>
      <c r="BK100" s="156" t="s">
        <v>1103</v>
      </c>
      <c r="BL100" s="9">
        <v>1</v>
      </c>
      <c r="BM100" s="182" t="s">
        <v>1764</v>
      </c>
    </row>
    <row r="101" spans="1:65" ht="97" hidden="1" customHeight="1" x14ac:dyDescent="0.35">
      <c r="A101" s="2" t="str">
        <f>+VLOOKUP(D101,'DATA`S'!$B$8:$C$1000,2,0)</f>
        <v>0012</v>
      </c>
      <c r="B101" s="40" t="str">
        <f>VLOOKUP(PRODUCTOS[[#This Row],[País]],PAISES!$B$4:$C$20,2,0)</f>
        <v>02</v>
      </c>
      <c r="C101" s="8" t="s">
        <v>1553</v>
      </c>
      <c r="D101" s="2" t="s">
        <v>11</v>
      </c>
      <c r="E101" s="2" t="s">
        <v>741</v>
      </c>
      <c r="F101" s="40" t="str">
        <f t="shared" si="5"/>
        <v>0012-02-00094</v>
      </c>
      <c r="G101" s="213" t="s">
        <v>1551</v>
      </c>
      <c r="H101" s="2" t="s">
        <v>1745</v>
      </c>
      <c r="I101" s="2" t="s">
        <v>1486</v>
      </c>
      <c r="J101" s="2">
        <v>0</v>
      </c>
      <c r="K101" s="2">
        <v>0</v>
      </c>
      <c r="L101" s="2">
        <v>0</v>
      </c>
      <c r="M101" s="2">
        <v>1</v>
      </c>
      <c r="N101" s="2" t="str">
        <f>+VLOOKUP(PRODUCTOS[[#This Row],[id_producto]],PRIORIZACION!$G$11:$J$992,3,0)</f>
        <v>Publicado</v>
      </c>
      <c r="O101" s="42">
        <f>+VLOOKUP(PRODUCTOS[[#This Row],[id_producto]],PRIORIZACION!$G$11:$J$992,4,0)</f>
        <v>1</v>
      </c>
      <c r="P101" s="2" t="str">
        <f>+VLOOKUP(PRODUCTOS[[#This Row],[id_producto]],PRIORIZACION!$G$11:$K$992,5,0)</f>
        <v>Natalia</v>
      </c>
      <c r="Q101" s="2" t="str">
        <f>+VLOOKUP(PRODUCTOS[[#This Row],[id_producto]],PRIORIZACION!$G$11:$L$992,6,0)</f>
        <v>Natalia</v>
      </c>
      <c r="R101" s="2" t="str">
        <f>+VLOOKUP(PRODUCTOS[[#This Row],[id_producto]],PRIORIZACION!$G$11:$S$992,7,0)</f>
        <v>POWER BI</v>
      </c>
      <c r="S101" s="2"/>
      <c r="T101" s="2"/>
      <c r="U101" s="2"/>
      <c r="V101" s="2"/>
      <c r="W101" s="2"/>
      <c r="X101" s="2"/>
      <c r="Y101" s="2"/>
      <c r="Z101" s="2"/>
      <c r="AA101" s="3"/>
      <c r="AB101" s="7"/>
      <c r="AC101" s="157" t="s">
        <v>1793</v>
      </c>
      <c r="AF101" s="7"/>
      <c r="AG101" s="11"/>
      <c r="AH101" s="273">
        <v>44228</v>
      </c>
      <c r="AI101" s="220" t="s">
        <v>1840</v>
      </c>
      <c r="AJ101" s="222" t="s">
        <v>1353</v>
      </c>
      <c r="AK101" s="7" t="s">
        <v>1353</v>
      </c>
      <c r="AL101" s="222" t="s">
        <v>1353</v>
      </c>
      <c r="AM101" s="7" t="s">
        <v>1353</v>
      </c>
      <c r="AN101" s="7" t="s">
        <v>1353</v>
      </c>
      <c r="AO101" s="182" t="s">
        <v>1752</v>
      </c>
      <c r="AP101" s="14" t="s">
        <v>170</v>
      </c>
      <c r="AQ101" s="193">
        <v>0</v>
      </c>
      <c r="AR101" s="14" t="s">
        <v>1204</v>
      </c>
      <c r="AS101" s="14" t="s">
        <v>1204</v>
      </c>
      <c r="AT101" s="14" t="s">
        <v>1204</v>
      </c>
      <c r="AU101" s="14" t="s">
        <v>1204</v>
      </c>
      <c r="AV101" s="235" t="s">
        <v>1797</v>
      </c>
      <c r="AW101" s="138" t="s">
        <v>1101</v>
      </c>
      <c r="AX101" s="14" t="s">
        <v>741</v>
      </c>
      <c r="AY101" s="14" t="s">
        <v>1204</v>
      </c>
      <c r="AZ101" s="14" t="s">
        <v>1204</v>
      </c>
      <c r="BA101" s="141" t="s">
        <v>1737</v>
      </c>
      <c r="BB101" s="14" t="s">
        <v>839</v>
      </c>
      <c r="BC101" s="174" t="str">
        <f>PRODUCTOS[[#This Row],[Data]]</f>
        <v>DATARIESGO</v>
      </c>
      <c r="BD101" s="174" t="str">
        <f>PRODUCTOS[[#This Row],[Tecnología]]</f>
        <v>POWER BI</v>
      </c>
      <c r="BE101" s="7" t="s">
        <v>1478</v>
      </c>
      <c r="BF101" s="182" t="s">
        <v>923</v>
      </c>
      <c r="BG101" s="182" t="s">
        <v>1748</v>
      </c>
      <c r="BH101" s="138"/>
      <c r="BI101" s="14" t="s">
        <v>841</v>
      </c>
      <c r="BJ101" s="14" t="s">
        <v>842</v>
      </c>
      <c r="BK101" s="138" t="s">
        <v>1395</v>
      </c>
      <c r="BL101" s="9">
        <v>1</v>
      </c>
      <c r="BM101" s="12" t="s">
        <v>1767</v>
      </c>
    </row>
    <row r="102" spans="1:65" ht="101.5" hidden="1"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13" t="s">
        <v>1743</v>
      </c>
      <c r="H102" s="2" t="s">
        <v>1741</v>
      </c>
      <c r="I102" s="2" t="s">
        <v>1486</v>
      </c>
      <c r="J102" s="2">
        <v>0</v>
      </c>
      <c r="K102" s="2">
        <v>0</v>
      </c>
      <c r="L102" s="2">
        <v>0</v>
      </c>
      <c r="M102" s="2">
        <v>1</v>
      </c>
      <c r="N102" s="2" t="str">
        <f>+VLOOKUP(PRODUCTOS[[#This Row],[id_producto]],PRIORIZACION!$G$11:$J$992,3,0)</f>
        <v>Publicado</v>
      </c>
      <c r="O102" s="42">
        <f>+VLOOKUP(PRODUCTOS[[#This Row],[id_producto]],PRIORIZACION!$G$11:$J$992,4,0)</f>
        <v>1</v>
      </c>
      <c r="P102" s="2" t="str">
        <f>+VLOOKUP(PRODUCTOS[[#This Row],[id_producto]],PRIORIZACION!$G$11:$K$992,5,0)</f>
        <v xml:space="preserve">Paula </v>
      </c>
      <c r="Q102" s="2" t="str">
        <f>+VLOOKUP(PRODUCTOS[[#This Row],[id_producto]],PRIORIZACION!$G$11:$L$992,6,0)</f>
        <v xml:space="preserve">Paula </v>
      </c>
      <c r="R102" s="2" t="str">
        <f>+VLOOKUP(PRODUCTOS[[#This Row],[id_producto]],PRIORIZACION!$G$11:$S$992,7,0)</f>
        <v>POWER BI</v>
      </c>
      <c r="S102" s="2"/>
      <c r="T102" s="2"/>
      <c r="U102" s="2"/>
      <c r="V102" s="2"/>
      <c r="W102" s="2"/>
      <c r="X102" s="2"/>
      <c r="Y102" s="2"/>
      <c r="Z102" s="2"/>
      <c r="AA102" s="3"/>
      <c r="AB102" s="7"/>
      <c r="AC102" s="157" t="s">
        <v>1794</v>
      </c>
      <c r="AF102" s="7"/>
      <c r="AG102" s="11"/>
      <c r="AH102" s="273">
        <v>44228</v>
      </c>
      <c r="AI102" s="220" t="s">
        <v>1839</v>
      </c>
      <c r="AJ102" s="236" t="s">
        <v>1353</v>
      </c>
      <c r="AK102" s="7" t="s">
        <v>1353</v>
      </c>
      <c r="AL102" s="222" t="s">
        <v>1353</v>
      </c>
      <c r="AM102" s="7" t="s">
        <v>1353</v>
      </c>
      <c r="AN102" s="7" t="s">
        <v>1353</v>
      </c>
      <c r="AO102" s="182" t="s">
        <v>1751</v>
      </c>
      <c r="AP102" s="14" t="s">
        <v>170</v>
      </c>
      <c r="AQ102" s="193">
        <v>0</v>
      </c>
      <c r="AR102" s="14" t="s">
        <v>1204</v>
      </c>
      <c r="AS102" s="14" t="s">
        <v>1204</v>
      </c>
      <c r="AT102" s="14" t="s">
        <v>1204</v>
      </c>
      <c r="AU102" s="14" t="s">
        <v>1204</v>
      </c>
      <c r="AV102" s="235" t="s">
        <v>1798</v>
      </c>
      <c r="AW102" s="138" t="s">
        <v>1101</v>
      </c>
      <c r="AX102" s="14" t="s">
        <v>801</v>
      </c>
      <c r="AY102" s="14" t="s">
        <v>1204</v>
      </c>
      <c r="AZ102" s="14" t="s">
        <v>1204</v>
      </c>
      <c r="BA102" s="141" t="s">
        <v>1740</v>
      </c>
      <c r="BB102" s="14" t="s">
        <v>839</v>
      </c>
      <c r="BC102" s="174" t="str">
        <f>PRODUCTOS[[#This Row],[Data]]</f>
        <v>DATARIESGO</v>
      </c>
      <c r="BD102" s="174" t="str">
        <f>PRODUCTOS[[#This Row],[Tecnología]]</f>
        <v>POWER BI</v>
      </c>
      <c r="BE102" s="7" t="s">
        <v>1478</v>
      </c>
      <c r="BF102" s="182" t="s">
        <v>923</v>
      </c>
      <c r="BG102" s="182" t="s">
        <v>1750</v>
      </c>
      <c r="BH102" s="138"/>
      <c r="BI102" s="14" t="s">
        <v>841</v>
      </c>
      <c r="BJ102" s="14" t="s">
        <v>842</v>
      </c>
      <c r="BK102" s="138" t="s">
        <v>1395</v>
      </c>
      <c r="BL102" s="9">
        <v>1</v>
      </c>
      <c r="BM102" s="182" t="s">
        <v>1765</v>
      </c>
    </row>
    <row r="103" spans="1:65" ht="78" hidden="1" x14ac:dyDescent="0.35">
      <c r="A103" s="2" t="str">
        <f>+VLOOKUP(D103,'DATA`S'!$B$8:$C$1000,2,0)</f>
        <v>0012</v>
      </c>
      <c r="B103" s="40" t="str">
        <f>VLOOKUP(PRODUCTOS[[#This Row],[País]],PAISES!$B$4:$C$20,2,0)</f>
        <v>03</v>
      </c>
      <c r="C103" s="8" t="s">
        <v>1556</v>
      </c>
      <c r="D103" s="2" t="s">
        <v>11</v>
      </c>
      <c r="E103" s="2" t="s">
        <v>1005</v>
      </c>
      <c r="F103" s="40" t="str">
        <f>A103&amp;"-"&amp;B103&amp;"-"&amp;C103</f>
        <v>0012-03-00096</v>
      </c>
      <c r="G103" s="213" t="s">
        <v>1746</v>
      </c>
      <c r="H103" s="2" t="s">
        <v>1744</v>
      </c>
      <c r="I103" s="2" t="s">
        <v>1486</v>
      </c>
      <c r="J103" s="2">
        <v>0</v>
      </c>
      <c r="K103" s="2">
        <v>0</v>
      </c>
      <c r="L103" s="2">
        <v>0</v>
      </c>
      <c r="M103" s="2">
        <v>1</v>
      </c>
      <c r="N103" s="40" t="str">
        <f>+VLOOKUP(PRODUCTOS[[#This Row],[id_producto]],PRIORIZACION!$G$11:$J$992,3,0)</f>
        <v>Publicado</v>
      </c>
      <c r="O103" s="158">
        <f>+VLOOKUP(PRODUCTOS[[#This Row],[id_producto]],PRIORIZACION!$G$11:$J$992,4,0)</f>
        <v>1</v>
      </c>
      <c r="P103" s="2" t="str">
        <f>+VLOOKUP(PRODUCTOS[[#This Row],[id_producto]],PRIORIZACION!$G$11:$K$992,5,0)</f>
        <v>Carolina</v>
      </c>
      <c r="Q103" s="2" t="str">
        <f>+VLOOKUP(PRODUCTOS[[#This Row],[id_producto]],PRIORIZACION!$G$11:$L$992,6,0)</f>
        <v>Carolina</v>
      </c>
      <c r="R103" s="40" t="str">
        <f>+VLOOKUP(PRODUCTOS[[#This Row],[id_producto]],PRIORIZACION!$G$11:$S$992,7,0)</f>
        <v>POWER BI</v>
      </c>
      <c r="S103" s="2"/>
      <c r="T103" s="2"/>
      <c r="U103" s="2"/>
      <c r="V103" s="2"/>
      <c r="W103" s="2"/>
      <c r="X103" s="2"/>
      <c r="Y103" s="2"/>
      <c r="Z103" s="2"/>
      <c r="AA103" s="3"/>
      <c r="AB103" s="7"/>
      <c r="AC103" s="157" t="s">
        <v>1795</v>
      </c>
      <c r="AF103" s="7"/>
      <c r="AG103" s="11"/>
      <c r="AH103" s="273">
        <v>44228</v>
      </c>
      <c r="AI103" s="44" t="s">
        <v>1838</v>
      </c>
      <c r="AJ103" s="222" t="s">
        <v>1353</v>
      </c>
      <c r="AK103" s="7" t="s">
        <v>1353</v>
      </c>
      <c r="AL103" s="222" t="s">
        <v>1353</v>
      </c>
      <c r="AM103" s="7" t="s">
        <v>1353</v>
      </c>
      <c r="AN103" s="7" t="s">
        <v>1353</v>
      </c>
      <c r="AO103" s="182" t="s">
        <v>1753</v>
      </c>
      <c r="AP103" s="14" t="s">
        <v>170</v>
      </c>
      <c r="AQ103" s="193">
        <v>0</v>
      </c>
      <c r="AR103" s="14" t="s">
        <v>1204</v>
      </c>
      <c r="AS103" s="14" t="s">
        <v>1204</v>
      </c>
      <c r="AT103" s="14" t="s">
        <v>1204</v>
      </c>
      <c r="AU103" s="14" t="s">
        <v>1204</v>
      </c>
      <c r="AV103" s="235" t="s">
        <v>1799</v>
      </c>
      <c r="AW103" s="138" t="s">
        <v>1101</v>
      </c>
      <c r="AX103" s="14" t="s">
        <v>1005</v>
      </c>
      <c r="AY103" s="14" t="s">
        <v>1204</v>
      </c>
      <c r="AZ103" s="14" t="s">
        <v>1204</v>
      </c>
      <c r="BA103" s="141" t="s">
        <v>1747</v>
      </c>
      <c r="BB103" s="14" t="s">
        <v>839</v>
      </c>
      <c r="BC103" s="174" t="str">
        <f>PRODUCTOS[[#This Row],[Data]]</f>
        <v>DATARIESGO</v>
      </c>
      <c r="BD103" s="174" t="str">
        <f>PRODUCTOS[[#This Row],[Tecnología]]</f>
        <v>POWER BI</v>
      </c>
      <c r="BE103" s="7" t="s">
        <v>1415</v>
      </c>
      <c r="BF103" s="182" t="s">
        <v>923</v>
      </c>
      <c r="BG103" s="182" t="s">
        <v>1749</v>
      </c>
      <c r="BH103" s="138"/>
      <c r="BI103" s="14" t="s">
        <v>841</v>
      </c>
      <c r="BJ103" s="14" t="s">
        <v>842</v>
      </c>
      <c r="BK103" s="138" t="s">
        <v>1395</v>
      </c>
      <c r="BL103" s="9">
        <v>1</v>
      </c>
      <c r="BM103" s="182" t="s">
        <v>1766</v>
      </c>
    </row>
    <row r="104" spans="1:65" ht="101.5" hidden="1" x14ac:dyDescent="0.35">
      <c r="A104" s="40" t="str">
        <f>+VLOOKUP(D104,'DATA`S'!$B$8:$C$1000,2,0)</f>
        <v>0003</v>
      </c>
      <c r="B104" s="40" t="str">
        <f>VLOOKUP(PRODUCTOS[[#This Row],[País]],PAISES!$B$4:$C$20,2,0)</f>
        <v>01</v>
      </c>
      <c r="C104" s="8" t="s">
        <v>1565</v>
      </c>
      <c r="D104" s="2" t="s">
        <v>3</v>
      </c>
      <c r="E104" s="2" t="s">
        <v>169</v>
      </c>
      <c r="F104" s="40" t="str">
        <f>A104&amp;"-"&amp;B104&amp;"-"&amp;C104</f>
        <v>0003-01-00097</v>
      </c>
      <c r="G104" s="2" t="s">
        <v>1566</v>
      </c>
      <c r="H104" s="2"/>
      <c r="I104" s="2"/>
      <c r="J104" s="2">
        <v>1</v>
      </c>
      <c r="K104" s="2">
        <v>1</v>
      </c>
      <c r="L104" s="2">
        <v>0</v>
      </c>
      <c r="M104" s="2">
        <v>0</v>
      </c>
      <c r="N104" s="40" t="str">
        <f>+VLOOKUP(PRODUCTOS[[#This Row],[id_producto]],PRIORIZACION!$G$11:$J$992,3,0)</f>
        <v>En Desarrollo</v>
      </c>
      <c r="O104" s="158">
        <f>+VLOOKUP(PRODUCTOS[[#This Row],[id_producto]],PRIORIZACION!$G$11:$J$992,4,0)</f>
        <v>0.9</v>
      </c>
      <c r="P104" s="2" t="str">
        <f>+VLOOKUP(PRODUCTOS[[#This Row],[id_producto]],PRIORIZACION!$G$11:$K$992,5,0)</f>
        <v>Patricio</v>
      </c>
      <c r="Q104" s="2" t="str">
        <f>+VLOOKUP(PRODUCTOS[[#This Row],[id_producto]],PRIORIZACION!$G$11:$L$992,6,0)</f>
        <v>Claudia</v>
      </c>
      <c r="R104" s="40" t="str">
        <f>+VLOOKUP(PRODUCTOS[[#This Row],[id_producto]],PRIORIZACION!$G$11:$S$992,7,0)</f>
        <v>POWER BI</v>
      </c>
      <c r="S104" s="2"/>
      <c r="T104" s="2"/>
      <c r="U104" s="2"/>
      <c r="V104" s="2"/>
      <c r="W104" s="2"/>
      <c r="X104" s="2"/>
      <c r="Y104" s="2"/>
      <c r="Z104" s="2"/>
      <c r="AA104" s="3"/>
      <c r="AB104" s="7"/>
      <c r="AC104" s="157" t="s">
        <v>1567</v>
      </c>
      <c r="AF104" s="7"/>
      <c r="AG104" s="11"/>
      <c r="AH104" s="260"/>
      <c r="AI104" s="3"/>
      <c r="AJ104" s="7">
        <f>PRODUCTOS[[#This Row],[Nombre comercial]]</f>
        <v>0</v>
      </c>
      <c r="AK104" s="7"/>
      <c r="AL104" s="7"/>
      <c r="AM104" s="7"/>
      <c r="AN104" s="7"/>
      <c r="AQ104" s="210"/>
      <c r="AV104" s="54"/>
      <c r="BB104" s="14" t="s">
        <v>839</v>
      </c>
      <c r="BC104" s="174" t="str">
        <f>PRODUCTOS[[#This Row],[Data]]</f>
        <v>DATAAGRO</v>
      </c>
      <c r="BD104" s="174" t="str">
        <f>PRODUCTOS[[#This Row],[Tecnología]]</f>
        <v>POWER BI</v>
      </c>
    </row>
    <row r="105" spans="1:65" ht="87" x14ac:dyDescent="0.35">
      <c r="A105" s="40" t="str">
        <f>+VLOOKUP(D105,'DATA`S'!$B$8:$C$1000,2,0)</f>
        <v>0027</v>
      </c>
      <c r="B105" s="40" t="str">
        <f>VLOOKUP(PRODUCTOS[[#This Row],[País]],PAISES!$B$4:$C$20,2,0)</f>
        <v>01</v>
      </c>
      <c r="C105" s="8" t="s">
        <v>1639</v>
      </c>
      <c r="D105" s="2" t="s">
        <v>1637</v>
      </c>
      <c r="E105" s="2" t="s">
        <v>169</v>
      </c>
      <c r="F105" s="40" t="str">
        <f>A105&amp;"-"&amp;B105&amp;"-"&amp;C105</f>
        <v>0027-01-00098</v>
      </c>
      <c r="G105" s="188" t="s">
        <v>1638</v>
      </c>
      <c r="H105" s="2" t="s">
        <v>1640</v>
      </c>
      <c r="I105" s="95"/>
      <c r="J105" s="2">
        <v>0</v>
      </c>
      <c r="K105" s="2">
        <v>1</v>
      </c>
      <c r="L105" s="2">
        <v>0</v>
      </c>
      <c r="M105" s="2">
        <v>0</v>
      </c>
      <c r="N105" s="40" t="str">
        <f>+VLOOKUP(PRODUCTOS[[#This Row],[id_producto]],PRIORIZACION!$G$11:$J$992,3,0)</f>
        <v>En Desarrollo</v>
      </c>
      <c r="O105" s="158">
        <f>+VLOOKUP(PRODUCTOS[[#This Row],[id_producto]],PRIORIZACION!$G$11:$J$992,4,0)</f>
        <v>0.8</v>
      </c>
      <c r="P105" s="2" t="str">
        <f>+VLOOKUP(PRODUCTOS[[#This Row],[id_producto]],PRIORIZACION!$G$11:$K$992,5,0)</f>
        <v>Patricio</v>
      </c>
      <c r="Q105" s="2" t="str">
        <f>+VLOOKUP(PRODUCTOS[[#This Row],[id_producto]],PRIORIZACION!$G$11:$L$992,6,0)</f>
        <v>Andrés</v>
      </c>
      <c r="R105" s="40" t="str">
        <f>+VLOOKUP(PRODUCTOS[[#This Row],[id_producto]],PRIORIZACION!$G$11:$S$992,7,0)</f>
        <v>POWER BI</v>
      </c>
      <c r="S105" s="2"/>
      <c r="T105" s="2"/>
      <c r="U105" s="2"/>
      <c r="V105" s="2"/>
      <c r="W105" s="2"/>
      <c r="X105" s="2"/>
      <c r="Y105" s="2"/>
      <c r="Z105" s="2"/>
      <c r="AA105" s="3"/>
      <c r="AB105" s="7"/>
      <c r="AF105" s="7"/>
      <c r="AG105" s="11"/>
      <c r="AH105" s="260" t="s">
        <v>1732</v>
      </c>
      <c r="AI105" s="3" t="s">
        <v>1675</v>
      </c>
      <c r="AJ105" s="14" t="s">
        <v>1648</v>
      </c>
      <c r="AK105" s="14" t="s">
        <v>1677</v>
      </c>
      <c r="AO105" s="12" t="s">
        <v>1641</v>
      </c>
      <c r="AP105" s="14" t="s">
        <v>1104</v>
      </c>
      <c r="AQ105" s="193">
        <v>1500</v>
      </c>
      <c r="AR105" s="14" t="s">
        <v>1204</v>
      </c>
      <c r="AS105" s="14" t="s">
        <v>1204</v>
      </c>
      <c r="AT105" s="14" t="s">
        <v>1204</v>
      </c>
      <c r="AU105" s="14" t="s">
        <v>1204</v>
      </c>
      <c r="AV105" s="227" t="s">
        <v>1413</v>
      </c>
      <c r="AX105" s="14" t="s">
        <v>169</v>
      </c>
      <c r="AY105" s="14" t="s">
        <v>1204</v>
      </c>
      <c r="AZ105" s="14" t="s">
        <v>1204</v>
      </c>
      <c r="BA105" s="9" t="s">
        <v>1672</v>
      </c>
      <c r="BB105" s="14" t="s">
        <v>839</v>
      </c>
      <c r="BC105" s="174" t="str">
        <f>PRODUCTOS[[#This Row],[Data]]</f>
        <v>DATACOMERCIO</v>
      </c>
      <c r="BD105" s="174" t="str">
        <f>PRODUCTOS[[#This Row],[Tecnología]]</f>
        <v>POWER BI</v>
      </c>
      <c r="BE105" s="156"/>
      <c r="BF105" s="156"/>
      <c r="BG105" s="156"/>
      <c r="BH105" s="156"/>
      <c r="BI105" s="14" t="s">
        <v>841</v>
      </c>
      <c r="BJ105" s="14" t="s">
        <v>842</v>
      </c>
      <c r="BK105" s="14" t="s">
        <v>1395</v>
      </c>
      <c r="BL105" s="14">
        <v>1</v>
      </c>
      <c r="BM105" s="14" t="s">
        <v>1673</v>
      </c>
    </row>
    <row r="106" spans="1:65" ht="145" hidden="1" x14ac:dyDescent="0.35">
      <c r="A106" s="40" t="str">
        <f>+VLOOKUP(D106,'DATA`S'!$B$8:$C$1000,2,0)</f>
        <v>0013</v>
      </c>
      <c r="B106" s="40" t="str">
        <f>VLOOKUP(PRODUCTOS[[#This Row],[País]],PAISES!$B$4:$C$20,2,0)</f>
        <v>08</v>
      </c>
      <c r="C106" s="8" t="s">
        <v>1678</v>
      </c>
      <c r="D106" s="2" t="s">
        <v>12</v>
      </c>
      <c r="E106" s="2" t="s">
        <v>1633</v>
      </c>
      <c r="F106" s="40" t="str">
        <f>A106&amp;"-"&amp;B106&amp;"-"&amp;C106</f>
        <v>0013-08-00099</v>
      </c>
      <c r="G106" s="213" t="s">
        <v>12</v>
      </c>
      <c r="H106" s="2" t="s">
        <v>1679</v>
      </c>
      <c r="I106" s="183" t="s">
        <v>1499</v>
      </c>
      <c r="J106" s="2">
        <v>1</v>
      </c>
      <c r="K106" s="2">
        <v>0</v>
      </c>
      <c r="L106" s="2">
        <v>0</v>
      </c>
      <c r="M106" s="2">
        <v>0</v>
      </c>
      <c r="N106" s="40" t="str">
        <f>+VLOOKUP(PRODUCTOS[[#This Row],[id_producto]],PRIORIZACION!$G$11:$J$992,3,0)</f>
        <v>Publicado</v>
      </c>
      <c r="O106" s="158">
        <f>+VLOOKUP(PRODUCTOS[[#This Row],[id_producto]],PRIORIZACION!$G$11:$J$992,4,0)</f>
        <v>1</v>
      </c>
      <c r="P106" s="2" t="str">
        <f>+VLOOKUP(PRODUCTOS[[#This Row],[id_producto]],PRIORIZACION!$G$11:$K$992,5,0)</f>
        <v>Efraín</v>
      </c>
      <c r="Q106" s="2" t="str">
        <f>+VLOOKUP(PRODUCTOS[[#This Row],[id_producto]],PRIORIZACION!$G$11:$L$992,6,0)</f>
        <v>Efraín</v>
      </c>
      <c r="R106" s="40" t="str">
        <f>+VLOOKUP(PRODUCTOS[[#This Row],[id_producto]],PRIORIZACION!$G$11:$S$992,7,0)</f>
        <v>GEE</v>
      </c>
      <c r="S106" s="2"/>
      <c r="T106" s="2"/>
      <c r="U106" s="2"/>
      <c r="V106" s="2"/>
      <c r="W106" s="2"/>
      <c r="X106" s="2"/>
      <c r="Y106" s="2"/>
      <c r="Z106" s="2"/>
      <c r="AA106" s="3"/>
      <c r="AB106" s="7"/>
      <c r="AF106" s="7"/>
      <c r="AG106" s="11"/>
      <c r="AH106" s="273">
        <v>44228</v>
      </c>
      <c r="AI106" s="44" t="s">
        <v>1833</v>
      </c>
      <c r="AJ106" s="222" t="s">
        <v>1353</v>
      </c>
      <c r="AK106" s="7" t="s">
        <v>1413</v>
      </c>
      <c r="AL106" s="7" t="s">
        <v>1353</v>
      </c>
      <c r="AM106" s="7" t="s">
        <v>1353</v>
      </c>
      <c r="AN106" s="7" t="s">
        <v>1353</v>
      </c>
      <c r="AO106" s="12" t="s">
        <v>1801</v>
      </c>
      <c r="AP106" s="14" t="s">
        <v>170</v>
      </c>
      <c r="AQ106" s="193">
        <v>8989</v>
      </c>
      <c r="AR106" s="182" t="s">
        <v>1755</v>
      </c>
      <c r="AS106" s="197">
        <v>624</v>
      </c>
      <c r="AT106" s="7" t="s">
        <v>1204</v>
      </c>
      <c r="AU106" s="204" t="s">
        <v>1204</v>
      </c>
      <c r="AV106" s="59" t="s">
        <v>1814</v>
      </c>
      <c r="AW106" s="14" t="s">
        <v>1827</v>
      </c>
      <c r="AX106" s="14" t="s">
        <v>1633</v>
      </c>
      <c r="AY106" s="12" t="s">
        <v>1757</v>
      </c>
      <c r="AZ106" s="14" t="s">
        <v>1204</v>
      </c>
      <c r="BA106" s="9" t="s">
        <v>1724</v>
      </c>
      <c r="BB106" s="14" t="s">
        <v>839</v>
      </c>
      <c r="BC106" s="174" t="str">
        <f>PRODUCTOS[[#This Row],[Data]]</f>
        <v>DATACLIMA</v>
      </c>
      <c r="BD106" s="174" t="str">
        <f>PRODUCTOS[[#This Row],[Tecnología]]</f>
        <v>GEE</v>
      </c>
      <c r="BE106" s="12" t="s">
        <v>1492</v>
      </c>
      <c r="BF106" s="14" t="s">
        <v>1490</v>
      </c>
      <c r="BG106" s="182"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1681</v>
      </c>
      <c r="D107" s="2" t="s">
        <v>12</v>
      </c>
      <c r="E107" s="2" t="s">
        <v>169</v>
      </c>
      <c r="F107" s="40" t="str">
        <f>A107&amp;"-"&amp;B107&amp;"-"&amp;C107</f>
        <v>0013-01-00100</v>
      </c>
      <c r="G107" s="213" t="s">
        <v>12</v>
      </c>
      <c r="H107" s="2" t="s">
        <v>1680</v>
      </c>
      <c r="I107" s="183" t="s">
        <v>1499</v>
      </c>
      <c r="J107" s="2">
        <v>1</v>
      </c>
      <c r="K107" s="2">
        <v>0</v>
      </c>
      <c r="L107" s="2">
        <v>0</v>
      </c>
      <c r="M107" s="2">
        <v>0</v>
      </c>
      <c r="N107" s="40" t="str">
        <f>+VLOOKUP(PRODUCTOS[[#This Row],[id_producto]],PRIORIZACION!$G$11:$J$992,3,0)</f>
        <v>Publicado</v>
      </c>
      <c r="O107" s="158">
        <f>+VLOOKUP(PRODUCTOS[[#This Row],[id_producto]],PRIORIZACION!$G$11:$J$992,4,0)</f>
        <v>1</v>
      </c>
      <c r="P107" s="2" t="str">
        <f>+VLOOKUP(PRODUCTOS[[#This Row],[id_producto]],PRIORIZACION!$G$11:$K$992,5,0)</f>
        <v>Efraín</v>
      </c>
      <c r="Q107" s="2" t="str">
        <f>+VLOOKUP(PRODUCTOS[[#This Row],[id_producto]],PRIORIZACION!$G$11:$L$992,6,0)</f>
        <v>Efraín</v>
      </c>
      <c r="R107" s="40" t="str">
        <f>+VLOOKUP(PRODUCTOS[[#This Row],[id_producto]],PRIORIZACION!$G$11:$S$992,7,0)</f>
        <v>GEE</v>
      </c>
      <c r="S107" s="2"/>
      <c r="T107" s="2"/>
      <c r="U107" s="2"/>
      <c r="V107" s="2"/>
      <c r="W107" s="2"/>
      <c r="X107" s="2"/>
      <c r="Y107" s="2"/>
      <c r="Z107" s="2"/>
      <c r="AA107" s="3"/>
      <c r="AB107" s="7"/>
      <c r="AF107" s="7"/>
      <c r="AG107" s="11"/>
      <c r="AH107" s="273">
        <v>44228</v>
      </c>
      <c r="AI107" s="44" t="s">
        <v>1832</v>
      </c>
      <c r="AJ107" s="222" t="s">
        <v>1353</v>
      </c>
      <c r="AK107" s="7" t="s">
        <v>1413</v>
      </c>
      <c r="AL107" s="7" t="s">
        <v>1353</v>
      </c>
      <c r="AM107" s="7" t="s">
        <v>1353</v>
      </c>
      <c r="AN107" s="7" t="s">
        <v>1353</v>
      </c>
      <c r="AO107" s="12" t="s">
        <v>1804</v>
      </c>
      <c r="AP107" s="14" t="s">
        <v>170</v>
      </c>
      <c r="AQ107" s="193">
        <v>8989</v>
      </c>
      <c r="AR107" s="182" t="s">
        <v>1104</v>
      </c>
      <c r="AS107" s="197">
        <v>624</v>
      </c>
      <c r="AT107" s="7" t="s">
        <v>1204</v>
      </c>
      <c r="AU107" s="204" t="s">
        <v>1204</v>
      </c>
      <c r="AV107" s="59" t="s">
        <v>1814</v>
      </c>
      <c r="AW107" s="138" t="s">
        <v>1827</v>
      </c>
      <c r="AX107" s="14" t="s">
        <v>169</v>
      </c>
      <c r="AY107" s="12" t="s">
        <v>1328</v>
      </c>
      <c r="AZ107" s="14" t="s">
        <v>1204</v>
      </c>
      <c r="BA107" s="9" t="s">
        <v>1724</v>
      </c>
      <c r="BB107" s="14" t="s">
        <v>839</v>
      </c>
      <c r="BC107" s="174" t="str">
        <f>PRODUCTOS[[#This Row],[Data]]</f>
        <v>DATACLIMA</v>
      </c>
      <c r="BD107" s="174" t="str">
        <f>PRODUCTOS[[#This Row],[Tecnología]]</f>
        <v>GEE</v>
      </c>
      <c r="BE107" s="12" t="s">
        <v>1492</v>
      </c>
      <c r="BF107" s="14" t="s">
        <v>1490</v>
      </c>
      <c r="BG107" s="182"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1682</v>
      </c>
      <c r="D108" s="2" t="s">
        <v>12</v>
      </c>
      <c r="E108" s="2" t="s">
        <v>1634</v>
      </c>
      <c r="F108" s="40" t="str">
        <f t="shared" ref="F108:F127" si="7">A108&amp;"-"&amp;B108&amp;"-"&amp;C108</f>
        <v>0013-07-00101</v>
      </c>
      <c r="G108" s="213" t="s">
        <v>12</v>
      </c>
      <c r="H108" s="2" t="s">
        <v>1702</v>
      </c>
      <c r="I108" s="183" t="s">
        <v>1499</v>
      </c>
      <c r="J108" s="2">
        <v>1</v>
      </c>
      <c r="K108" s="2">
        <v>0</v>
      </c>
      <c r="L108" s="2">
        <v>0</v>
      </c>
      <c r="M108" s="2">
        <v>0</v>
      </c>
      <c r="N108" s="40" t="str">
        <f>+VLOOKUP(PRODUCTOS[[#This Row],[id_producto]],PRIORIZACION!$G$11:$J$992,3,0)</f>
        <v>Publicado</v>
      </c>
      <c r="O108" s="158">
        <f>+VLOOKUP(PRODUCTOS[[#This Row],[id_producto]],PRIORIZACION!$G$11:$J$992,4,0)</f>
        <v>1</v>
      </c>
      <c r="P108" s="2" t="str">
        <f>+VLOOKUP(PRODUCTOS[[#This Row],[id_producto]],PRIORIZACION!$G$11:$K$992,5,0)</f>
        <v>Efraín</v>
      </c>
      <c r="Q108" s="2" t="str">
        <f>+VLOOKUP(PRODUCTOS[[#This Row],[id_producto]],PRIORIZACION!$G$11:$L$992,6,0)</f>
        <v>Efraín</v>
      </c>
      <c r="R108" s="40" t="str">
        <f>+VLOOKUP(PRODUCTOS[[#This Row],[id_producto]],PRIORIZACION!$G$11:$S$992,7,0)</f>
        <v>GEE</v>
      </c>
      <c r="S108" s="2"/>
      <c r="T108" s="2"/>
      <c r="U108" s="2"/>
      <c r="V108" s="2"/>
      <c r="W108" s="2"/>
      <c r="X108" s="2"/>
      <c r="Y108" s="2"/>
      <c r="Z108" s="2"/>
      <c r="AA108" s="3"/>
      <c r="AB108" s="7"/>
      <c r="AF108" s="7"/>
      <c r="AG108" s="11"/>
      <c r="AH108" s="273">
        <v>44228</v>
      </c>
      <c r="AI108" s="44" t="s">
        <v>1835</v>
      </c>
      <c r="AJ108" s="222" t="s">
        <v>1353</v>
      </c>
      <c r="AK108" s="7" t="s">
        <v>1413</v>
      </c>
      <c r="AL108" s="7" t="s">
        <v>1353</v>
      </c>
      <c r="AM108" s="7" t="s">
        <v>1353</v>
      </c>
      <c r="AN108" s="7" t="s">
        <v>1353</v>
      </c>
      <c r="AO108" s="12" t="s">
        <v>1803</v>
      </c>
      <c r="AP108" s="14" t="s">
        <v>170</v>
      </c>
      <c r="AQ108" s="193">
        <v>8989</v>
      </c>
      <c r="AR108" s="182" t="s">
        <v>1756</v>
      </c>
      <c r="AS108" s="197">
        <v>624</v>
      </c>
      <c r="AT108" s="7" t="s">
        <v>1204</v>
      </c>
      <c r="AU108" s="204" t="s">
        <v>1204</v>
      </c>
      <c r="AV108" s="59" t="s">
        <v>1814</v>
      </c>
      <c r="AW108" s="138" t="s">
        <v>1827</v>
      </c>
      <c r="AX108" s="14" t="s">
        <v>1634</v>
      </c>
      <c r="AY108" s="12" t="s">
        <v>1758</v>
      </c>
      <c r="AZ108" s="14" t="s">
        <v>1204</v>
      </c>
      <c r="BA108" s="9" t="s">
        <v>1724</v>
      </c>
      <c r="BB108" s="14" t="s">
        <v>839</v>
      </c>
      <c r="BC108" s="174" t="str">
        <f>PRODUCTOS[[#This Row],[Data]]</f>
        <v>DATACLIMA</v>
      </c>
      <c r="BD108" s="174" t="str">
        <f>PRODUCTOS[[#This Row],[Tecnología]]</f>
        <v>GEE</v>
      </c>
      <c r="BE108" s="12" t="s">
        <v>1492</v>
      </c>
      <c r="BF108" s="14" t="s">
        <v>1490</v>
      </c>
      <c r="BG108" s="182"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1683</v>
      </c>
      <c r="D109" s="2" t="s">
        <v>12</v>
      </c>
      <c r="E109" s="2" t="s">
        <v>1005</v>
      </c>
      <c r="F109" s="40" t="str">
        <f>A109&amp;"-"&amp;B109&amp;"-"&amp;C109</f>
        <v>0013-03-00102</v>
      </c>
      <c r="G109" s="213" t="s">
        <v>12</v>
      </c>
      <c r="H109" s="2" t="s">
        <v>1703</v>
      </c>
      <c r="I109" s="183" t="s">
        <v>1499</v>
      </c>
      <c r="J109" s="2">
        <v>1</v>
      </c>
      <c r="K109" s="2">
        <v>0</v>
      </c>
      <c r="L109" s="2">
        <v>0</v>
      </c>
      <c r="M109" s="2">
        <v>0</v>
      </c>
      <c r="N109" s="40" t="str">
        <f>+VLOOKUP(PRODUCTOS[[#This Row],[id_producto]],PRIORIZACION!$G$11:$J$992,3,0)</f>
        <v>Publicado</v>
      </c>
      <c r="O109" s="158">
        <f>+VLOOKUP(PRODUCTOS[[#This Row],[id_producto]],PRIORIZACION!$G$11:$J$992,4,0)</f>
        <v>1</v>
      </c>
      <c r="P109" s="2" t="str">
        <f>+VLOOKUP(PRODUCTOS[[#This Row],[id_producto]],PRIORIZACION!$G$11:$K$992,5,0)</f>
        <v>Efraín</v>
      </c>
      <c r="Q109" s="2" t="str">
        <f>+VLOOKUP(PRODUCTOS[[#This Row],[id_producto]],PRIORIZACION!$G$11:$L$992,6,0)</f>
        <v>Efraín</v>
      </c>
      <c r="R109" s="40" t="str">
        <f>+VLOOKUP(PRODUCTOS[[#This Row],[id_producto]],PRIORIZACION!$G$11:$S$992,7,0)</f>
        <v>GEE</v>
      </c>
      <c r="S109" s="2"/>
      <c r="T109" s="2"/>
      <c r="U109" s="2"/>
      <c r="V109" s="2"/>
      <c r="W109" s="2"/>
      <c r="X109" s="2"/>
      <c r="Y109" s="2"/>
      <c r="Z109" s="2"/>
      <c r="AA109" s="3"/>
      <c r="AB109" s="7"/>
      <c r="AF109" s="7"/>
      <c r="AG109" s="11"/>
      <c r="AH109" s="273">
        <v>44228</v>
      </c>
      <c r="AI109" s="220" t="s">
        <v>1834</v>
      </c>
      <c r="AJ109" s="222" t="s">
        <v>1353</v>
      </c>
      <c r="AK109" s="7" t="s">
        <v>1413</v>
      </c>
      <c r="AL109" s="7" t="s">
        <v>1353</v>
      </c>
      <c r="AM109" s="7" t="s">
        <v>1353</v>
      </c>
      <c r="AN109" s="7" t="s">
        <v>1353</v>
      </c>
      <c r="AO109" s="12" t="s">
        <v>1802</v>
      </c>
      <c r="AP109" s="14" t="s">
        <v>170</v>
      </c>
      <c r="AQ109" s="193">
        <v>8989</v>
      </c>
      <c r="AR109" s="182" t="s">
        <v>1333</v>
      </c>
      <c r="AS109" s="197">
        <v>624</v>
      </c>
      <c r="AT109" s="7" t="s">
        <v>1204</v>
      </c>
      <c r="AU109" s="204" t="s">
        <v>1204</v>
      </c>
      <c r="AV109" s="59" t="s">
        <v>1814</v>
      </c>
      <c r="AW109" s="138" t="s">
        <v>1827</v>
      </c>
      <c r="AX109" s="14" t="s">
        <v>1005</v>
      </c>
      <c r="AY109" s="12" t="s">
        <v>1759</v>
      </c>
      <c r="AZ109" s="14" t="s">
        <v>1204</v>
      </c>
      <c r="BA109" s="9" t="s">
        <v>1724</v>
      </c>
      <c r="BB109" s="14" t="s">
        <v>839</v>
      </c>
      <c r="BC109" s="174" t="str">
        <f>PRODUCTOS[[#This Row],[Data]]</f>
        <v>DATACLIMA</v>
      </c>
      <c r="BD109" s="174" t="str">
        <f>PRODUCTOS[[#This Row],[Tecnología]]</f>
        <v>GEE</v>
      </c>
      <c r="BE109" s="12" t="s">
        <v>1492</v>
      </c>
      <c r="BF109" s="14" t="s">
        <v>1490</v>
      </c>
      <c r="BG109" s="182"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1684</v>
      </c>
      <c r="D110" s="2" t="s">
        <v>12</v>
      </c>
      <c r="E110" s="2" t="s">
        <v>741</v>
      </c>
      <c r="F110" s="40" t="str">
        <f>A110&amp;"-"&amp;B110&amp;"-"&amp;C110</f>
        <v>0013-02-00103</v>
      </c>
      <c r="G110" s="213" t="s">
        <v>12</v>
      </c>
      <c r="H110" s="2" t="s">
        <v>1704</v>
      </c>
      <c r="I110" s="183" t="s">
        <v>1499</v>
      </c>
      <c r="J110" s="2">
        <v>1</v>
      </c>
      <c r="K110" s="2">
        <v>0</v>
      </c>
      <c r="L110" s="2">
        <v>0</v>
      </c>
      <c r="M110" s="2">
        <v>0</v>
      </c>
      <c r="N110" s="40" t="str">
        <f>+VLOOKUP(PRODUCTOS[[#This Row],[id_producto]],PRIORIZACION!$G$11:$J$992,3,0)</f>
        <v>Publicado</v>
      </c>
      <c r="O110" s="158">
        <f>+VLOOKUP(PRODUCTOS[[#This Row],[id_producto]],PRIORIZACION!$G$11:$J$992,4,0)</f>
        <v>1</v>
      </c>
      <c r="P110" s="2" t="str">
        <f>+VLOOKUP(PRODUCTOS[[#This Row],[id_producto]],PRIORIZACION!$G$11:$K$992,5,0)</f>
        <v>Efraín</v>
      </c>
      <c r="Q110" s="2" t="str">
        <f>+VLOOKUP(PRODUCTOS[[#This Row],[id_producto]],PRIORIZACION!$G$11:$L$992,6,0)</f>
        <v>Efraín</v>
      </c>
      <c r="R110" s="40" t="str">
        <f>+VLOOKUP(PRODUCTOS[[#This Row],[id_producto]],PRIORIZACION!$G$11:$S$992,7,0)</f>
        <v>GEE</v>
      </c>
      <c r="S110" s="2"/>
      <c r="T110" s="2"/>
      <c r="U110" s="2"/>
      <c r="V110" s="2"/>
      <c r="W110" s="2"/>
      <c r="X110" s="2"/>
      <c r="Y110" s="2"/>
      <c r="Z110" s="2"/>
      <c r="AA110" s="3"/>
      <c r="AB110" s="7"/>
      <c r="AF110" s="7"/>
      <c r="AG110" s="11"/>
      <c r="AH110" s="273">
        <v>44228</v>
      </c>
      <c r="AI110" s="44" t="s">
        <v>1831</v>
      </c>
      <c r="AJ110" s="222" t="s">
        <v>1353</v>
      </c>
      <c r="AK110" s="7" t="s">
        <v>1413</v>
      </c>
      <c r="AL110" s="7" t="s">
        <v>1353</v>
      </c>
      <c r="AM110" s="7" t="s">
        <v>1353</v>
      </c>
      <c r="AN110" s="7" t="s">
        <v>1353</v>
      </c>
      <c r="AO110" s="12" t="s">
        <v>1805</v>
      </c>
      <c r="AP110" s="14" t="s">
        <v>170</v>
      </c>
      <c r="AQ110" s="193">
        <v>8989</v>
      </c>
      <c r="AR110" s="182" t="s">
        <v>1333</v>
      </c>
      <c r="AS110" s="197">
        <v>624</v>
      </c>
      <c r="AT110" s="7" t="s">
        <v>1204</v>
      </c>
      <c r="AU110" s="204" t="s">
        <v>1204</v>
      </c>
      <c r="AV110" s="59" t="s">
        <v>1814</v>
      </c>
      <c r="AW110" s="138" t="s">
        <v>1827</v>
      </c>
      <c r="AX110" s="14" t="s">
        <v>741</v>
      </c>
      <c r="AY110" s="12" t="s">
        <v>1335</v>
      </c>
      <c r="AZ110" s="14" t="s">
        <v>1204</v>
      </c>
      <c r="BA110" s="9" t="s">
        <v>1724</v>
      </c>
      <c r="BB110" s="14" t="s">
        <v>839</v>
      </c>
      <c r="BC110" s="174" t="str">
        <f>PRODUCTOS[[#This Row],[Data]]</f>
        <v>DATACLIMA</v>
      </c>
      <c r="BD110" s="174" t="str">
        <f>PRODUCTOS[[#This Row],[Tecnología]]</f>
        <v>GEE</v>
      </c>
      <c r="BE110" s="12" t="s">
        <v>1492</v>
      </c>
      <c r="BF110" s="14" t="s">
        <v>1490</v>
      </c>
      <c r="BG110" s="182"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1685</v>
      </c>
      <c r="D111" s="2" t="s">
        <v>12</v>
      </c>
      <c r="E111" s="2" t="s">
        <v>1632</v>
      </c>
      <c r="F111" s="40" t="str">
        <f>A111&amp;"-"&amp;B111&amp;"-"&amp;C111</f>
        <v>0013-06-00104</v>
      </c>
      <c r="G111" s="213" t="s">
        <v>12</v>
      </c>
      <c r="H111" s="2" t="s">
        <v>1705</v>
      </c>
      <c r="I111" s="183" t="s">
        <v>1499</v>
      </c>
      <c r="J111" s="2">
        <v>1</v>
      </c>
      <c r="K111" s="2">
        <v>0</v>
      </c>
      <c r="L111" s="2">
        <v>0</v>
      </c>
      <c r="M111" s="2">
        <v>0</v>
      </c>
      <c r="N111" s="40" t="str">
        <f>+VLOOKUP(PRODUCTOS[[#This Row],[id_producto]],PRIORIZACION!$G$11:$J$992,3,0)</f>
        <v>Publicado</v>
      </c>
      <c r="O111" s="158">
        <f>+VLOOKUP(PRODUCTOS[[#This Row],[id_producto]],PRIORIZACION!$G$11:$J$992,4,0)</f>
        <v>1</v>
      </c>
      <c r="P111" s="2" t="str">
        <f>+VLOOKUP(PRODUCTOS[[#This Row],[id_producto]],PRIORIZACION!$G$11:$K$992,5,0)</f>
        <v>Efraín</v>
      </c>
      <c r="Q111" s="2" t="str">
        <f>+VLOOKUP(PRODUCTOS[[#This Row],[id_producto]],PRIORIZACION!$G$11:$L$992,6,0)</f>
        <v>Efraín</v>
      </c>
      <c r="R111" s="40" t="str">
        <f>+VLOOKUP(PRODUCTOS[[#This Row],[id_producto]],PRIORIZACION!$G$11:$S$992,7,0)</f>
        <v>GEE</v>
      </c>
      <c r="S111" s="2"/>
      <c r="T111" s="2"/>
      <c r="U111" s="2"/>
      <c r="V111" s="2"/>
      <c r="W111" s="2"/>
      <c r="X111" s="2"/>
      <c r="Y111" s="2"/>
      <c r="Z111" s="2"/>
      <c r="AA111" s="3"/>
      <c r="AB111" s="7"/>
      <c r="AF111" s="7"/>
      <c r="AG111" s="11"/>
      <c r="AH111" s="273">
        <v>44228</v>
      </c>
      <c r="AI111" s="44" t="s">
        <v>1836</v>
      </c>
      <c r="AJ111" s="222" t="s">
        <v>1353</v>
      </c>
      <c r="AK111" s="7" t="s">
        <v>1413</v>
      </c>
      <c r="AL111" s="7" t="s">
        <v>1353</v>
      </c>
      <c r="AM111" s="7" t="s">
        <v>1353</v>
      </c>
      <c r="AN111" s="7" t="s">
        <v>1353</v>
      </c>
      <c r="AO111" s="12" t="s">
        <v>1806</v>
      </c>
      <c r="AP111" s="14" t="s">
        <v>170</v>
      </c>
      <c r="AQ111" s="193">
        <v>8989</v>
      </c>
      <c r="AR111" s="182" t="s">
        <v>1333</v>
      </c>
      <c r="AS111" s="197">
        <v>624</v>
      </c>
      <c r="AT111" s="7" t="s">
        <v>1204</v>
      </c>
      <c r="AU111" s="204" t="s">
        <v>1204</v>
      </c>
      <c r="AV111" s="59" t="s">
        <v>1814</v>
      </c>
      <c r="AW111" s="138" t="s">
        <v>1827</v>
      </c>
      <c r="AX111" s="14" t="s">
        <v>1632</v>
      </c>
      <c r="AY111" s="12" t="s">
        <v>1760</v>
      </c>
      <c r="AZ111" s="14" t="s">
        <v>1204</v>
      </c>
      <c r="BA111" s="9" t="s">
        <v>1724</v>
      </c>
      <c r="BB111" s="14" t="s">
        <v>839</v>
      </c>
      <c r="BC111" s="174" t="str">
        <f>PRODUCTOS[[#This Row],[Data]]</f>
        <v>DATACLIMA</v>
      </c>
      <c r="BD111" s="174" t="str">
        <f>PRODUCTOS[[#This Row],[Tecnología]]</f>
        <v>GEE</v>
      </c>
      <c r="BE111" s="12" t="s">
        <v>1492</v>
      </c>
      <c r="BF111" s="14" t="s">
        <v>1490</v>
      </c>
      <c r="BG111" s="182"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1686</v>
      </c>
      <c r="D112" s="2" t="s">
        <v>12</v>
      </c>
      <c r="E112" s="2" t="s">
        <v>1172</v>
      </c>
      <c r="F112" s="40" t="str">
        <f>A112&amp;"-"&amp;B112&amp;"-"&amp;C112</f>
        <v>0013-05-00105</v>
      </c>
      <c r="G112" s="213" t="s">
        <v>12</v>
      </c>
      <c r="H112" s="2" t="s">
        <v>1706</v>
      </c>
      <c r="I112" s="183" t="s">
        <v>1499</v>
      </c>
      <c r="J112" s="2">
        <v>1</v>
      </c>
      <c r="K112" s="2">
        <v>0</v>
      </c>
      <c r="L112" s="2">
        <v>0</v>
      </c>
      <c r="M112" s="2">
        <v>0</v>
      </c>
      <c r="N112" s="40" t="str">
        <f>+VLOOKUP(PRODUCTOS[[#This Row],[id_producto]],PRIORIZACION!$G$11:$J$992,3,0)</f>
        <v>Publicado</v>
      </c>
      <c r="O112" s="158">
        <f>+VLOOKUP(PRODUCTOS[[#This Row],[id_producto]],PRIORIZACION!$G$11:$J$992,4,0)</f>
        <v>1</v>
      </c>
      <c r="P112" s="2" t="str">
        <f>+VLOOKUP(PRODUCTOS[[#This Row],[id_producto]],PRIORIZACION!$G$11:$K$992,5,0)</f>
        <v>Efraín</v>
      </c>
      <c r="Q112" s="2" t="str">
        <f>+VLOOKUP(PRODUCTOS[[#This Row],[id_producto]],PRIORIZACION!$G$11:$L$992,6,0)</f>
        <v>Efraín</v>
      </c>
      <c r="R112" s="40" t="str">
        <f>+VLOOKUP(PRODUCTOS[[#This Row],[id_producto]],PRIORIZACION!$G$11:$S$992,7,0)</f>
        <v>GEE</v>
      </c>
      <c r="S112" s="2"/>
      <c r="T112" s="2"/>
      <c r="U112" s="2"/>
      <c r="V112" s="2"/>
      <c r="W112" s="2"/>
      <c r="X112" s="2"/>
      <c r="Y112" s="2"/>
      <c r="Z112" s="2"/>
      <c r="AA112" s="3"/>
      <c r="AB112" s="7"/>
      <c r="AF112" s="7"/>
      <c r="AG112" s="11"/>
      <c r="AH112" s="273">
        <v>44228</v>
      </c>
      <c r="AI112" s="44" t="s">
        <v>1830</v>
      </c>
      <c r="AJ112" s="222" t="s">
        <v>1353</v>
      </c>
      <c r="AK112" s="7" t="s">
        <v>1413</v>
      </c>
      <c r="AL112" s="7" t="s">
        <v>1353</v>
      </c>
      <c r="AM112" s="7" t="s">
        <v>1353</v>
      </c>
      <c r="AN112" s="7" t="s">
        <v>1353</v>
      </c>
      <c r="AO112" s="12" t="s">
        <v>1807</v>
      </c>
      <c r="AP112" s="14" t="s">
        <v>170</v>
      </c>
      <c r="AQ112" s="193">
        <v>8989</v>
      </c>
      <c r="AR112" s="182" t="s">
        <v>1756</v>
      </c>
      <c r="AS112" s="197">
        <v>624</v>
      </c>
      <c r="AT112" s="7" t="s">
        <v>1204</v>
      </c>
      <c r="AU112" s="204" t="s">
        <v>1204</v>
      </c>
      <c r="AV112" s="59" t="s">
        <v>1814</v>
      </c>
      <c r="AW112" s="138" t="s">
        <v>1827</v>
      </c>
      <c r="AX112" s="14" t="s">
        <v>1172</v>
      </c>
      <c r="AY112" s="12" t="s">
        <v>1761</v>
      </c>
      <c r="AZ112" s="14" t="s">
        <v>1204</v>
      </c>
      <c r="BA112" s="9" t="s">
        <v>1724</v>
      </c>
      <c r="BB112" s="14" t="s">
        <v>839</v>
      </c>
      <c r="BC112" s="174" t="str">
        <f>PRODUCTOS[[#This Row],[Data]]</f>
        <v>DATACLIMA</v>
      </c>
      <c r="BD112" s="174" t="str">
        <f>PRODUCTOS[[#This Row],[Tecnología]]</f>
        <v>GEE</v>
      </c>
      <c r="BE112" s="12" t="s">
        <v>1492</v>
      </c>
      <c r="BF112" s="14" t="s">
        <v>1490</v>
      </c>
      <c r="BG112" s="182"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1687</v>
      </c>
      <c r="D113" s="2" t="s">
        <v>12</v>
      </c>
      <c r="E113" s="2" t="s">
        <v>1707</v>
      </c>
      <c r="F113" s="40" t="str">
        <f t="shared" si="7"/>
        <v>0013-09-00106</v>
      </c>
      <c r="G113" s="213" t="s">
        <v>12</v>
      </c>
      <c r="H113" s="2" t="s">
        <v>1709</v>
      </c>
      <c r="I113" s="183" t="s">
        <v>1499</v>
      </c>
      <c r="J113" s="2">
        <v>1</v>
      </c>
      <c r="K113" s="2">
        <v>0</v>
      </c>
      <c r="L113" s="2">
        <v>0</v>
      </c>
      <c r="M113" s="2">
        <v>0</v>
      </c>
      <c r="N113" s="40" t="str">
        <f>+VLOOKUP(PRODUCTOS[[#This Row],[id_producto]],PRIORIZACION!$G$11:$J$992,3,0)</f>
        <v>Publicado</v>
      </c>
      <c r="O113" s="158">
        <f>+VLOOKUP(PRODUCTOS[[#This Row],[id_producto]],PRIORIZACION!$G$11:$J$992,4,0)</f>
        <v>1</v>
      </c>
      <c r="P113" s="2" t="str">
        <f>+VLOOKUP(PRODUCTOS[[#This Row],[id_producto]],PRIORIZACION!$G$11:$K$992,5,0)</f>
        <v>Efraín</v>
      </c>
      <c r="Q113" s="2" t="str">
        <f>+VLOOKUP(PRODUCTOS[[#This Row],[id_producto]],PRIORIZACION!$G$11:$L$992,6,0)</f>
        <v>Efraín</v>
      </c>
      <c r="R113" s="40" t="str">
        <f>+VLOOKUP(PRODUCTOS[[#This Row],[id_producto]],PRIORIZACION!$G$11:$S$992,7,0)</f>
        <v>GEE</v>
      </c>
      <c r="S113" s="2"/>
      <c r="T113" s="2"/>
      <c r="U113" s="2"/>
      <c r="V113" s="2"/>
      <c r="W113" s="2"/>
      <c r="X113" s="2"/>
      <c r="Y113" s="2"/>
      <c r="Z113" s="2"/>
      <c r="AA113" s="3"/>
      <c r="AB113" s="7"/>
      <c r="AF113" s="7"/>
      <c r="AG113" s="11"/>
      <c r="AH113" s="273">
        <v>44228</v>
      </c>
      <c r="AI113" s="44" t="s">
        <v>1837</v>
      </c>
      <c r="AJ113" s="222" t="s">
        <v>1353</v>
      </c>
      <c r="AK113" s="7" t="s">
        <v>1413</v>
      </c>
      <c r="AL113" s="7" t="s">
        <v>1353</v>
      </c>
      <c r="AM113" s="7" t="s">
        <v>1353</v>
      </c>
      <c r="AN113" s="7" t="s">
        <v>1353</v>
      </c>
      <c r="AO113" s="12" t="s">
        <v>1808</v>
      </c>
      <c r="AP113" s="14" t="s">
        <v>170</v>
      </c>
      <c r="AQ113" s="193">
        <v>8989</v>
      </c>
      <c r="AR113" s="182" t="s">
        <v>1756</v>
      </c>
      <c r="AS113" s="197">
        <v>624</v>
      </c>
      <c r="AT113" s="7" t="s">
        <v>1204</v>
      </c>
      <c r="AU113" s="204" t="s">
        <v>1204</v>
      </c>
      <c r="AV113" s="59" t="s">
        <v>1814</v>
      </c>
      <c r="AW113" s="138" t="s">
        <v>1827</v>
      </c>
      <c r="AX113" s="14" t="s">
        <v>1707</v>
      </c>
      <c r="AY113" s="12" t="s">
        <v>1762</v>
      </c>
      <c r="AZ113" s="14" t="s">
        <v>1204</v>
      </c>
      <c r="BA113" s="9" t="s">
        <v>1724</v>
      </c>
      <c r="BB113" s="14" t="s">
        <v>839</v>
      </c>
      <c r="BC113" s="174" t="str">
        <f>PRODUCTOS[[#This Row],[Data]]</f>
        <v>DATACLIMA</v>
      </c>
      <c r="BD113" s="174" t="str">
        <f>PRODUCTOS[[#This Row],[Tecnología]]</f>
        <v>GEE</v>
      </c>
      <c r="BE113" s="12" t="s">
        <v>1492</v>
      </c>
      <c r="BF113" s="14" t="s">
        <v>1490</v>
      </c>
      <c r="BG113" s="182"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1688</v>
      </c>
      <c r="D114" s="2" t="s">
        <v>11</v>
      </c>
      <c r="E114" s="2" t="s">
        <v>1633</v>
      </c>
      <c r="F114" s="40" t="str">
        <f t="shared" ref="F114:F121" si="8">A114&amp;"-"&amp;B114&amp;"-"&amp;C114</f>
        <v>0012-08-00107</v>
      </c>
      <c r="G114" s="213" t="s">
        <v>1482</v>
      </c>
      <c r="H114" s="2" t="s">
        <v>1710</v>
      </c>
      <c r="I114" s="2"/>
      <c r="J114" s="2">
        <v>1</v>
      </c>
      <c r="K114" s="2">
        <v>0</v>
      </c>
      <c r="L114" s="2">
        <v>0</v>
      </c>
      <c r="M114" s="2">
        <v>0</v>
      </c>
      <c r="N114" s="40" t="str">
        <f>+VLOOKUP(PRODUCTOS[[#This Row],[id_producto]],PRIORIZACION!$G$11:$J$992,3,0)</f>
        <v>Publicado</v>
      </c>
      <c r="O114" s="158">
        <f>+VLOOKUP(PRODUCTOS[[#This Row],[id_producto]],PRIORIZACION!$G$11:$J$992,4,0)</f>
        <v>1</v>
      </c>
      <c r="P114" s="2" t="str">
        <f>+VLOOKUP(PRODUCTOS[[#This Row],[id_producto]],PRIORIZACION!$G$11:$K$992,5,0)</f>
        <v>Efraín</v>
      </c>
      <c r="Q114" s="2" t="str">
        <f>+VLOOKUP(PRODUCTOS[[#This Row],[id_producto]],PRIORIZACION!$G$11:$L$992,6,0)</f>
        <v>Efraín</v>
      </c>
      <c r="R114" s="40" t="str">
        <f>+VLOOKUP(PRODUCTOS[[#This Row],[id_producto]],PRIORIZACION!$G$11:$S$992,7,0)</f>
        <v>GEE</v>
      </c>
      <c r="S114" s="2"/>
      <c r="T114" s="2"/>
      <c r="U114" s="2"/>
      <c r="V114" s="2"/>
      <c r="W114" s="2"/>
      <c r="X114" s="2"/>
      <c r="Y114" s="2"/>
      <c r="Z114" s="2"/>
      <c r="AA114" s="3"/>
      <c r="AB114" s="7"/>
      <c r="AF114" s="7"/>
      <c r="AG114" s="11"/>
      <c r="AH114" s="273">
        <v>44228</v>
      </c>
      <c r="AI114" s="44" t="s">
        <v>1847</v>
      </c>
      <c r="AJ114" s="222" t="s">
        <v>1353</v>
      </c>
      <c r="AK114" s="7" t="s">
        <v>1413</v>
      </c>
      <c r="AL114" s="222" t="s">
        <v>1353</v>
      </c>
      <c r="AM114" s="209" t="s">
        <v>1353</v>
      </c>
      <c r="AN114" s="7" t="s">
        <v>1353</v>
      </c>
      <c r="AO114" s="12" t="s">
        <v>1810</v>
      </c>
      <c r="AP114" s="14" t="s">
        <v>170</v>
      </c>
      <c r="AQ114" s="193">
        <v>9990</v>
      </c>
      <c r="AR114" s="182" t="s">
        <v>1755</v>
      </c>
      <c r="AS114" s="197">
        <v>732</v>
      </c>
      <c r="AT114" s="7" t="s">
        <v>1204</v>
      </c>
      <c r="AU114" s="204" t="s">
        <v>1204</v>
      </c>
      <c r="AV114" s="59" t="s">
        <v>1813</v>
      </c>
      <c r="AW114" s="138" t="s">
        <v>1827</v>
      </c>
      <c r="AX114" s="14" t="s">
        <v>1633</v>
      </c>
      <c r="AY114" s="12" t="s">
        <v>1757</v>
      </c>
      <c r="AZ114" s="14" t="s">
        <v>1204</v>
      </c>
      <c r="BA114" s="9" t="s">
        <v>1724</v>
      </c>
      <c r="BB114" s="14" t="s">
        <v>839</v>
      </c>
      <c r="BC114" s="174" t="str">
        <f>PRODUCTOS[[#This Row],[Data]]</f>
        <v>DATARIESGO</v>
      </c>
      <c r="BD114" s="174" t="str">
        <f>PRODUCTOS[[#This Row],[Tecnología]]</f>
        <v>GEE</v>
      </c>
      <c r="BE114" s="12" t="s">
        <v>840</v>
      </c>
      <c r="BF114" s="14" t="s">
        <v>1490</v>
      </c>
      <c r="BG114" s="182"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1689</v>
      </c>
      <c r="D115" s="2" t="s">
        <v>11</v>
      </c>
      <c r="E115" s="2" t="s">
        <v>169</v>
      </c>
      <c r="F115" s="40" t="str">
        <f t="shared" si="8"/>
        <v>0012-01-00108</v>
      </c>
      <c r="G115" s="213" t="s">
        <v>1482</v>
      </c>
      <c r="H115" s="2" t="s">
        <v>1711</v>
      </c>
      <c r="I115" s="2"/>
      <c r="J115" s="2">
        <v>1</v>
      </c>
      <c r="K115" s="2">
        <v>0</v>
      </c>
      <c r="L115" s="2">
        <v>0</v>
      </c>
      <c r="M115" s="2">
        <v>0</v>
      </c>
      <c r="N115" s="40" t="str">
        <f>+VLOOKUP(PRODUCTOS[[#This Row],[id_producto]],PRIORIZACION!$G$11:$J$992,3,0)</f>
        <v>Publicado</v>
      </c>
      <c r="O115" s="158">
        <f>+VLOOKUP(PRODUCTOS[[#This Row],[id_producto]],PRIORIZACION!$G$11:$J$992,4,0)</f>
        <v>1</v>
      </c>
      <c r="P115" s="2" t="str">
        <f>+VLOOKUP(PRODUCTOS[[#This Row],[id_producto]],PRIORIZACION!$G$11:$K$992,5,0)</f>
        <v>Efraín</v>
      </c>
      <c r="Q115" s="2" t="str">
        <f>+VLOOKUP(PRODUCTOS[[#This Row],[id_producto]],PRIORIZACION!$G$11:$L$992,6,0)</f>
        <v>Efraín</v>
      </c>
      <c r="R115" s="40" t="str">
        <f>+VLOOKUP(PRODUCTOS[[#This Row],[id_producto]],PRIORIZACION!$G$11:$S$992,7,0)</f>
        <v>GEE</v>
      </c>
      <c r="S115" s="2"/>
      <c r="T115" s="2"/>
      <c r="U115" s="2"/>
      <c r="V115" s="2"/>
      <c r="W115" s="2"/>
      <c r="X115" s="2"/>
      <c r="Y115" s="2"/>
      <c r="Z115" s="2"/>
      <c r="AA115" s="3"/>
      <c r="AB115" s="7"/>
      <c r="AF115" s="7"/>
      <c r="AG115" s="11"/>
      <c r="AH115" s="273">
        <v>44228</v>
      </c>
      <c r="AI115" s="44" t="s">
        <v>1849</v>
      </c>
      <c r="AJ115" s="222" t="s">
        <v>1353</v>
      </c>
      <c r="AK115" s="7" t="s">
        <v>1413</v>
      </c>
      <c r="AL115" s="222" t="s">
        <v>1353</v>
      </c>
      <c r="AM115" s="209" t="s">
        <v>1353</v>
      </c>
      <c r="AN115" s="7" t="s">
        <v>1353</v>
      </c>
      <c r="AO115" s="12" t="s">
        <v>1811</v>
      </c>
      <c r="AP115" s="14" t="s">
        <v>170</v>
      </c>
      <c r="AQ115" s="193">
        <v>9990</v>
      </c>
      <c r="AR115" s="182" t="s">
        <v>1104</v>
      </c>
      <c r="AS115" s="197">
        <v>732</v>
      </c>
      <c r="AT115" s="7" t="s">
        <v>1204</v>
      </c>
      <c r="AU115" s="204" t="s">
        <v>1204</v>
      </c>
      <c r="AV115" s="59" t="s">
        <v>1813</v>
      </c>
      <c r="AW115" s="138" t="s">
        <v>1827</v>
      </c>
      <c r="AX115" s="14" t="s">
        <v>169</v>
      </c>
      <c r="AY115" s="12" t="s">
        <v>1328</v>
      </c>
      <c r="AZ115" s="14" t="s">
        <v>1204</v>
      </c>
      <c r="BA115" s="9" t="s">
        <v>1724</v>
      </c>
      <c r="BB115" s="14" t="s">
        <v>839</v>
      </c>
      <c r="BC115" s="174" t="str">
        <f>PRODUCTOS[[#This Row],[Data]]</f>
        <v>DATARIESGO</v>
      </c>
      <c r="BD115" s="174" t="str">
        <f>PRODUCTOS[[#This Row],[Tecnología]]</f>
        <v>GEE</v>
      </c>
      <c r="BE115" s="12" t="s">
        <v>840</v>
      </c>
      <c r="BF115" s="14" t="s">
        <v>1490</v>
      </c>
      <c r="BG115" s="182"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1690</v>
      </c>
      <c r="D116" s="2" t="s">
        <v>11</v>
      </c>
      <c r="E116" s="2" t="s">
        <v>1634</v>
      </c>
      <c r="F116" s="40" t="str">
        <f t="shared" si="8"/>
        <v>0012-07-00109</v>
      </c>
      <c r="G116" s="213" t="s">
        <v>1482</v>
      </c>
      <c r="H116" s="2" t="s">
        <v>1712</v>
      </c>
      <c r="I116" s="2"/>
      <c r="J116" s="2">
        <v>1</v>
      </c>
      <c r="K116" s="2">
        <v>0</v>
      </c>
      <c r="L116" s="2">
        <v>0</v>
      </c>
      <c r="M116" s="2">
        <v>0</v>
      </c>
      <c r="N116" s="40" t="str">
        <f>+VLOOKUP(PRODUCTOS[[#This Row],[id_producto]],PRIORIZACION!$G$11:$J$992,3,0)</f>
        <v>Publicado</v>
      </c>
      <c r="O116" s="158">
        <f>+VLOOKUP(PRODUCTOS[[#This Row],[id_producto]],PRIORIZACION!$G$11:$J$992,4,0)</f>
        <v>1</v>
      </c>
      <c r="P116" s="2" t="str">
        <f>+VLOOKUP(PRODUCTOS[[#This Row],[id_producto]],PRIORIZACION!$G$11:$K$992,5,0)</f>
        <v>Efraín</v>
      </c>
      <c r="Q116" s="2" t="str">
        <f>+VLOOKUP(PRODUCTOS[[#This Row],[id_producto]],PRIORIZACION!$G$11:$L$992,6,0)</f>
        <v>Efraín</v>
      </c>
      <c r="R116" s="40" t="str">
        <f>+VLOOKUP(PRODUCTOS[[#This Row],[id_producto]],PRIORIZACION!$G$11:$S$992,7,0)</f>
        <v>GEE</v>
      </c>
      <c r="S116" s="2"/>
      <c r="T116" s="2"/>
      <c r="U116" s="2"/>
      <c r="V116" s="2"/>
      <c r="W116" s="2"/>
      <c r="X116" s="2"/>
      <c r="Y116" s="2"/>
      <c r="Z116" s="2"/>
      <c r="AA116" s="3"/>
      <c r="AB116" s="7"/>
      <c r="AF116" s="7"/>
      <c r="AG116" s="11"/>
      <c r="AH116" s="273">
        <v>44228</v>
      </c>
      <c r="AI116" s="44" t="s">
        <v>1845</v>
      </c>
      <c r="AJ116" s="222" t="s">
        <v>1353</v>
      </c>
      <c r="AK116" s="7" t="s">
        <v>1413</v>
      </c>
      <c r="AL116" s="7" t="s">
        <v>1353</v>
      </c>
      <c r="AM116" s="7" t="s">
        <v>1353</v>
      </c>
      <c r="AN116" s="7" t="s">
        <v>1353</v>
      </c>
      <c r="AO116" s="12" t="s">
        <v>1812</v>
      </c>
      <c r="AP116" s="14" t="s">
        <v>170</v>
      </c>
      <c r="AQ116" s="193">
        <v>9990</v>
      </c>
      <c r="AR116" s="182" t="s">
        <v>1756</v>
      </c>
      <c r="AS116" s="197">
        <v>732</v>
      </c>
      <c r="AT116" s="7" t="s">
        <v>1204</v>
      </c>
      <c r="AU116" s="204" t="s">
        <v>1204</v>
      </c>
      <c r="AV116" s="59" t="s">
        <v>1813</v>
      </c>
      <c r="AW116" s="138" t="s">
        <v>1827</v>
      </c>
      <c r="AX116" s="14" t="s">
        <v>1634</v>
      </c>
      <c r="AY116" s="12" t="s">
        <v>1758</v>
      </c>
      <c r="AZ116" s="14" t="s">
        <v>1204</v>
      </c>
      <c r="BA116" s="9" t="s">
        <v>1724</v>
      </c>
      <c r="BB116" s="14" t="s">
        <v>839</v>
      </c>
      <c r="BC116" s="174" t="str">
        <f>PRODUCTOS[[#This Row],[Data]]</f>
        <v>DATARIESGO</v>
      </c>
      <c r="BD116" s="174" t="str">
        <f>PRODUCTOS[[#This Row],[Tecnología]]</f>
        <v>GEE</v>
      </c>
      <c r="BE116" s="12" t="s">
        <v>840</v>
      </c>
      <c r="BF116" s="14" t="s">
        <v>1490</v>
      </c>
      <c r="BG116" s="182"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1691</v>
      </c>
      <c r="D117" s="2" t="s">
        <v>11</v>
      </c>
      <c r="E117" s="2" t="s">
        <v>1005</v>
      </c>
      <c r="F117" s="40" t="str">
        <f t="shared" si="8"/>
        <v>0012-03-00110</v>
      </c>
      <c r="G117" s="213" t="s">
        <v>1482</v>
      </c>
      <c r="H117" s="2" t="s">
        <v>1713</v>
      </c>
      <c r="I117" s="2"/>
      <c r="J117" s="2">
        <v>1</v>
      </c>
      <c r="K117" s="2">
        <v>0</v>
      </c>
      <c r="L117" s="2">
        <v>0</v>
      </c>
      <c r="M117" s="2">
        <v>0</v>
      </c>
      <c r="N117" s="40" t="str">
        <f>+VLOOKUP(PRODUCTOS[[#This Row],[id_producto]],PRIORIZACION!$G$11:$J$992,3,0)</f>
        <v>Publicado</v>
      </c>
      <c r="O117" s="158">
        <f>+VLOOKUP(PRODUCTOS[[#This Row],[id_producto]],PRIORIZACION!$G$11:$J$992,4,0)</f>
        <v>1</v>
      </c>
      <c r="P117" s="2" t="str">
        <f>+VLOOKUP(PRODUCTOS[[#This Row],[id_producto]],PRIORIZACION!$G$11:$K$992,5,0)</f>
        <v>Efraín</v>
      </c>
      <c r="Q117" s="2" t="str">
        <f>+VLOOKUP(PRODUCTOS[[#This Row],[id_producto]],PRIORIZACION!$G$11:$L$992,6,0)</f>
        <v>Efraín</v>
      </c>
      <c r="R117" s="40" t="str">
        <f>+VLOOKUP(PRODUCTOS[[#This Row],[id_producto]],PRIORIZACION!$G$11:$S$992,7,0)</f>
        <v>GEE</v>
      </c>
      <c r="S117" s="2"/>
      <c r="T117" s="2"/>
      <c r="U117" s="2"/>
      <c r="V117" s="2"/>
      <c r="W117" s="2"/>
      <c r="X117" s="2"/>
      <c r="Y117" s="2"/>
      <c r="Z117" s="2"/>
      <c r="AA117" s="3"/>
      <c r="AB117" s="7"/>
      <c r="AF117" s="7"/>
      <c r="AG117" s="11"/>
      <c r="AH117" s="273">
        <v>44228</v>
      </c>
      <c r="AI117" s="44" t="s">
        <v>1846</v>
      </c>
      <c r="AJ117" s="222" t="s">
        <v>1353</v>
      </c>
      <c r="AK117" s="7" t="s">
        <v>1413</v>
      </c>
      <c r="AL117" s="7" t="s">
        <v>1353</v>
      </c>
      <c r="AM117" s="7" t="s">
        <v>1353</v>
      </c>
      <c r="AN117" s="7" t="s">
        <v>1353</v>
      </c>
      <c r="AO117" s="12" t="s">
        <v>1815</v>
      </c>
      <c r="AP117" s="14" t="s">
        <v>170</v>
      </c>
      <c r="AQ117" s="193">
        <v>9990</v>
      </c>
      <c r="AR117" s="182" t="s">
        <v>1333</v>
      </c>
      <c r="AS117" s="197">
        <v>732</v>
      </c>
      <c r="AT117" s="7" t="s">
        <v>1204</v>
      </c>
      <c r="AU117" s="204" t="s">
        <v>1204</v>
      </c>
      <c r="AV117" s="59" t="s">
        <v>1813</v>
      </c>
      <c r="AW117" s="138" t="s">
        <v>1827</v>
      </c>
      <c r="AX117" s="14" t="s">
        <v>1005</v>
      </c>
      <c r="AY117" s="12" t="s">
        <v>1759</v>
      </c>
      <c r="AZ117" s="14" t="s">
        <v>1204</v>
      </c>
      <c r="BA117" s="9" t="s">
        <v>1724</v>
      </c>
      <c r="BB117" s="14" t="s">
        <v>839</v>
      </c>
      <c r="BC117" s="174" t="str">
        <f>PRODUCTOS[[#This Row],[Data]]</f>
        <v>DATARIESGO</v>
      </c>
      <c r="BD117" s="174" t="str">
        <f>PRODUCTOS[[#This Row],[Tecnología]]</f>
        <v>GEE</v>
      </c>
      <c r="BE117" s="12" t="s">
        <v>840</v>
      </c>
      <c r="BF117" s="14" t="s">
        <v>1490</v>
      </c>
      <c r="BG117" s="182"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1692</v>
      </c>
      <c r="D118" s="2" t="s">
        <v>11</v>
      </c>
      <c r="E118" s="2" t="s">
        <v>741</v>
      </c>
      <c r="F118" s="40" t="str">
        <f t="shared" si="8"/>
        <v>0012-02-00111</v>
      </c>
      <c r="G118" s="213" t="s">
        <v>1482</v>
      </c>
      <c r="H118" s="2" t="s">
        <v>1714</v>
      </c>
      <c r="I118" s="2"/>
      <c r="J118" s="2">
        <v>1</v>
      </c>
      <c r="K118" s="2">
        <v>0</v>
      </c>
      <c r="L118" s="2">
        <v>0</v>
      </c>
      <c r="M118" s="2">
        <v>0</v>
      </c>
      <c r="N118" s="40" t="str">
        <f>+VLOOKUP(PRODUCTOS[[#This Row],[id_producto]],PRIORIZACION!$G$11:$J$992,3,0)</f>
        <v>Publicado</v>
      </c>
      <c r="O118" s="158">
        <f>+VLOOKUP(PRODUCTOS[[#This Row],[id_producto]],PRIORIZACION!$G$11:$J$992,4,0)</f>
        <v>1</v>
      </c>
      <c r="P118" s="2" t="str">
        <f>+VLOOKUP(PRODUCTOS[[#This Row],[id_producto]],PRIORIZACION!$G$11:$K$992,5,0)</f>
        <v>Efraín</v>
      </c>
      <c r="Q118" s="2" t="str">
        <f>+VLOOKUP(PRODUCTOS[[#This Row],[id_producto]],PRIORIZACION!$G$11:$L$992,6,0)</f>
        <v>Efraín</v>
      </c>
      <c r="R118" s="40" t="str">
        <f>+VLOOKUP(PRODUCTOS[[#This Row],[id_producto]],PRIORIZACION!$G$11:$S$992,7,0)</f>
        <v>GEE</v>
      </c>
      <c r="S118" s="2"/>
      <c r="T118" s="2"/>
      <c r="U118" s="2"/>
      <c r="V118" s="2"/>
      <c r="W118" s="2"/>
      <c r="X118" s="2"/>
      <c r="Y118" s="2"/>
      <c r="Z118" s="2"/>
      <c r="AA118" s="3"/>
      <c r="AB118" s="7"/>
      <c r="AF118" s="7"/>
      <c r="AG118" s="11"/>
      <c r="AH118" s="273">
        <v>44228</v>
      </c>
      <c r="AI118" s="44" t="s">
        <v>1848</v>
      </c>
      <c r="AJ118" s="222" t="s">
        <v>1353</v>
      </c>
      <c r="AK118" s="7" t="s">
        <v>1413</v>
      </c>
      <c r="AL118" s="7" t="s">
        <v>1353</v>
      </c>
      <c r="AM118" s="7" t="s">
        <v>1353</v>
      </c>
      <c r="AN118" s="7" t="s">
        <v>1353</v>
      </c>
      <c r="AO118" s="12" t="s">
        <v>1816</v>
      </c>
      <c r="AP118" s="14" t="s">
        <v>170</v>
      </c>
      <c r="AQ118" s="193">
        <v>9990</v>
      </c>
      <c r="AR118" s="182" t="s">
        <v>1333</v>
      </c>
      <c r="AS118" s="197">
        <v>732</v>
      </c>
      <c r="AT118" s="7" t="s">
        <v>1204</v>
      </c>
      <c r="AU118" s="204" t="s">
        <v>1204</v>
      </c>
      <c r="AV118" s="59" t="s">
        <v>1813</v>
      </c>
      <c r="AW118" s="138" t="s">
        <v>1827</v>
      </c>
      <c r="AX118" s="14" t="s">
        <v>741</v>
      </c>
      <c r="AY118" s="12" t="s">
        <v>1335</v>
      </c>
      <c r="AZ118" s="14" t="s">
        <v>1204</v>
      </c>
      <c r="BA118" s="9" t="s">
        <v>1724</v>
      </c>
      <c r="BB118" s="14" t="s">
        <v>839</v>
      </c>
      <c r="BC118" s="174" t="str">
        <f>PRODUCTOS[[#This Row],[Data]]</f>
        <v>DATARIESGO</v>
      </c>
      <c r="BD118" s="174" t="str">
        <f>PRODUCTOS[[#This Row],[Tecnología]]</f>
        <v>GEE</v>
      </c>
      <c r="BE118" s="12" t="s">
        <v>840</v>
      </c>
      <c r="BF118" s="14" t="s">
        <v>1490</v>
      </c>
      <c r="BG118" s="182"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1693</v>
      </c>
      <c r="D119" s="2" t="s">
        <v>11</v>
      </c>
      <c r="E119" s="2" t="s">
        <v>1632</v>
      </c>
      <c r="F119" s="40" t="str">
        <f t="shared" si="8"/>
        <v>0012-06-00112</v>
      </c>
      <c r="G119" s="213" t="s">
        <v>1482</v>
      </c>
      <c r="H119" s="2" t="s">
        <v>1715</v>
      </c>
      <c r="I119" s="2"/>
      <c r="J119" s="2">
        <v>1</v>
      </c>
      <c r="K119" s="2">
        <v>0</v>
      </c>
      <c r="L119" s="2">
        <v>0</v>
      </c>
      <c r="M119" s="2">
        <v>0</v>
      </c>
      <c r="N119" s="40" t="str">
        <f>+VLOOKUP(PRODUCTOS[[#This Row],[id_producto]],PRIORIZACION!$G$11:$J$992,3,0)</f>
        <v>Publicado</v>
      </c>
      <c r="O119" s="158">
        <f>+VLOOKUP(PRODUCTOS[[#This Row],[id_producto]],PRIORIZACION!$G$11:$J$992,4,0)</f>
        <v>1</v>
      </c>
      <c r="P119" s="2" t="str">
        <f>+VLOOKUP(PRODUCTOS[[#This Row],[id_producto]],PRIORIZACION!$G$11:$K$992,5,0)</f>
        <v>Efraín</v>
      </c>
      <c r="Q119" s="2" t="str">
        <f>+VLOOKUP(PRODUCTOS[[#This Row],[id_producto]],PRIORIZACION!$G$11:$L$992,6,0)</f>
        <v>Efraín</v>
      </c>
      <c r="R119" s="40" t="str">
        <f>+VLOOKUP(PRODUCTOS[[#This Row],[id_producto]],PRIORIZACION!$G$11:$S$992,7,0)</f>
        <v>GEE</v>
      </c>
      <c r="S119" s="2"/>
      <c r="T119" s="2"/>
      <c r="U119" s="2"/>
      <c r="V119" s="2"/>
      <c r="W119" s="2"/>
      <c r="X119" s="2"/>
      <c r="Y119" s="2"/>
      <c r="Z119" s="2"/>
      <c r="AA119" s="3"/>
      <c r="AB119" s="7"/>
      <c r="AF119" s="7"/>
      <c r="AG119" s="11"/>
      <c r="AH119" s="273">
        <v>44228</v>
      </c>
      <c r="AI119" s="44" t="s">
        <v>1844</v>
      </c>
      <c r="AJ119" s="222" t="s">
        <v>1353</v>
      </c>
      <c r="AK119" s="7" t="s">
        <v>1413</v>
      </c>
      <c r="AL119" s="7" t="s">
        <v>1353</v>
      </c>
      <c r="AM119" s="7" t="s">
        <v>1353</v>
      </c>
      <c r="AN119" s="7" t="s">
        <v>1353</v>
      </c>
      <c r="AO119" s="12" t="s">
        <v>1817</v>
      </c>
      <c r="AP119" s="14" t="s">
        <v>170</v>
      </c>
      <c r="AQ119" s="193">
        <v>9990</v>
      </c>
      <c r="AR119" s="182" t="s">
        <v>1333</v>
      </c>
      <c r="AS119" s="197">
        <v>732</v>
      </c>
      <c r="AT119" s="7" t="s">
        <v>1204</v>
      </c>
      <c r="AU119" s="204" t="s">
        <v>1204</v>
      </c>
      <c r="AV119" s="59" t="s">
        <v>1813</v>
      </c>
      <c r="AW119" s="138" t="s">
        <v>1827</v>
      </c>
      <c r="AX119" s="14" t="s">
        <v>1632</v>
      </c>
      <c r="AY119" s="12" t="s">
        <v>1760</v>
      </c>
      <c r="AZ119" s="14" t="s">
        <v>1204</v>
      </c>
      <c r="BA119" s="9" t="s">
        <v>1724</v>
      </c>
      <c r="BB119" s="14" t="s">
        <v>839</v>
      </c>
      <c r="BC119" s="174" t="str">
        <f>PRODUCTOS[[#This Row],[Data]]</f>
        <v>DATARIESGO</v>
      </c>
      <c r="BD119" s="174" t="str">
        <f>PRODUCTOS[[#This Row],[Tecnología]]</f>
        <v>GEE</v>
      </c>
      <c r="BE119" s="12" t="s">
        <v>840</v>
      </c>
      <c r="BF119" s="14" t="s">
        <v>1490</v>
      </c>
      <c r="BG119" s="182"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1694</v>
      </c>
      <c r="D120" s="2" t="s">
        <v>11</v>
      </c>
      <c r="E120" s="2" t="s">
        <v>1172</v>
      </c>
      <c r="F120" s="40" t="str">
        <f t="shared" si="8"/>
        <v>0012-05-00113</v>
      </c>
      <c r="G120" s="213" t="s">
        <v>1482</v>
      </c>
      <c r="H120" s="2" t="s">
        <v>1716</v>
      </c>
      <c r="I120" s="2"/>
      <c r="J120" s="2">
        <v>1</v>
      </c>
      <c r="K120" s="2">
        <v>0</v>
      </c>
      <c r="L120" s="2">
        <v>0</v>
      </c>
      <c r="M120" s="2">
        <v>0</v>
      </c>
      <c r="N120" s="40" t="str">
        <f>+VLOOKUP(PRODUCTOS[[#This Row],[id_producto]],PRIORIZACION!$G$11:$J$992,3,0)</f>
        <v>Publicado</v>
      </c>
      <c r="O120" s="158">
        <f>+VLOOKUP(PRODUCTOS[[#This Row],[id_producto]],PRIORIZACION!$G$11:$J$992,4,0)</f>
        <v>1</v>
      </c>
      <c r="P120" s="2" t="str">
        <f>+VLOOKUP(PRODUCTOS[[#This Row],[id_producto]],PRIORIZACION!$G$11:$K$992,5,0)</f>
        <v>Efraín</v>
      </c>
      <c r="Q120" s="2" t="str">
        <f>+VLOOKUP(PRODUCTOS[[#This Row],[id_producto]],PRIORIZACION!$G$11:$L$992,6,0)</f>
        <v>Efraín</v>
      </c>
      <c r="R120" s="40" t="str">
        <f>+VLOOKUP(PRODUCTOS[[#This Row],[id_producto]],PRIORIZACION!$G$11:$S$992,7,0)</f>
        <v>GEE</v>
      </c>
      <c r="S120" s="2"/>
      <c r="T120" s="2"/>
      <c r="U120" s="2"/>
      <c r="V120" s="2"/>
      <c r="W120" s="2"/>
      <c r="X120" s="2"/>
      <c r="Y120" s="2"/>
      <c r="Z120" s="2"/>
      <c r="AA120" s="3"/>
      <c r="AB120" s="7"/>
      <c r="AF120" s="7"/>
      <c r="AG120" s="11"/>
      <c r="AH120" s="273">
        <v>44228</v>
      </c>
      <c r="AI120" s="44" t="s">
        <v>1842</v>
      </c>
      <c r="AJ120" s="222" t="s">
        <v>1353</v>
      </c>
      <c r="AK120" s="7" t="s">
        <v>1413</v>
      </c>
      <c r="AL120" s="7" t="s">
        <v>1353</v>
      </c>
      <c r="AM120" s="7" t="s">
        <v>1353</v>
      </c>
      <c r="AN120" s="7" t="s">
        <v>1353</v>
      </c>
      <c r="AO120" s="12" t="s">
        <v>1821</v>
      </c>
      <c r="AP120" s="14" t="s">
        <v>170</v>
      </c>
      <c r="AQ120" s="193">
        <v>9990</v>
      </c>
      <c r="AR120" s="182" t="s">
        <v>1756</v>
      </c>
      <c r="AS120" s="197">
        <v>732</v>
      </c>
      <c r="AT120" s="7" t="s">
        <v>1204</v>
      </c>
      <c r="AU120" s="204" t="s">
        <v>1204</v>
      </c>
      <c r="AV120" s="59" t="s">
        <v>1813</v>
      </c>
      <c r="AW120" s="138" t="s">
        <v>1827</v>
      </c>
      <c r="AX120" s="14" t="s">
        <v>1172</v>
      </c>
      <c r="AY120" s="12" t="s">
        <v>1761</v>
      </c>
      <c r="AZ120" s="14" t="s">
        <v>1204</v>
      </c>
      <c r="BA120" s="9" t="s">
        <v>1724</v>
      </c>
      <c r="BB120" s="14" t="s">
        <v>839</v>
      </c>
      <c r="BC120" s="174" t="str">
        <f>PRODUCTOS[[#This Row],[Data]]</f>
        <v>DATARIESGO</v>
      </c>
      <c r="BD120" s="174" t="str">
        <f>PRODUCTOS[[#This Row],[Tecnología]]</f>
        <v>GEE</v>
      </c>
      <c r="BE120" s="12" t="s">
        <v>840</v>
      </c>
      <c r="BF120" s="14" t="s">
        <v>1490</v>
      </c>
      <c r="BG120" s="182"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1695</v>
      </c>
      <c r="D121" s="2" t="s">
        <v>11</v>
      </c>
      <c r="E121" s="2" t="s">
        <v>1707</v>
      </c>
      <c r="F121" s="40" t="str">
        <f t="shared" si="8"/>
        <v>0012-09-00114</v>
      </c>
      <c r="G121" s="213" t="s">
        <v>1482</v>
      </c>
      <c r="H121" s="2" t="s">
        <v>1717</v>
      </c>
      <c r="I121" s="2"/>
      <c r="J121" s="2">
        <v>1</v>
      </c>
      <c r="K121" s="2">
        <v>0</v>
      </c>
      <c r="L121" s="2">
        <v>0</v>
      </c>
      <c r="M121" s="2">
        <v>0</v>
      </c>
      <c r="N121" s="40" t="str">
        <f>+VLOOKUP(PRODUCTOS[[#This Row],[id_producto]],PRIORIZACION!$G$11:$J$992,3,0)</f>
        <v>Publicado</v>
      </c>
      <c r="O121" s="158">
        <f>+VLOOKUP(PRODUCTOS[[#This Row],[id_producto]],PRIORIZACION!$G$11:$J$992,4,0)</f>
        <v>1</v>
      </c>
      <c r="P121" s="2" t="str">
        <f>+VLOOKUP(PRODUCTOS[[#This Row],[id_producto]],PRIORIZACION!$G$11:$K$992,5,0)</f>
        <v>Efraín</v>
      </c>
      <c r="Q121" s="2" t="str">
        <f>+VLOOKUP(PRODUCTOS[[#This Row],[id_producto]],PRIORIZACION!$G$11:$L$992,6,0)</f>
        <v>Efraín</v>
      </c>
      <c r="R121" s="40" t="str">
        <f>+VLOOKUP(PRODUCTOS[[#This Row],[id_producto]],PRIORIZACION!$G$11:$S$992,7,0)</f>
        <v>GEE</v>
      </c>
      <c r="S121" s="2"/>
      <c r="T121" s="2"/>
      <c r="U121" s="2"/>
      <c r="V121" s="2"/>
      <c r="W121" s="2"/>
      <c r="X121" s="2"/>
      <c r="Y121" s="2"/>
      <c r="Z121" s="2"/>
      <c r="AA121" s="3"/>
      <c r="AB121" s="7"/>
      <c r="AF121" s="7"/>
      <c r="AG121" s="11"/>
      <c r="AH121" s="273">
        <v>44228</v>
      </c>
      <c r="AI121" s="44" t="s">
        <v>1843</v>
      </c>
      <c r="AJ121" s="222" t="s">
        <v>1353</v>
      </c>
      <c r="AK121" s="7" t="s">
        <v>1413</v>
      </c>
      <c r="AL121" s="7" t="s">
        <v>1353</v>
      </c>
      <c r="AM121" s="7" t="s">
        <v>1353</v>
      </c>
      <c r="AN121" s="7" t="s">
        <v>1353</v>
      </c>
      <c r="AO121" s="12" t="s">
        <v>1818</v>
      </c>
      <c r="AP121" s="14" t="s">
        <v>170</v>
      </c>
      <c r="AQ121" s="193">
        <v>9990</v>
      </c>
      <c r="AR121" s="182" t="s">
        <v>1756</v>
      </c>
      <c r="AS121" s="197">
        <v>732</v>
      </c>
      <c r="AT121" s="7" t="s">
        <v>1204</v>
      </c>
      <c r="AU121" s="204" t="s">
        <v>1204</v>
      </c>
      <c r="AV121" s="59" t="s">
        <v>1813</v>
      </c>
      <c r="AW121" s="138" t="s">
        <v>1827</v>
      </c>
      <c r="AX121" s="14" t="s">
        <v>1707</v>
      </c>
      <c r="AY121" s="12" t="s">
        <v>1762</v>
      </c>
      <c r="AZ121" s="14" t="s">
        <v>1204</v>
      </c>
      <c r="BA121" s="9" t="s">
        <v>1724</v>
      </c>
      <c r="BB121" s="14" t="s">
        <v>839</v>
      </c>
      <c r="BC121" s="174" t="str">
        <f>PRODUCTOS[[#This Row],[Data]]</f>
        <v>DATARIESGO</v>
      </c>
      <c r="BD121" s="174" t="str">
        <f>PRODUCTOS[[#This Row],[Tecnología]]</f>
        <v>GEE</v>
      </c>
      <c r="BE121" s="12" t="s">
        <v>840</v>
      </c>
      <c r="BF121" s="14" t="s">
        <v>1490</v>
      </c>
      <c r="BG121" s="182" t="s">
        <v>1500</v>
      </c>
      <c r="BH121" s="107" t="s">
        <v>1503</v>
      </c>
      <c r="BI121" s="14" t="s">
        <v>841</v>
      </c>
      <c r="BJ121" s="14" t="s">
        <v>842</v>
      </c>
      <c r="BK121" s="14" t="s">
        <v>1491</v>
      </c>
      <c r="BL121" s="9">
        <v>1</v>
      </c>
      <c r="BM121" s="12" t="s">
        <v>1494</v>
      </c>
    </row>
    <row r="122" spans="1:65" ht="29" x14ac:dyDescent="0.35">
      <c r="A122" s="40" t="str">
        <f>+VLOOKUP(D122,'DATA`S'!$B$8:$C$1000,2,0)</f>
        <v>0003</v>
      </c>
      <c r="B122" s="40" t="str">
        <f>VLOOKUP(PRODUCTOS[[#This Row],[País]],PAISES!$B$4:$C$20,2,0)</f>
        <v>04</v>
      </c>
      <c r="C122" s="8" t="s">
        <v>1696</v>
      </c>
      <c r="D122" s="2" t="s">
        <v>3</v>
      </c>
      <c r="E122" s="2" t="s">
        <v>801</v>
      </c>
      <c r="F122" s="40" t="str">
        <f t="shared" si="7"/>
        <v>0003-04-00115</v>
      </c>
      <c r="G122" s="188" t="s">
        <v>1891</v>
      </c>
      <c r="H122" s="2" t="s">
        <v>1892</v>
      </c>
      <c r="I122" s="95"/>
      <c r="J122" s="2">
        <v>1</v>
      </c>
      <c r="K122" s="2">
        <v>0</v>
      </c>
      <c r="L122" s="2">
        <v>0</v>
      </c>
      <c r="M122" s="2">
        <v>0</v>
      </c>
      <c r="N122" s="40" t="str">
        <f>+VLOOKUP(PRODUCTOS[[#This Row],[id_producto]],PRIORIZACION!$G$11:$J$992,3,0)</f>
        <v>En Desarrollo</v>
      </c>
      <c r="O122" s="158">
        <f>+VLOOKUP(PRODUCTOS[[#This Row],[id_producto]],PRIORIZACION!$G$11:$J$992,4,0)</f>
        <v>0</v>
      </c>
      <c r="P122" s="2" t="str">
        <f>+VLOOKUP(PRODUCTOS[[#This Row],[id_producto]],PRIORIZACION!$G$11:$K$992,5,0)</f>
        <v>Efraín</v>
      </c>
      <c r="Q122" s="2" t="str">
        <f>+VLOOKUP(PRODUCTOS[[#This Row],[id_producto]],PRIORIZACION!$G$11:$L$992,6,0)</f>
        <v>Efraín</v>
      </c>
      <c r="R122" s="40" t="str">
        <f>+VLOOKUP(PRODUCTOS[[#This Row],[id_producto]],PRIORIZACION!$G$11:$S$992,7,0)</f>
        <v>GEE</v>
      </c>
      <c r="S122" s="2"/>
      <c r="T122" s="2"/>
      <c r="U122" s="2"/>
      <c r="V122" s="2"/>
      <c r="W122" s="2"/>
      <c r="X122" s="2"/>
      <c r="Y122" s="2"/>
      <c r="Z122" s="2"/>
      <c r="AA122" s="3"/>
      <c r="AB122" s="7"/>
      <c r="AF122" s="7"/>
      <c r="AG122" s="11"/>
      <c r="AH122" s="260" t="s">
        <v>1732</v>
      </c>
      <c r="AI122" s="3"/>
      <c r="AK122" s="7"/>
      <c r="AL122" s="7"/>
      <c r="AM122" s="7"/>
      <c r="AN122" s="7"/>
      <c r="AO122" s="97"/>
      <c r="AP122" s="17" t="s">
        <v>170</v>
      </c>
      <c r="AQ122" s="154"/>
      <c r="AR122" s="17" t="s">
        <v>1333</v>
      </c>
      <c r="AS122" s="155"/>
      <c r="AT122" s="17" t="s">
        <v>1204</v>
      </c>
      <c r="AU122" s="17" t="s">
        <v>1204</v>
      </c>
      <c r="AV122" s="155"/>
      <c r="AW122" s="253" t="s">
        <v>1827</v>
      </c>
      <c r="AX122" s="14" t="s">
        <v>801</v>
      </c>
      <c r="AY122" s="12" t="s">
        <v>1489</v>
      </c>
      <c r="AZ122" s="17" t="s">
        <v>1204</v>
      </c>
      <c r="BA122" s="177"/>
      <c r="BB122" s="7" t="s">
        <v>839</v>
      </c>
      <c r="BC122" s="174" t="str">
        <f>PRODUCTOS[[#This Row],[Data]]</f>
        <v>DATAAGRO</v>
      </c>
      <c r="BD122" s="174" t="str">
        <f>PRODUCTOS[[#This Row],[Tecnología]]</f>
        <v>GEE</v>
      </c>
      <c r="BF122" s="7" t="s">
        <v>1490</v>
      </c>
      <c r="BG122" s="97" t="s">
        <v>1410</v>
      </c>
      <c r="BH122" s="97" t="s">
        <v>1410</v>
      </c>
      <c r="BI122" s="7" t="s">
        <v>841</v>
      </c>
      <c r="BJ122" s="97" t="s">
        <v>842</v>
      </c>
      <c r="BK122" s="7" t="s">
        <v>1395</v>
      </c>
      <c r="BL122" s="7">
        <v>1</v>
      </c>
      <c r="BM122" s="156"/>
    </row>
    <row r="123" spans="1:65" ht="29" x14ac:dyDescent="0.35">
      <c r="A123" s="40" t="str">
        <f>+VLOOKUP(D123,'DATA`S'!$B$8:$C$1000,2,0)</f>
        <v>0003</v>
      </c>
      <c r="B123" s="40" t="str">
        <f>VLOOKUP(PRODUCTOS[[#This Row],[País]],PAISES!$B$4:$C$20,2,0)</f>
        <v>06</v>
      </c>
      <c r="C123" s="8" t="s">
        <v>1697</v>
      </c>
      <c r="D123" s="2" t="s">
        <v>3</v>
      </c>
      <c r="E123" s="2" t="s">
        <v>1632</v>
      </c>
      <c r="F123" s="40" t="str">
        <f t="shared" si="7"/>
        <v>0003-06-00116</v>
      </c>
      <c r="G123" s="188" t="s">
        <v>1891</v>
      </c>
      <c r="H123" s="2" t="s">
        <v>1892</v>
      </c>
      <c r="I123" s="95"/>
      <c r="J123" s="2">
        <v>1</v>
      </c>
      <c r="K123" s="2">
        <v>0</v>
      </c>
      <c r="L123" s="2">
        <v>0</v>
      </c>
      <c r="M123" s="2">
        <v>0</v>
      </c>
      <c r="N123" s="40" t="str">
        <f>+VLOOKUP(PRODUCTOS[[#This Row],[id_producto]],PRIORIZACION!$G$11:$J$992,3,0)</f>
        <v>En Desarrollo</v>
      </c>
      <c r="O123" s="158">
        <f>+VLOOKUP(PRODUCTOS[[#This Row],[id_producto]],PRIORIZACION!$G$11:$J$992,4,0)</f>
        <v>0</v>
      </c>
      <c r="P123" s="2" t="str">
        <f>+VLOOKUP(PRODUCTOS[[#This Row],[id_producto]],PRIORIZACION!$G$11:$K$992,5,0)</f>
        <v>Efraín</v>
      </c>
      <c r="Q123" s="2" t="str">
        <f>+VLOOKUP(PRODUCTOS[[#This Row],[id_producto]],PRIORIZACION!$G$11:$L$992,6,0)</f>
        <v>Efraín</v>
      </c>
      <c r="R123" s="40" t="str">
        <f>+VLOOKUP(PRODUCTOS[[#This Row],[id_producto]],PRIORIZACION!$G$11:$S$992,7,0)</f>
        <v>GEE</v>
      </c>
      <c r="S123" s="2"/>
      <c r="T123" s="2"/>
      <c r="U123" s="2"/>
      <c r="V123" s="2"/>
      <c r="W123" s="2"/>
      <c r="X123" s="2"/>
      <c r="Y123" s="2"/>
      <c r="Z123" s="2"/>
      <c r="AA123" s="3"/>
      <c r="AB123" s="7"/>
      <c r="AF123" s="7"/>
      <c r="AG123" s="11"/>
      <c r="AH123" s="260" t="s">
        <v>1732</v>
      </c>
      <c r="AI123" s="3"/>
      <c r="AK123" s="7"/>
      <c r="AL123" s="7"/>
      <c r="AM123" s="7"/>
      <c r="AN123" s="7"/>
      <c r="AO123" s="97"/>
      <c r="AP123" s="17" t="s">
        <v>170</v>
      </c>
      <c r="AQ123" s="154"/>
      <c r="AR123" s="17" t="s">
        <v>1333</v>
      </c>
      <c r="AS123" s="155"/>
      <c r="AT123" s="17" t="s">
        <v>1204</v>
      </c>
      <c r="AU123" s="17" t="s">
        <v>1204</v>
      </c>
      <c r="AV123" s="155"/>
      <c r="AW123" s="253" t="s">
        <v>1827</v>
      </c>
      <c r="AX123" s="14" t="s">
        <v>1632</v>
      </c>
      <c r="AY123" s="12" t="s">
        <v>1760</v>
      </c>
      <c r="AZ123" s="17" t="s">
        <v>1204</v>
      </c>
      <c r="BA123" s="177"/>
      <c r="BB123" s="7" t="s">
        <v>839</v>
      </c>
      <c r="BC123" s="174" t="str">
        <f>PRODUCTOS[[#This Row],[Data]]</f>
        <v>DATAAGRO</v>
      </c>
      <c r="BD123" s="174" t="str">
        <f>PRODUCTOS[[#This Row],[Tecnología]]</f>
        <v>GEE</v>
      </c>
      <c r="BF123" s="7" t="s">
        <v>1490</v>
      </c>
      <c r="BG123" s="97" t="s">
        <v>1410</v>
      </c>
      <c r="BH123" s="97" t="s">
        <v>1410</v>
      </c>
      <c r="BI123" s="7" t="s">
        <v>841</v>
      </c>
      <c r="BJ123" s="97" t="s">
        <v>842</v>
      </c>
      <c r="BK123" s="7" t="s">
        <v>1395</v>
      </c>
      <c r="BL123" s="7">
        <v>1</v>
      </c>
      <c r="BM123" s="156"/>
    </row>
    <row r="124" spans="1:65" ht="29" x14ac:dyDescent="0.35">
      <c r="A124" s="40" t="str">
        <f>+VLOOKUP(D124,'DATA`S'!$B$8:$C$1000,2,0)</f>
        <v>0003</v>
      </c>
      <c r="B124" s="40" t="str">
        <f>VLOOKUP(PRODUCTOS[[#This Row],[País]],PAISES!$B$4:$C$20,2,0)</f>
        <v>05</v>
      </c>
      <c r="C124" s="8" t="s">
        <v>1698</v>
      </c>
      <c r="D124" s="2" t="s">
        <v>3</v>
      </c>
      <c r="E124" s="2" t="s">
        <v>1172</v>
      </c>
      <c r="F124" s="40" t="str">
        <f t="shared" si="7"/>
        <v>0003-05-00117</v>
      </c>
      <c r="G124" s="188" t="s">
        <v>1891</v>
      </c>
      <c r="H124" s="2" t="s">
        <v>1892</v>
      </c>
      <c r="I124" s="95"/>
      <c r="J124" s="2">
        <v>1</v>
      </c>
      <c r="K124" s="2">
        <v>0</v>
      </c>
      <c r="L124" s="2">
        <v>0</v>
      </c>
      <c r="M124" s="2">
        <v>0</v>
      </c>
      <c r="N124" s="40" t="str">
        <f>+VLOOKUP(PRODUCTOS[[#This Row],[id_producto]],PRIORIZACION!$G$11:$J$992,3,0)</f>
        <v>En Desarrollo</v>
      </c>
      <c r="O124" s="158">
        <f>+VLOOKUP(PRODUCTOS[[#This Row],[id_producto]],PRIORIZACION!$G$11:$J$992,4,0)</f>
        <v>0</v>
      </c>
      <c r="P124" s="2" t="str">
        <f>+VLOOKUP(PRODUCTOS[[#This Row],[id_producto]],PRIORIZACION!$G$11:$K$992,5,0)</f>
        <v>Efraín</v>
      </c>
      <c r="Q124" s="2" t="str">
        <f>+VLOOKUP(PRODUCTOS[[#This Row],[id_producto]],PRIORIZACION!$G$11:$L$992,6,0)</f>
        <v>Efraín</v>
      </c>
      <c r="R124" s="40" t="str">
        <f>+VLOOKUP(PRODUCTOS[[#This Row],[id_producto]],PRIORIZACION!$G$11:$S$992,7,0)</f>
        <v>GEE</v>
      </c>
      <c r="S124" s="2"/>
      <c r="T124" s="2"/>
      <c r="U124" s="2"/>
      <c r="V124" s="2"/>
      <c r="W124" s="2"/>
      <c r="X124" s="2"/>
      <c r="Y124" s="2"/>
      <c r="Z124" s="2"/>
      <c r="AA124" s="3"/>
      <c r="AB124" s="7"/>
      <c r="AF124" s="7"/>
      <c r="AG124" s="11"/>
      <c r="AH124" s="260" t="s">
        <v>1732</v>
      </c>
      <c r="AI124" s="3"/>
      <c r="AK124" s="7"/>
      <c r="AL124" s="7"/>
      <c r="AM124" s="7"/>
      <c r="AN124" s="7"/>
      <c r="AO124" s="97"/>
      <c r="AP124" s="17" t="s">
        <v>170</v>
      </c>
      <c r="AQ124" s="154"/>
      <c r="AR124" s="17" t="s">
        <v>1756</v>
      </c>
      <c r="AS124" s="155"/>
      <c r="AT124" s="17" t="s">
        <v>1204</v>
      </c>
      <c r="AU124" s="17" t="s">
        <v>1204</v>
      </c>
      <c r="AV124" s="155"/>
      <c r="AW124" s="253" t="s">
        <v>1827</v>
      </c>
      <c r="AX124" s="14" t="s">
        <v>1172</v>
      </c>
      <c r="AY124" s="12" t="s">
        <v>1761</v>
      </c>
      <c r="AZ124" s="17" t="s">
        <v>1204</v>
      </c>
      <c r="BA124" s="177"/>
      <c r="BB124" s="7" t="s">
        <v>839</v>
      </c>
      <c r="BC124" s="174" t="str">
        <f>PRODUCTOS[[#This Row],[Data]]</f>
        <v>DATAAGRO</v>
      </c>
      <c r="BD124" s="174" t="str">
        <f>PRODUCTOS[[#This Row],[Tecnología]]</f>
        <v>GEE</v>
      </c>
      <c r="BF124" s="7" t="s">
        <v>1490</v>
      </c>
      <c r="BG124" s="97" t="s">
        <v>1410</v>
      </c>
      <c r="BH124" s="97" t="s">
        <v>1410</v>
      </c>
      <c r="BI124" s="7" t="s">
        <v>841</v>
      </c>
      <c r="BJ124" s="97" t="s">
        <v>842</v>
      </c>
      <c r="BK124" s="7" t="s">
        <v>1395</v>
      </c>
      <c r="BL124" s="7">
        <v>1</v>
      </c>
      <c r="BM124" s="156"/>
    </row>
    <row r="125" spans="1:65" ht="29" x14ac:dyDescent="0.35">
      <c r="A125" s="40" t="str">
        <f>+VLOOKUP(D125,'DATA`S'!$B$8:$C$1000,2,0)</f>
        <v>0003</v>
      </c>
      <c r="B125" s="40" t="str">
        <f>VLOOKUP(PRODUCTOS[[#This Row],[País]],PAISES!$B$4:$C$20,2,0)</f>
        <v>09</v>
      </c>
      <c r="C125" s="8" t="s">
        <v>1699</v>
      </c>
      <c r="D125" s="2" t="s">
        <v>3</v>
      </c>
      <c r="E125" s="2" t="s">
        <v>1707</v>
      </c>
      <c r="F125" s="223" t="str">
        <f t="shared" si="7"/>
        <v>0003-09-00118</v>
      </c>
      <c r="G125" s="188" t="s">
        <v>1891</v>
      </c>
      <c r="H125" s="2" t="s">
        <v>1892</v>
      </c>
      <c r="I125" s="95"/>
      <c r="J125" s="2">
        <v>1</v>
      </c>
      <c r="K125" s="2">
        <v>0</v>
      </c>
      <c r="L125" s="2">
        <v>0</v>
      </c>
      <c r="M125" s="2">
        <v>0</v>
      </c>
      <c r="N125" s="40" t="str">
        <f>+VLOOKUP(PRODUCTOS[[#This Row],[id_producto]],PRIORIZACION!$G$11:$J$992,3,0)</f>
        <v>En Desarrollo</v>
      </c>
      <c r="O125" s="158">
        <f>+VLOOKUP(PRODUCTOS[[#This Row],[id_producto]],PRIORIZACION!$G$11:$J$992,4,0)</f>
        <v>0</v>
      </c>
      <c r="P125" s="2" t="str">
        <f>+VLOOKUP(PRODUCTOS[[#This Row],[id_producto]],PRIORIZACION!$G$11:$K$992,5,0)</f>
        <v>Efraín</v>
      </c>
      <c r="Q125" s="2" t="str">
        <f>+VLOOKUP(PRODUCTOS[[#This Row],[id_producto]],PRIORIZACION!$G$11:$L$992,6,0)</f>
        <v>Efraín</v>
      </c>
      <c r="R125" s="40" t="str">
        <f>+VLOOKUP(PRODUCTOS[[#This Row],[id_producto]],PRIORIZACION!$G$11:$S$992,7,0)</f>
        <v>GEE</v>
      </c>
      <c r="S125" s="2"/>
      <c r="T125" s="2"/>
      <c r="U125" s="2"/>
      <c r="V125" s="2"/>
      <c r="W125" s="2"/>
      <c r="X125" s="2"/>
      <c r="Y125" s="2"/>
      <c r="Z125" s="2"/>
      <c r="AA125" s="3"/>
      <c r="AB125" s="7"/>
      <c r="AF125" s="7"/>
      <c r="AG125" s="11"/>
      <c r="AH125" s="260" t="s">
        <v>1732</v>
      </c>
      <c r="AI125" s="3"/>
      <c r="AK125" s="7"/>
      <c r="AL125" s="7"/>
      <c r="AM125" s="7"/>
      <c r="AN125" s="7"/>
      <c r="AO125" s="97"/>
      <c r="AP125" s="17" t="s">
        <v>170</v>
      </c>
      <c r="AQ125" s="154"/>
      <c r="AR125" s="17" t="s">
        <v>1756</v>
      </c>
      <c r="AS125" s="155"/>
      <c r="AT125" s="17" t="s">
        <v>1204</v>
      </c>
      <c r="AU125" s="17" t="s">
        <v>1204</v>
      </c>
      <c r="AV125" s="155"/>
      <c r="AW125" s="253" t="s">
        <v>1827</v>
      </c>
      <c r="AX125" s="14" t="s">
        <v>1707</v>
      </c>
      <c r="AY125" s="12" t="s">
        <v>1762</v>
      </c>
      <c r="AZ125" s="17" t="s">
        <v>1204</v>
      </c>
      <c r="BA125" s="177"/>
      <c r="BB125" s="7" t="s">
        <v>839</v>
      </c>
      <c r="BC125" s="174" t="str">
        <f>PRODUCTOS[[#This Row],[Data]]</f>
        <v>DATAAGRO</v>
      </c>
      <c r="BD125" s="174" t="str">
        <f>PRODUCTOS[[#This Row],[Tecnología]]</f>
        <v>GEE</v>
      </c>
      <c r="BF125" s="7" t="s">
        <v>1490</v>
      </c>
      <c r="BG125" s="97" t="s">
        <v>1410</v>
      </c>
      <c r="BH125" s="97" t="s">
        <v>1410</v>
      </c>
      <c r="BI125" s="7" t="s">
        <v>841</v>
      </c>
      <c r="BJ125" s="97" t="s">
        <v>842</v>
      </c>
      <c r="BK125" s="7" t="s">
        <v>1395</v>
      </c>
      <c r="BL125" s="7">
        <v>1</v>
      </c>
      <c r="BM125" s="156"/>
    </row>
    <row r="126" spans="1:65" ht="228.5" customHeight="1" x14ac:dyDescent="0.35">
      <c r="A126" s="40" t="str">
        <f>+VLOOKUP(D126,'DATA`S'!$B$8:$C$1000,2,0)</f>
        <v>0017</v>
      </c>
      <c r="B126" s="40" t="str">
        <f>VLOOKUP(PRODUCTOS[[#This Row],[País]],PAISES!$B$4:$C$20,2,0)</f>
        <v>01</v>
      </c>
      <c r="C126" s="8" t="s">
        <v>1700</v>
      </c>
      <c r="D126" s="2" t="s">
        <v>644</v>
      </c>
      <c r="E126" s="2" t="s">
        <v>169</v>
      </c>
      <c r="F126" s="40" t="str">
        <f t="shared" si="7"/>
        <v>0017-01-00119</v>
      </c>
      <c r="G126" s="2" t="s">
        <v>1922</v>
      </c>
      <c r="H126" s="2" t="s">
        <v>1909</v>
      </c>
      <c r="I126" s="96" t="s">
        <v>1953</v>
      </c>
      <c r="J126" s="2">
        <v>0</v>
      </c>
      <c r="K126" s="2">
        <v>0</v>
      </c>
      <c r="L126" s="2">
        <v>1</v>
      </c>
      <c r="M126" s="2">
        <v>0</v>
      </c>
      <c r="N126" s="40" t="str">
        <f>+VLOOKUP(PRODUCTOS[[#This Row],[id_producto]],PRIORIZACION!$G$11:$J$992,3,0)</f>
        <v>En Desarrollo</v>
      </c>
      <c r="O126" s="158">
        <f>+VLOOKUP(PRODUCTOS[[#This Row],[id_producto]],PRIORIZACION!$G$11:$J$992,4,0)</f>
        <v>0.95</v>
      </c>
      <c r="P126" s="2" t="str">
        <f>+VLOOKUP(PRODUCTOS[[#This Row],[id_producto]],PRIORIZACION!$G$11:$K$992,5,0)</f>
        <v>Patricio</v>
      </c>
      <c r="Q126" s="2">
        <f>+VLOOKUP(PRODUCTOS[[#This Row],[id_producto]],PRIORIZACION!$G$11:$L$992,6,0)</f>
        <v>0</v>
      </c>
      <c r="R126" s="40" t="str">
        <f>+VLOOKUP(PRODUCTOS[[#This Row],[id_producto]],PRIORIZACION!$G$11:$S$992,7,0)</f>
        <v>POWER BI</v>
      </c>
      <c r="S126" s="2"/>
      <c r="T126" s="2"/>
      <c r="U126" s="2"/>
      <c r="V126" s="2"/>
      <c r="W126" s="2"/>
      <c r="X126" s="2"/>
      <c r="Y126" s="2"/>
      <c r="Z126" s="2"/>
      <c r="AA126" s="3"/>
      <c r="AB126" s="7"/>
      <c r="AC126" s="12" t="s">
        <v>1940</v>
      </c>
      <c r="AF126" s="7"/>
      <c r="AG126" s="11"/>
      <c r="AH126" s="260" t="s">
        <v>1732</v>
      </c>
      <c r="AI126" s="3"/>
      <c r="AK126" s="7"/>
      <c r="AL126" s="7"/>
      <c r="AM126" s="7"/>
      <c r="AN126" s="7"/>
      <c r="AO126" s="264" t="s">
        <v>1938</v>
      </c>
      <c r="AP126" s="14" t="s">
        <v>170</v>
      </c>
      <c r="AQ126" s="262"/>
      <c r="AR126" s="14" t="s">
        <v>1104</v>
      </c>
      <c r="AS126" s="156"/>
      <c r="AT126" s="14" t="s">
        <v>1204</v>
      </c>
      <c r="AU126" s="14" t="s">
        <v>1204</v>
      </c>
      <c r="AV126" s="263" t="s">
        <v>1929</v>
      </c>
      <c r="AW126" s="14" t="s">
        <v>1108</v>
      </c>
      <c r="AX126" s="14" t="s">
        <v>169</v>
      </c>
      <c r="AY126" s="7" t="s">
        <v>1328</v>
      </c>
      <c r="AZ126" s="14" t="s">
        <v>1204</v>
      </c>
      <c r="BA126" s="9" t="s">
        <v>1918</v>
      </c>
      <c r="BB126" s="59" t="s">
        <v>839</v>
      </c>
      <c r="BC126" s="174" t="str">
        <f>PRODUCTOS[[#This Row],[Data]]</f>
        <v>DATAELECCIONES</v>
      </c>
      <c r="BD126" s="174" t="str">
        <f>PRODUCTOS[[#This Row],[Tecnología]]</f>
        <v>POWER BI</v>
      </c>
      <c r="BE126" s="7" t="s">
        <v>1944</v>
      </c>
      <c r="BF126" s="7" t="s">
        <v>923</v>
      </c>
      <c r="BG126" s="98" t="s">
        <v>1889</v>
      </c>
      <c r="BI126" s="7" t="s">
        <v>841</v>
      </c>
      <c r="BJ126" s="98" t="s">
        <v>842</v>
      </c>
      <c r="BK126" s="7" t="s">
        <v>1395</v>
      </c>
      <c r="BL126" s="7">
        <v>1</v>
      </c>
      <c r="BM126" s="12" t="s">
        <v>1945</v>
      </c>
    </row>
    <row r="127" spans="1:65" ht="159.5" x14ac:dyDescent="0.35">
      <c r="A127" s="40" t="str">
        <f>+VLOOKUP(D127,'DATA`S'!$B$8:$C$1000,2,0)</f>
        <v>0017</v>
      </c>
      <c r="B127" s="40" t="str">
        <f>VLOOKUP(PRODUCTOS[[#This Row],[País]],PAISES!$B$4:$C$20,2,0)</f>
        <v>01</v>
      </c>
      <c r="C127" s="8" t="s">
        <v>1701</v>
      </c>
      <c r="D127" s="2" t="s">
        <v>644</v>
      </c>
      <c r="E127" s="2" t="s">
        <v>169</v>
      </c>
      <c r="F127" s="40" t="str">
        <f t="shared" si="7"/>
        <v>0017-01-00120</v>
      </c>
      <c r="G127" s="2" t="s">
        <v>1910</v>
      </c>
      <c r="H127" s="2" t="s">
        <v>1914</v>
      </c>
      <c r="I127" s="96" t="s">
        <v>1954</v>
      </c>
      <c r="J127" s="2">
        <v>0</v>
      </c>
      <c r="K127" s="2">
        <v>0</v>
      </c>
      <c r="L127" s="2">
        <v>1</v>
      </c>
      <c r="M127" s="2">
        <v>0</v>
      </c>
      <c r="N127" s="40" t="str">
        <f>+VLOOKUP(PRODUCTOS[[#This Row],[id_producto]],PRIORIZACION!$G$11:$J$992,3,0)</f>
        <v>En Desarrollo</v>
      </c>
      <c r="O127" s="158">
        <f>+VLOOKUP(PRODUCTOS[[#This Row],[id_producto]],PRIORIZACION!$G$11:$J$992,4,0)</f>
        <v>0.95</v>
      </c>
      <c r="P127" s="2" t="str">
        <f>+VLOOKUP(PRODUCTOS[[#This Row],[id_producto]],PRIORIZACION!$G$11:$K$992,5,0)</f>
        <v>Patricio</v>
      </c>
      <c r="Q127" s="2">
        <f>+VLOOKUP(PRODUCTOS[[#This Row],[id_producto]],PRIORIZACION!$G$11:$L$992,6,0)</f>
        <v>0</v>
      </c>
      <c r="R127" s="40" t="str">
        <f>+VLOOKUP(PRODUCTOS[[#This Row],[id_producto]],PRIORIZACION!$G$11:$S$992,7,0)</f>
        <v>POWER BI</v>
      </c>
      <c r="S127" s="2"/>
      <c r="T127" s="2"/>
      <c r="U127" s="2"/>
      <c r="V127" s="2"/>
      <c r="W127" s="2"/>
      <c r="X127" s="2"/>
      <c r="Y127" s="2"/>
      <c r="Z127" s="2"/>
      <c r="AA127" s="3"/>
      <c r="AB127" s="7"/>
      <c r="AC127" s="12" t="s">
        <v>1941</v>
      </c>
      <c r="AF127" s="7"/>
      <c r="AG127" s="11"/>
      <c r="AH127" s="260" t="s">
        <v>1732</v>
      </c>
      <c r="AI127" s="3"/>
      <c r="AK127" s="7"/>
      <c r="AL127" s="7"/>
      <c r="AM127" s="7"/>
      <c r="AN127" s="7"/>
      <c r="AO127" s="264" t="s">
        <v>1937</v>
      </c>
      <c r="AP127" s="14" t="s">
        <v>170</v>
      </c>
      <c r="AQ127" s="262"/>
      <c r="AR127" s="14" t="s">
        <v>1204</v>
      </c>
      <c r="AS127" s="14" t="s">
        <v>1204</v>
      </c>
      <c r="AT127" s="14" t="s">
        <v>1204</v>
      </c>
      <c r="AU127" s="14" t="s">
        <v>1204</v>
      </c>
      <c r="AV127" s="263" t="s">
        <v>1930</v>
      </c>
      <c r="AW127" s="14" t="s">
        <v>1101</v>
      </c>
      <c r="AX127" s="14" t="s">
        <v>169</v>
      </c>
      <c r="AY127" s="14" t="s">
        <v>1204</v>
      </c>
      <c r="AZ127" s="14" t="s">
        <v>1204</v>
      </c>
      <c r="BA127" s="9">
        <v>2021</v>
      </c>
      <c r="BB127" s="59" t="s">
        <v>839</v>
      </c>
      <c r="BC127" s="174" t="str">
        <f>PRODUCTOS[[#This Row],[Data]]</f>
        <v>DATAELECCIONES</v>
      </c>
      <c r="BD127" s="174" t="str">
        <f>PRODUCTOS[[#This Row],[Tecnología]]</f>
        <v>POWER BI</v>
      </c>
      <c r="BE127" s="7" t="s">
        <v>1824</v>
      </c>
      <c r="BF127" s="7" t="s">
        <v>923</v>
      </c>
      <c r="BG127" s="98" t="s">
        <v>1889</v>
      </c>
      <c r="BI127" s="7" t="s">
        <v>841</v>
      </c>
      <c r="BJ127" s="98" t="s">
        <v>842</v>
      </c>
      <c r="BK127" s="7" t="s">
        <v>1395</v>
      </c>
      <c r="BL127" s="7">
        <v>1</v>
      </c>
      <c r="BM127" s="12" t="s">
        <v>1946</v>
      </c>
    </row>
    <row r="128" spans="1:65" ht="159.5" x14ac:dyDescent="0.35">
      <c r="A128" s="40" t="str">
        <f>+VLOOKUP(D128,'DATA`S'!$B$8:$C$1000,2,0)</f>
        <v>0017</v>
      </c>
      <c r="B128" s="40" t="str">
        <f>VLOOKUP(PRODUCTOS[[#This Row],[País]],PAISES!$B$4:$C$20,2,0)</f>
        <v>01</v>
      </c>
      <c r="C128" s="8" t="s">
        <v>1905</v>
      </c>
      <c r="D128" s="2" t="s">
        <v>644</v>
      </c>
      <c r="E128" s="2" t="s">
        <v>169</v>
      </c>
      <c r="F128" s="40" t="str">
        <f t="shared" ref="F128:F133" si="9">A128&amp;"-"&amp;B128&amp;"-"&amp;C128</f>
        <v>0017-01-00121</v>
      </c>
      <c r="G128" s="2" t="s">
        <v>1911</v>
      </c>
      <c r="H128" s="2" t="s">
        <v>1915</v>
      </c>
      <c r="I128" s="96" t="s">
        <v>1955</v>
      </c>
      <c r="J128" s="2">
        <v>0</v>
      </c>
      <c r="K128" s="2">
        <v>0</v>
      </c>
      <c r="L128" s="2">
        <v>1</v>
      </c>
      <c r="M128" s="2">
        <v>0</v>
      </c>
      <c r="N128" s="40" t="str">
        <f>+VLOOKUP(PRODUCTOS[[#This Row],[id_producto]],PRIORIZACION!$G$11:$J$992,3,0)</f>
        <v>En Desarrollo</v>
      </c>
      <c r="O128" s="158">
        <f>+VLOOKUP(PRODUCTOS[[#This Row],[id_producto]],PRIORIZACION!$G$11:$J$992,4,0)</f>
        <v>0.95</v>
      </c>
      <c r="P128" s="2" t="str">
        <f>+VLOOKUP(PRODUCTOS[[#This Row],[id_producto]],PRIORIZACION!$G$11:$K$992,5,0)</f>
        <v>Patricio</v>
      </c>
      <c r="Q128" s="2">
        <f>+VLOOKUP(PRODUCTOS[[#This Row],[id_producto]],PRIORIZACION!$G$11:$L$992,6,0)</f>
        <v>0</v>
      </c>
      <c r="R128" s="40" t="str">
        <f>+VLOOKUP(PRODUCTOS[[#This Row],[id_producto]],PRIORIZACION!$G$11:$S$992,7,0)</f>
        <v>POWER BI</v>
      </c>
      <c r="S128" s="2"/>
      <c r="T128" s="2"/>
      <c r="U128" s="2"/>
      <c r="V128" s="2"/>
      <c r="W128" s="2"/>
      <c r="X128" s="2"/>
      <c r="Y128" s="2"/>
      <c r="Z128" s="2"/>
      <c r="AA128" s="3"/>
      <c r="AB128" s="7"/>
      <c r="AC128" s="12" t="s">
        <v>1942</v>
      </c>
      <c r="AF128" s="7"/>
      <c r="AG128" s="10"/>
      <c r="AH128" s="260" t="s">
        <v>1732</v>
      </c>
      <c r="AI128" s="3"/>
      <c r="AK128" s="7"/>
      <c r="AL128" s="7"/>
      <c r="AM128" s="7"/>
      <c r="AN128" s="7"/>
      <c r="AO128" s="264" t="s">
        <v>1936</v>
      </c>
      <c r="AP128" s="14" t="s">
        <v>170</v>
      </c>
      <c r="AQ128" s="262"/>
      <c r="AR128" s="14" t="s">
        <v>1204</v>
      </c>
      <c r="AS128" s="14" t="s">
        <v>1204</v>
      </c>
      <c r="AT128" s="14" t="s">
        <v>1204</v>
      </c>
      <c r="AU128" s="14" t="s">
        <v>1204</v>
      </c>
      <c r="AV128" s="263" t="s">
        <v>1931</v>
      </c>
      <c r="AW128" s="14" t="s">
        <v>1101</v>
      </c>
      <c r="AX128" s="14" t="s">
        <v>169</v>
      </c>
      <c r="AY128" s="14" t="s">
        <v>1204</v>
      </c>
      <c r="AZ128" s="14" t="s">
        <v>1204</v>
      </c>
      <c r="BA128" s="9">
        <v>2021</v>
      </c>
      <c r="BB128" s="59" t="s">
        <v>839</v>
      </c>
      <c r="BC128" s="174" t="str">
        <f>PRODUCTOS[[#This Row],[Data]]</f>
        <v>DATAELECCIONES</v>
      </c>
      <c r="BD128" s="174" t="str">
        <f>PRODUCTOS[[#This Row],[Tecnología]]</f>
        <v>POWER BI</v>
      </c>
      <c r="BE128" s="7" t="s">
        <v>1824</v>
      </c>
      <c r="BF128" s="7" t="s">
        <v>923</v>
      </c>
      <c r="BG128" s="98" t="s">
        <v>1889</v>
      </c>
      <c r="BI128" s="7" t="s">
        <v>841</v>
      </c>
      <c r="BJ128" s="98" t="s">
        <v>842</v>
      </c>
      <c r="BK128" s="7" t="s">
        <v>1395</v>
      </c>
      <c r="BL128" s="7">
        <v>1</v>
      </c>
      <c r="BM128" s="12" t="s">
        <v>1947</v>
      </c>
    </row>
    <row r="129" spans="1:65" ht="159.5" x14ac:dyDescent="0.35">
      <c r="A129" s="40" t="str">
        <f>+VLOOKUP(D129,'DATA`S'!$B$8:$C$1000,2,0)</f>
        <v>0017</v>
      </c>
      <c r="B129" s="40" t="str">
        <f>VLOOKUP(PRODUCTOS[[#This Row],[País]],PAISES!$B$4:$C$20,2,0)</f>
        <v>01</v>
      </c>
      <c r="C129" s="8" t="s">
        <v>1906</v>
      </c>
      <c r="D129" s="2" t="s">
        <v>644</v>
      </c>
      <c r="E129" s="2" t="s">
        <v>169</v>
      </c>
      <c r="F129" s="40" t="str">
        <f t="shared" si="9"/>
        <v>0017-01-00122</v>
      </c>
      <c r="G129" s="2" t="s">
        <v>1912</v>
      </c>
      <c r="H129" s="2" t="s">
        <v>1916</v>
      </c>
      <c r="I129" s="96" t="s">
        <v>1956</v>
      </c>
      <c r="J129" s="2">
        <v>0</v>
      </c>
      <c r="K129" s="2">
        <v>0</v>
      </c>
      <c r="L129" s="2">
        <v>1</v>
      </c>
      <c r="M129" s="2">
        <v>0</v>
      </c>
      <c r="N129" s="40" t="str">
        <f>+VLOOKUP(PRODUCTOS[[#This Row],[id_producto]],PRIORIZACION!$G$11:$J$992,3,0)</f>
        <v>En Desarrollo</v>
      </c>
      <c r="O129" s="158">
        <f>+VLOOKUP(PRODUCTOS[[#This Row],[id_producto]],PRIORIZACION!$G$11:$J$992,4,0)</f>
        <v>0.95</v>
      </c>
      <c r="P129" s="2" t="str">
        <f>+VLOOKUP(PRODUCTOS[[#This Row],[id_producto]],PRIORIZACION!$G$11:$K$992,5,0)</f>
        <v>Patricio</v>
      </c>
      <c r="Q129" s="2">
        <f>+VLOOKUP(PRODUCTOS[[#This Row],[id_producto]],PRIORIZACION!$G$11:$L$992,6,0)</f>
        <v>0</v>
      </c>
      <c r="R129" s="40" t="str">
        <f>+VLOOKUP(PRODUCTOS[[#This Row],[id_producto]],PRIORIZACION!$G$11:$S$992,7,0)</f>
        <v>POWER BI</v>
      </c>
      <c r="S129" s="2"/>
      <c r="T129" s="2"/>
      <c r="U129" s="2"/>
      <c r="V129" s="2"/>
      <c r="W129" s="2"/>
      <c r="X129" s="2"/>
      <c r="Y129" s="2"/>
      <c r="Z129" s="2"/>
      <c r="AA129" s="3"/>
      <c r="AB129" s="7"/>
      <c r="AC129" s="12" t="s">
        <v>1943</v>
      </c>
      <c r="AF129" s="7"/>
      <c r="AG129" s="10"/>
      <c r="AH129" s="260" t="s">
        <v>1732</v>
      </c>
      <c r="AI129" s="3"/>
      <c r="AK129" s="7"/>
      <c r="AL129" s="7"/>
      <c r="AM129" s="7"/>
      <c r="AN129" s="7"/>
      <c r="AO129" s="264" t="s">
        <v>1935</v>
      </c>
      <c r="AP129" s="14" t="s">
        <v>170</v>
      </c>
      <c r="AQ129" s="262"/>
      <c r="AR129" s="14" t="s">
        <v>1204</v>
      </c>
      <c r="AS129" s="14" t="s">
        <v>1204</v>
      </c>
      <c r="AT129" s="14" t="s">
        <v>1204</v>
      </c>
      <c r="AU129" s="14" t="s">
        <v>1204</v>
      </c>
      <c r="AV129" s="263" t="s">
        <v>1932</v>
      </c>
      <c r="AW129" s="14" t="s">
        <v>1101</v>
      </c>
      <c r="AX129" s="14" t="s">
        <v>169</v>
      </c>
      <c r="AY129" s="14" t="s">
        <v>1204</v>
      </c>
      <c r="AZ129" s="14" t="s">
        <v>1204</v>
      </c>
      <c r="BA129" s="9">
        <v>2021</v>
      </c>
      <c r="BB129" s="59" t="s">
        <v>839</v>
      </c>
      <c r="BC129" s="174" t="str">
        <f>PRODUCTOS[[#This Row],[Data]]</f>
        <v>DATAELECCIONES</v>
      </c>
      <c r="BD129" s="174" t="str">
        <f>PRODUCTOS[[#This Row],[Tecnología]]</f>
        <v>POWER BI</v>
      </c>
      <c r="BE129" s="7" t="s">
        <v>1824</v>
      </c>
      <c r="BF129" s="7" t="s">
        <v>923</v>
      </c>
      <c r="BG129" s="98" t="s">
        <v>1889</v>
      </c>
      <c r="BI129" s="7" t="s">
        <v>841</v>
      </c>
      <c r="BJ129" s="98" t="s">
        <v>842</v>
      </c>
      <c r="BK129" s="7" t="s">
        <v>1395</v>
      </c>
      <c r="BL129" s="7">
        <v>1</v>
      </c>
      <c r="BM129" s="12" t="s">
        <v>1948</v>
      </c>
    </row>
    <row r="130" spans="1:65" ht="174" x14ac:dyDescent="0.35">
      <c r="A130" s="40" t="str">
        <f>+VLOOKUP(D130,'DATA`S'!$B$8:$C$1000,2,0)</f>
        <v>0017</v>
      </c>
      <c r="B130" s="40" t="str">
        <f>VLOOKUP(PRODUCTOS[[#This Row],[País]],PAISES!$B$4:$C$20,2,0)</f>
        <v>01</v>
      </c>
      <c r="C130" s="8" t="s">
        <v>1907</v>
      </c>
      <c r="D130" s="2" t="s">
        <v>644</v>
      </c>
      <c r="E130" s="2" t="s">
        <v>169</v>
      </c>
      <c r="F130" s="40" t="str">
        <f t="shared" si="9"/>
        <v>0017-01-00123</v>
      </c>
      <c r="G130" s="2" t="s">
        <v>1913</v>
      </c>
      <c r="H130" s="2" t="s">
        <v>1917</v>
      </c>
      <c r="I130" s="96" t="s">
        <v>1957</v>
      </c>
      <c r="J130" s="2">
        <v>0</v>
      </c>
      <c r="K130" s="2">
        <v>0</v>
      </c>
      <c r="L130" s="2">
        <v>1</v>
      </c>
      <c r="M130" s="2">
        <v>0</v>
      </c>
      <c r="N130" s="40" t="str">
        <f>+VLOOKUP(PRODUCTOS[[#This Row],[id_producto]],PRIORIZACION!$G$11:$J$992,3,0)</f>
        <v>En Desarrollo</v>
      </c>
      <c r="O130" s="158">
        <f>+VLOOKUP(PRODUCTOS[[#This Row],[id_producto]],PRIORIZACION!$G$11:$J$992,4,0)</f>
        <v>0.95</v>
      </c>
      <c r="P130" s="2" t="str">
        <f>+VLOOKUP(PRODUCTOS[[#This Row],[id_producto]],PRIORIZACION!$G$11:$K$992,5,0)</f>
        <v>Patricio</v>
      </c>
      <c r="Q130" s="2">
        <f>+VLOOKUP(PRODUCTOS[[#This Row],[id_producto]],PRIORIZACION!$G$11:$L$992,6,0)</f>
        <v>0</v>
      </c>
      <c r="R130" s="40" t="str">
        <f>+VLOOKUP(PRODUCTOS[[#This Row],[id_producto]],PRIORIZACION!$G$11:$S$992,7,0)</f>
        <v>POWER BI</v>
      </c>
      <c r="S130" s="2"/>
      <c r="T130" s="2"/>
      <c r="U130" s="2"/>
      <c r="V130" s="2"/>
      <c r="W130" s="2"/>
      <c r="X130" s="2"/>
      <c r="Y130" s="2"/>
      <c r="Z130" s="2"/>
      <c r="AA130" s="3"/>
      <c r="AB130" s="7"/>
      <c r="AC130" s="12" t="s">
        <v>1939</v>
      </c>
      <c r="AF130" s="7"/>
      <c r="AG130" s="10"/>
      <c r="AH130" s="260" t="s">
        <v>1732</v>
      </c>
      <c r="AI130" s="3"/>
      <c r="AK130" s="7"/>
      <c r="AL130" s="7"/>
      <c r="AM130" s="7"/>
      <c r="AN130" s="7"/>
      <c r="AO130" s="264" t="s">
        <v>1934</v>
      </c>
      <c r="AP130" s="14" t="s">
        <v>170</v>
      </c>
      <c r="AQ130" s="262"/>
      <c r="AR130" s="14" t="s">
        <v>1204</v>
      </c>
      <c r="AS130" s="14" t="s">
        <v>1204</v>
      </c>
      <c r="AT130" s="14" t="s">
        <v>1204</v>
      </c>
      <c r="AU130" s="14" t="s">
        <v>1204</v>
      </c>
      <c r="AV130" s="263" t="s">
        <v>1933</v>
      </c>
      <c r="AW130" s="14" t="s">
        <v>1101</v>
      </c>
      <c r="AX130" s="14" t="s">
        <v>169</v>
      </c>
      <c r="AY130" s="14" t="s">
        <v>1204</v>
      </c>
      <c r="AZ130" s="14" t="s">
        <v>1204</v>
      </c>
      <c r="BA130" s="9">
        <v>2021</v>
      </c>
      <c r="BB130" s="59" t="s">
        <v>839</v>
      </c>
      <c r="BC130" s="174" t="str">
        <f>PRODUCTOS[[#This Row],[Data]]</f>
        <v>DATAELECCIONES</v>
      </c>
      <c r="BD130" s="174" t="str">
        <f>PRODUCTOS[[#This Row],[Tecnología]]</f>
        <v>POWER BI</v>
      </c>
      <c r="BE130" s="7" t="s">
        <v>1824</v>
      </c>
      <c r="BF130" s="7" t="s">
        <v>923</v>
      </c>
      <c r="BG130" s="98" t="s">
        <v>1889</v>
      </c>
      <c r="BI130" s="7" t="s">
        <v>841</v>
      </c>
      <c r="BJ130" s="98" t="s">
        <v>842</v>
      </c>
      <c r="BK130" s="7" t="s">
        <v>1395</v>
      </c>
      <c r="BL130" s="7">
        <v>1</v>
      </c>
      <c r="BM130" s="12" t="s">
        <v>1949</v>
      </c>
    </row>
    <row r="131" spans="1:65" ht="275.5" x14ac:dyDescent="0.35">
      <c r="A131" s="40" t="str">
        <f>+VLOOKUP(D131,'DATA`S'!$B$8:$C$1000,2,0)</f>
        <v>0017</v>
      </c>
      <c r="B131" s="40" t="str">
        <f>VLOOKUP(PRODUCTOS[[#This Row],[País]],PAISES!$B$4:$C$20,2,0)</f>
        <v>01</v>
      </c>
      <c r="C131" s="8" t="s">
        <v>1919</v>
      </c>
      <c r="D131" s="2" t="s">
        <v>644</v>
      </c>
      <c r="E131" s="2" t="s">
        <v>169</v>
      </c>
      <c r="F131" s="40" t="str">
        <f t="shared" si="9"/>
        <v>0017-01-00124</v>
      </c>
      <c r="G131" s="2" t="s">
        <v>1921</v>
      </c>
      <c r="H131" s="2" t="s">
        <v>1958</v>
      </c>
      <c r="I131" s="271" t="s">
        <v>1971</v>
      </c>
      <c r="J131" s="2">
        <v>0</v>
      </c>
      <c r="K131" s="2">
        <v>0</v>
      </c>
      <c r="L131" s="2">
        <v>1</v>
      </c>
      <c r="M131" s="2">
        <v>0</v>
      </c>
      <c r="N131" s="40" t="str">
        <f>+VLOOKUP(PRODUCTOS[[#This Row],[id_producto]],PRIORIZACION!$G$11:$J$992,3,0)</f>
        <v>En Desarrollo</v>
      </c>
      <c r="O131" s="158">
        <f>+VLOOKUP(PRODUCTOS[[#This Row],[id_producto]],PRIORIZACION!$G$11:$J$992,4,0)</f>
        <v>0</v>
      </c>
      <c r="P131" s="2" t="str">
        <f>+VLOOKUP(PRODUCTOS[[#This Row],[id_producto]],PRIORIZACION!$G$11:$K$992,5,0)</f>
        <v>Luis</v>
      </c>
      <c r="Q131" s="2">
        <f>+VLOOKUP(PRODUCTOS[[#This Row],[id_producto]],PRIORIZACION!$G$11:$L$992,6,0)</f>
        <v>0</v>
      </c>
      <c r="R131" s="40" t="str">
        <f>+VLOOKUP(PRODUCTOS[[#This Row],[id_producto]],PRIORIZACION!$G$11:$S$992,7,0)</f>
        <v>POWER BI</v>
      </c>
      <c r="S131" s="2"/>
      <c r="T131" s="2"/>
      <c r="U131" s="2"/>
      <c r="V131" s="2"/>
      <c r="W131" s="2"/>
      <c r="X131" s="2"/>
      <c r="Y131" s="2"/>
      <c r="Z131" s="2"/>
      <c r="AA131" s="3"/>
      <c r="AB131" s="7"/>
      <c r="AC131" s="12" t="s">
        <v>1970</v>
      </c>
      <c r="AF131" s="7"/>
      <c r="AG131" s="10"/>
      <c r="AH131" s="260" t="s">
        <v>1732</v>
      </c>
      <c r="AI131" s="3"/>
      <c r="AK131" s="7"/>
      <c r="AL131" s="7"/>
      <c r="AM131" s="7"/>
      <c r="AN131" s="7"/>
      <c r="AO131" s="264" t="s">
        <v>1959</v>
      </c>
      <c r="AP131" s="14" t="s">
        <v>170</v>
      </c>
      <c r="AQ131" s="262"/>
      <c r="AR131" s="14" t="s">
        <v>1204</v>
      </c>
      <c r="AS131" s="14" t="s">
        <v>1204</v>
      </c>
      <c r="AT131" s="14" t="s">
        <v>1204</v>
      </c>
      <c r="AU131" s="14" t="s">
        <v>1204</v>
      </c>
      <c r="AV131" s="263" t="s">
        <v>1960</v>
      </c>
      <c r="AW131" s="14" t="s">
        <v>1108</v>
      </c>
      <c r="AX131" s="14" t="s">
        <v>169</v>
      </c>
      <c r="AY131" s="14" t="s">
        <v>1204</v>
      </c>
      <c r="AZ131" s="14" t="s">
        <v>1204</v>
      </c>
      <c r="BA131" s="9" t="s">
        <v>1927</v>
      </c>
      <c r="BB131" s="59" t="s">
        <v>839</v>
      </c>
      <c r="BC131" s="174" t="str">
        <f>PRODUCTOS[[#This Row],[Data]]</f>
        <v>DATAELECCIONES</v>
      </c>
      <c r="BD131" s="174" t="str">
        <f>PRODUCTOS[[#This Row],[Tecnología]]</f>
        <v>POWER BI</v>
      </c>
      <c r="BE131" s="7" t="s">
        <v>1824</v>
      </c>
      <c r="BF131" s="7" t="s">
        <v>923</v>
      </c>
      <c r="BG131" s="98" t="s">
        <v>1889</v>
      </c>
      <c r="BI131" s="7" t="s">
        <v>841</v>
      </c>
      <c r="BJ131" s="98" t="s">
        <v>842</v>
      </c>
      <c r="BK131" s="7" t="s">
        <v>1395</v>
      </c>
      <c r="BL131" s="7">
        <v>1</v>
      </c>
      <c r="BM131" s="12" t="s">
        <v>1961</v>
      </c>
    </row>
    <row r="132" spans="1:65" ht="60" x14ac:dyDescent="0.35">
      <c r="A132" s="40" t="str">
        <f>+VLOOKUP(D132,'DATA`S'!$B$8:$C$1000,2,0)</f>
        <v>0017</v>
      </c>
      <c r="B132" s="40" t="str">
        <f>VLOOKUP(PRODUCTOS[[#This Row],[País]],PAISES!$B$4:$C$20,2,0)</f>
        <v>01</v>
      </c>
      <c r="C132" s="8" t="s">
        <v>1920</v>
      </c>
      <c r="D132" s="2" t="s">
        <v>644</v>
      </c>
      <c r="E132" s="2" t="s">
        <v>169</v>
      </c>
      <c r="F132" s="40" t="str">
        <f t="shared" si="9"/>
        <v>0017-01-00125</v>
      </c>
      <c r="G132" s="2" t="s">
        <v>1924</v>
      </c>
      <c r="H132" s="2"/>
      <c r="I132" s="95"/>
      <c r="J132" s="2">
        <v>0</v>
      </c>
      <c r="K132" s="2">
        <v>0</v>
      </c>
      <c r="L132" s="2">
        <v>1</v>
      </c>
      <c r="M132" s="2">
        <v>0</v>
      </c>
      <c r="N132" s="40" t="str">
        <f>+VLOOKUP(PRODUCTOS[[#This Row],[id_producto]],PRIORIZACION!$G$11:$J$992,3,0)</f>
        <v>En Desarrollo</v>
      </c>
      <c r="O132" s="158">
        <f>+VLOOKUP(PRODUCTOS[[#This Row],[id_producto]],PRIORIZACION!$G$11:$J$992,4,0)</f>
        <v>0</v>
      </c>
      <c r="P132" s="2" t="str">
        <f>+VLOOKUP(PRODUCTOS[[#This Row],[id_producto]],PRIORIZACION!$G$11:$K$992,5,0)</f>
        <v>Patricio</v>
      </c>
      <c r="Q132" s="2">
        <f>+VLOOKUP(PRODUCTOS[[#This Row],[id_producto]],PRIORIZACION!$G$11:$L$992,6,0)</f>
        <v>0</v>
      </c>
      <c r="R132" s="40" t="str">
        <f>+VLOOKUP(PRODUCTOS[[#This Row],[id_producto]],PRIORIZACION!$G$11:$S$992,7,0)</f>
        <v>POWER BI</v>
      </c>
      <c r="S132" s="2"/>
      <c r="T132" s="2"/>
      <c r="U132" s="2"/>
      <c r="V132" s="2"/>
      <c r="W132" s="2"/>
      <c r="X132" s="2"/>
      <c r="Y132" s="2"/>
      <c r="Z132" s="2"/>
      <c r="AA132" s="3"/>
      <c r="AB132" s="7"/>
      <c r="AF132" s="7"/>
      <c r="AG132" s="10"/>
      <c r="AH132" s="260" t="s">
        <v>1732</v>
      </c>
      <c r="AI132" s="3"/>
      <c r="AK132" s="7"/>
      <c r="AL132" s="7"/>
      <c r="AM132" s="7"/>
      <c r="AN132" s="7"/>
      <c r="AO132" s="156"/>
      <c r="AP132" s="14" t="s">
        <v>170</v>
      </c>
      <c r="AQ132" s="262"/>
      <c r="AR132" s="14" t="s">
        <v>1104</v>
      </c>
      <c r="AS132" s="156"/>
      <c r="AT132" s="14" t="s">
        <v>1204</v>
      </c>
      <c r="AU132" s="14" t="s">
        <v>1204</v>
      </c>
      <c r="AV132" s="227"/>
      <c r="AW132" s="14" t="s">
        <v>1101</v>
      </c>
      <c r="AX132" s="14" t="s">
        <v>169</v>
      </c>
      <c r="AY132" s="7" t="s">
        <v>1328</v>
      </c>
      <c r="AZ132" s="14" t="s">
        <v>1204</v>
      </c>
      <c r="BA132" s="9" t="s">
        <v>1918</v>
      </c>
      <c r="BB132" s="59" t="s">
        <v>839</v>
      </c>
      <c r="BC132" s="174" t="str">
        <f>PRODUCTOS[[#This Row],[Data]]</f>
        <v>DATAELECCIONES</v>
      </c>
      <c r="BD132" s="174" t="str">
        <f>PRODUCTOS[[#This Row],[Tecnología]]</f>
        <v>POWER BI</v>
      </c>
      <c r="BE132" s="7" t="s">
        <v>1824</v>
      </c>
      <c r="BF132" s="7" t="s">
        <v>923</v>
      </c>
      <c r="BG132" s="98" t="s">
        <v>1889</v>
      </c>
      <c r="BI132" s="7" t="s">
        <v>841</v>
      </c>
      <c r="BJ132" s="98" t="s">
        <v>842</v>
      </c>
      <c r="BK132" s="7" t="s">
        <v>1395</v>
      </c>
      <c r="BL132" s="7">
        <v>1</v>
      </c>
    </row>
    <row r="133" spans="1:65" ht="48.5" customHeight="1" x14ac:dyDescent="0.35">
      <c r="A133" s="40" t="str">
        <f>+VLOOKUP(D133,'DATA`S'!$B$8:$C$1000,2,0)</f>
        <v>0017</v>
      </c>
      <c r="B133" s="40" t="str">
        <f>VLOOKUP(PRODUCTOS[[#This Row],[País]],PAISES!$B$4:$C$20,2,0)</f>
        <v>01</v>
      </c>
      <c r="C133" s="8" t="s">
        <v>1923</v>
      </c>
      <c r="D133" s="2" t="s">
        <v>644</v>
      </c>
      <c r="E133" s="2" t="s">
        <v>169</v>
      </c>
      <c r="F133" s="40" t="str">
        <f t="shared" si="9"/>
        <v>0017-01-00126</v>
      </c>
      <c r="G133" s="2" t="s">
        <v>1925</v>
      </c>
      <c r="H133" s="2"/>
      <c r="I133" s="95"/>
      <c r="J133" s="2">
        <v>0</v>
      </c>
      <c r="K133" s="2">
        <v>0</v>
      </c>
      <c r="L133" s="2">
        <v>1</v>
      </c>
      <c r="M133" s="2">
        <v>0</v>
      </c>
      <c r="N133" s="40" t="str">
        <f>+VLOOKUP(PRODUCTOS[[#This Row],[id_producto]],PRIORIZACION!$G$11:$J$992,3,0)</f>
        <v>En Desarrollo</v>
      </c>
      <c r="O133" s="158">
        <f>+VLOOKUP(PRODUCTOS[[#This Row],[id_producto]],PRIORIZACION!$G$11:$J$992,4,0)</f>
        <v>0</v>
      </c>
      <c r="P133" s="2" t="str">
        <f>+VLOOKUP(PRODUCTOS[[#This Row],[id_producto]],PRIORIZACION!$G$11:$K$992,5,0)</f>
        <v>Abner</v>
      </c>
      <c r="Q133" s="2">
        <f>+VLOOKUP(PRODUCTOS[[#This Row],[id_producto]],PRIORIZACION!$G$11:$L$992,6,0)</f>
        <v>0</v>
      </c>
      <c r="R133" s="40" t="str">
        <f>+VLOOKUP(PRODUCTOS[[#This Row],[id_producto]],PRIORIZACION!$G$11:$S$992,7,0)</f>
        <v>POWER BI</v>
      </c>
      <c r="S133" s="2"/>
      <c r="T133" s="2"/>
      <c r="U133" s="2"/>
      <c r="V133" s="2"/>
      <c r="W133" s="2"/>
      <c r="X133" s="2"/>
      <c r="Y133" s="2"/>
      <c r="Z133" s="2"/>
      <c r="AA133" s="3"/>
      <c r="AB133" s="7"/>
      <c r="AF133" s="7"/>
      <c r="AG133" s="10"/>
      <c r="AH133" s="260" t="s">
        <v>1732</v>
      </c>
      <c r="AI133" s="3"/>
      <c r="AK133" s="7"/>
      <c r="AL133" s="7"/>
      <c r="AM133" s="7"/>
      <c r="AN133" s="7"/>
      <c r="AO133" s="156"/>
      <c r="AP133" s="14" t="s">
        <v>927</v>
      </c>
      <c r="AQ133" s="262"/>
      <c r="AR133" s="14" t="s">
        <v>1204</v>
      </c>
      <c r="AS133" s="14" t="s">
        <v>1204</v>
      </c>
      <c r="AT133" s="14" t="s">
        <v>1204</v>
      </c>
      <c r="AU133" s="14" t="s">
        <v>1204</v>
      </c>
      <c r="AV133" s="227"/>
      <c r="AW133" s="14" t="s">
        <v>1827</v>
      </c>
      <c r="AX133" s="14" t="s">
        <v>927</v>
      </c>
      <c r="AY133" s="14" t="s">
        <v>1204</v>
      </c>
      <c r="AZ133" s="14" t="s">
        <v>1204</v>
      </c>
      <c r="BA133" s="9" t="s">
        <v>1900</v>
      </c>
      <c r="BB133" s="59" t="s">
        <v>839</v>
      </c>
      <c r="BC133" s="174" t="str">
        <f>PRODUCTOS[[#This Row],[Data]]</f>
        <v>DATAELECCIONES</v>
      </c>
      <c r="BD133" s="174" t="str">
        <f>PRODUCTOS[[#This Row],[Tecnología]]</f>
        <v>POWER BI</v>
      </c>
      <c r="BE133" s="7" t="s">
        <v>1824</v>
      </c>
      <c r="BF133" s="7" t="s">
        <v>923</v>
      </c>
      <c r="BG133" s="98" t="s">
        <v>1926</v>
      </c>
      <c r="BI133" s="7" t="s">
        <v>841</v>
      </c>
      <c r="BJ133" s="98" t="s">
        <v>842</v>
      </c>
      <c r="BK133" s="7" t="s">
        <v>1395</v>
      </c>
      <c r="BL133" s="7">
        <v>1</v>
      </c>
    </row>
    <row r="134" spans="1:65" ht="188.5" x14ac:dyDescent="0.35">
      <c r="A134" s="40" t="str">
        <f>+VLOOKUP(D134,'DATA`S'!$B$8:$C$1000,2,0)</f>
        <v>0017</v>
      </c>
      <c r="B134" s="40" t="str">
        <f>VLOOKUP(PRODUCTOS[[#This Row],[País]],PAISES!$B$4:$C$20,2,0)</f>
        <v>04</v>
      </c>
      <c r="C134" s="8" t="s">
        <v>1979</v>
      </c>
      <c r="D134" s="2" t="s">
        <v>644</v>
      </c>
      <c r="E134" s="2" t="s">
        <v>801</v>
      </c>
      <c r="F134" s="40" t="str">
        <f>A134&amp;"-"&amp;B134&amp;"-"&amp;C134</f>
        <v>0017-04-00127</v>
      </c>
      <c r="G134" s="2" t="s">
        <v>1982</v>
      </c>
      <c r="H134" s="2" t="s">
        <v>1972</v>
      </c>
      <c r="I134" s="2" t="s">
        <v>1974</v>
      </c>
      <c r="J134" s="2"/>
      <c r="K134" s="2"/>
      <c r="L134" s="2"/>
      <c r="M134" s="2"/>
      <c r="N134" s="40" t="str">
        <f>+VLOOKUP(PRODUCTOS[[#This Row],[id_producto]],PRIORIZACION!$G$11:$J$992,3,0)</f>
        <v>En Desarrollo</v>
      </c>
      <c r="O134" s="158">
        <f>+VLOOKUP(PRODUCTOS[[#This Row],[id_producto]],PRIORIZACION!$G$11:$J$992,4,0)</f>
        <v>0.9</v>
      </c>
      <c r="P134" s="2" t="str">
        <f>+VLOOKUP(PRODUCTOS[[#This Row],[id_producto]],PRIORIZACION!$G$11:$K$992,5,0)</f>
        <v>Patricio</v>
      </c>
      <c r="Q134" s="2">
        <f>+VLOOKUP(PRODUCTOS[[#This Row],[id_producto]],PRIORIZACION!$G$11:$L$992,6,0)</f>
        <v>0</v>
      </c>
      <c r="R134" s="40" t="str">
        <f>+VLOOKUP(PRODUCTOS[[#This Row],[id_producto]],PRIORIZACION!$G$11:$S$992,7,0)</f>
        <v>POWER BI</v>
      </c>
      <c r="S134" s="2"/>
      <c r="T134" s="2"/>
      <c r="U134" s="2"/>
      <c r="V134" s="2"/>
      <c r="W134" s="2"/>
      <c r="X134" s="2"/>
      <c r="Y134" s="2"/>
      <c r="Z134" s="2"/>
      <c r="AA134" s="3"/>
      <c r="AB134" s="7"/>
      <c r="AF134" s="7"/>
      <c r="AG134" s="10"/>
      <c r="AH134" s="260" t="s">
        <v>1732</v>
      </c>
      <c r="AI134" s="3"/>
      <c r="AK134" s="7"/>
      <c r="AL134" s="7"/>
      <c r="AM134" s="7"/>
      <c r="AN134" s="7"/>
      <c r="AQ134" s="210"/>
      <c r="AV134" s="54"/>
      <c r="BC134" s="174" t="str">
        <f>PRODUCTOS[[#This Row],[Data]]</f>
        <v>DATAELECCIONES</v>
      </c>
      <c r="BD134" s="174" t="str">
        <f>PRODUCTOS[[#This Row],[Tecnología]]</f>
        <v>POWER BI</v>
      </c>
      <c r="BI134" s="7" t="s">
        <v>841</v>
      </c>
      <c r="BJ134" s="98" t="s">
        <v>842</v>
      </c>
      <c r="BK134" s="7" t="s">
        <v>1395</v>
      </c>
      <c r="BL134" s="7">
        <v>1</v>
      </c>
    </row>
    <row r="135" spans="1:65" ht="188.5" x14ac:dyDescent="0.35">
      <c r="A135" s="40" t="str">
        <f>+VLOOKUP(D135,'DATA`S'!$B$8:$C$1000,2,0)</f>
        <v>0017</v>
      </c>
      <c r="B135" s="40" t="str">
        <f>VLOOKUP(PRODUCTOS[[#This Row],[País]],PAISES!$B$4:$C$20,2,0)</f>
        <v>04</v>
      </c>
      <c r="C135" s="8" t="s">
        <v>1980</v>
      </c>
      <c r="D135" s="2" t="s">
        <v>644</v>
      </c>
      <c r="E135" s="2" t="s">
        <v>801</v>
      </c>
      <c r="F135" s="40" t="str">
        <f>A135&amp;"-"&amp;B135&amp;"-"&amp;C135</f>
        <v>0017-04-00128</v>
      </c>
      <c r="G135" s="2" t="s">
        <v>1983</v>
      </c>
      <c r="H135" s="2" t="s">
        <v>1973</v>
      </c>
      <c r="I135" s="2" t="s">
        <v>1975</v>
      </c>
      <c r="J135" s="2"/>
      <c r="K135" s="2"/>
      <c r="L135" s="2"/>
      <c r="M135" s="2"/>
      <c r="N135" s="40" t="str">
        <f>+VLOOKUP(PRODUCTOS[[#This Row],[id_producto]],PRIORIZACION!$G$11:$J$992,3,0)</f>
        <v>En Desarrollo</v>
      </c>
      <c r="O135" s="158">
        <f>+VLOOKUP(PRODUCTOS[[#This Row],[id_producto]],PRIORIZACION!$G$11:$J$992,4,0)</f>
        <v>0.9</v>
      </c>
      <c r="P135" s="2" t="str">
        <f>+VLOOKUP(PRODUCTOS[[#This Row],[id_producto]],PRIORIZACION!$G$11:$K$992,5,0)</f>
        <v>Patricio</v>
      </c>
      <c r="Q135" s="2">
        <f>+VLOOKUP(PRODUCTOS[[#This Row],[id_producto]],PRIORIZACION!$G$11:$L$992,6,0)</f>
        <v>0</v>
      </c>
      <c r="R135" s="40" t="str">
        <f>+VLOOKUP(PRODUCTOS[[#This Row],[id_producto]],PRIORIZACION!$G$11:$S$992,7,0)</f>
        <v>POWER BI</v>
      </c>
      <c r="S135" s="2"/>
      <c r="T135" s="2"/>
      <c r="U135" s="2"/>
      <c r="V135" s="2"/>
      <c r="W135" s="2"/>
      <c r="X135" s="2"/>
      <c r="Y135" s="2"/>
      <c r="Z135" s="2"/>
      <c r="AA135" s="3"/>
      <c r="AB135" s="7"/>
      <c r="AF135" s="7"/>
      <c r="AG135" s="10"/>
      <c r="AH135" s="260" t="s">
        <v>1732</v>
      </c>
      <c r="AI135" s="3"/>
      <c r="AK135" s="7"/>
      <c r="AL135" s="7"/>
      <c r="AM135" s="7"/>
      <c r="AN135" s="7"/>
      <c r="AQ135" s="210"/>
      <c r="AV135" s="54"/>
      <c r="BC135" s="174" t="str">
        <f>PRODUCTOS[[#This Row],[Data]]</f>
        <v>DATAELECCIONES</v>
      </c>
      <c r="BD135" s="174" t="str">
        <f>PRODUCTOS[[#This Row],[Tecnología]]</f>
        <v>POWER BI</v>
      </c>
      <c r="BI135" s="7" t="s">
        <v>841</v>
      </c>
      <c r="BJ135" s="98" t="s">
        <v>842</v>
      </c>
      <c r="BK135" s="7" t="s">
        <v>1395</v>
      </c>
      <c r="BL135" s="7">
        <v>1</v>
      </c>
    </row>
    <row r="136" spans="1:65" ht="203" x14ac:dyDescent="0.35">
      <c r="A136" s="40" t="str">
        <f>+VLOOKUP(D136,'DATA`S'!$B$8:$C$1000,2,0)</f>
        <v>0017</v>
      </c>
      <c r="B136" s="40" t="str">
        <f>VLOOKUP(PRODUCTOS[[#This Row],[País]],PAISES!$B$4:$C$20,2,0)</f>
        <v>04</v>
      </c>
      <c r="C136" s="8" t="s">
        <v>1981</v>
      </c>
      <c r="D136" s="2" t="s">
        <v>644</v>
      </c>
      <c r="E136" s="2" t="s">
        <v>801</v>
      </c>
      <c r="F136" s="40" t="str">
        <f>A136&amp;"-"&amp;B136&amp;"-"&amp;C136</f>
        <v>0017-04-00129</v>
      </c>
      <c r="G136" s="2" t="s">
        <v>1984</v>
      </c>
      <c r="H136" s="2" t="s">
        <v>1976</v>
      </c>
      <c r="I136" s="2" t="s">
        <v>1977</v>
      </c>
      <c r="J136" s="2"/>
      <c r="K136" s="2"/>
      <c r="L136" s="2"/>
      <c r="M136" s="2"/>
      <c r="N136" s="40" t="str">
        <f>+VLOOKUP(PRODUCTOS[[#This Row],[id_producto]],PRIORIZACION!$G$11:$J$992,3,0)</f>
        <v>En Desarrollo</v>
      </c>
      <c r="O136" s="158">
        <f>+VLOOKUP(PRODUCTOS[[#This Row],[id_producto]],PRIORIZACION!$G$11:$J$992,4,0)</f>
        <v>0.9</v>
      </c>
      <c r="P136" s="2" t="str">
        <f>+VLOOKUP(PRODUCTOS[[#This Row],[id_producto]],PRIORIZACION!$G$11:$K$992,5,0)</f>
        <v>Patricio</v>
      </c>
      <c r="Q136" s="2">
        <f>+VLOOKUP(PRODUCTOS[[#This Row],[id_producto]],PRIORIZACION!$G$11:$L$992,6,0)</f>
        <v>0</v>
      </c>
      <c r="R136" s="40" t="str">
        <f>+VLOOKUP(PRODUCTOS[[#This Row],[id_producto]],PRIORIZACION!$G$11:$S$992,7,0)</f>
        <v>POWER BI</v>
      </c>
      <c r="S136" s="2"/>
      <c r="T136" s="2"/>
      <c r="U136" s="2"/>
      <c r="V136" s="2"/>
      <c r="W136" s="2"/>
      <c r="X136" s="2"/>
      <c r="Y136" s="2"/>
      <c r="Z136" s="2"/>
      <c r="AA136" s="3"/>
      <c r="AB136" s="7"/>
      <c r="AC136" s="12" t="s">
        <v>1986</v>
      </c>
      <c r="AF136" s="7"/>
      <c r="AG136" s="10"/>
      <c r="AH136" s="260" t="s">
        <v>1732</v>
      </c>
      <c r="AI136" s="3"/>
      <c r="AK136" s="7"/>
      <c r="AL136" s="7"/>
      <c r="AM136" s="7"/>
      <c r="AN136" s="7"/>
      <c r="AQ136" s="210"/>
      <c r="AV136" s="54"/>
      <c r="BC136" s="174" t="str">
        <f>PRODUCTOS[[#This Row],[Data]]</f>
        <v>DATAELECCIONES</v>
      </c>
      <c r="BD136" s="174" t="str">
        <f>PRODUCTOS[[#This Row],[Tecnología]]</f>
        <v>POWER BI</v>
      </c>
      <c r="BI136" s="7" t="s">
        <v>841</v>
      </c>
      <c r="BJ136" s="98" t="s">
        <v>842</v>
      </c>
      <c r="BK136" s="7" t="s">
        <v>1395</v>
      </c>
      <c r="BL136" s="7">
        <v>1</v>
      </c>
    </row>
  </sheetData>
  <phoneticPr fontId="2" type="noConversion"/>
  <conditionalFormatting sqref="O8:O136">
    <cfRule type="colorScale" priority="78">
      <colorScale>
        <cfvo type="min"/>
        <cfvo type="percentile" val="50"/>
        <cfvo type="max"/>
        <color rgb="FFF8696B"/>
        <color rgb="FFFFEB84"/>
        <color rgb="FF63BE7B"/>
      </colorScale>
    </cfRule>
  </conditionalFormatting>
  <conditionalFormatting sqref="N8:N136">
    <cfRule type="containsText" dxfId="300" priority="72" operator="containsText" text="En Desarrollo">
      <formula>NOT(ISERROR(SEARCH("En Desarrollo",N8)))</formula>
    </cfRule>
    <cfRule type="containsText" dxfId="299" priority="73" operator="containsText" text="Listo">
      <formula>NOT(ISERROR(SEARCH("Listo",N8)))</formula>
    </cfRule>
    <cfRule type="containsText" dxfId="298" priority="74" operator="containsText" text="No iniciado">
      <formula>NOT(ISERROR(SEARCH("No iniciado",N8)))</formula>
    </cfRule>
    <cfRule type="containsText" dxfId="297" priority="75" operator="containsText" text="En pausa">
      <formula>NOT(ISERROR(SEARCH("En pausa",N8)))</formula>
    </cfRule>
    <cfRule type="containsText" dxfId="296" priority="76" operator="containsText" text="Publicado">
      <formula>NOT(ISERROR(SEARCH("Publicado",N8)))</formula>
    </cfRule>
    <cfRule type="containsText" dxfId="295" priority="77" operator="containsText" text="Caída">
      <formula>NOT(ISERROR(SEARCH("Caída",N8)))</formula>
    </cfRule>
  </conditionalFormatting>
  <conditionalFormatting sqref="J8:M53 J55:M57 J59:M67 J69:M71 J73:M121 J127:M127">
    <cfRule type="cellIs" dxfId="294" priority="70" operator="equal">
      <formula>1</formula>
    </cfRule>
    <cfRule type="cellIs" dxfId="293" priority="71" operator="equal">
      <formula>0</formula>
    </cfRule>
  </conditionalFormatting>
  <conditionalFormatting sqref="AP8:AU53 AP55:AU57 AP59:AU67 AP69:AU71 AP73:AU121 AP127:AQ127 AP126:AU126">
    <cfRule type="containsText" dxfId="292" priority="69" operator="containsText" text="N/A">
      <formula>NOT(ISERROR(SEARCH("N/A",AP8)))</formula>
    </cfRule>
  </conditionalFormatting>
  <conditionalFormatting sqref="AJ8:AN136">
    <cfRule type="containsText" dxfId="291" priority="63" operator="containsText" text="logo">
      <formula>NOT(ISERROR(SEARCH("logo",AJ8)))</formula>
    </cfRule>
    <cfRule type="containsText" dxfId="290" priority="64" operator="containsText" text="sacar pantallazo">
      <formula>NOT(ISERROR(SEARCH("sacar pantallazo",AJ8)))</formula>
    </cfRule>
    <cfRule type="containsText" dxfId="289" priority="66" operator="containsText" text="ok">
      <formula>NOT(ISERROR(SEARCH("ok",AJ8)))</formula>
    </cfRule>
  </conditionalFormatting>
  <conditionalFormatting sqref="AO111:AO121 AO8:AO52 AO55:AO57 AO59:AO67 AO69:AO71 AO73:AO108">
    <cfRule type="containsText" dxfId="288" priority="62" operator="containsText" text="pendiente">
      <formula>NOT(ISERROR(SEARCH("pendiente",AO8)))</formula>
    </cfRule>
  </conditionalFormatting>
  <conditionalFormatting sqref="AO109">
    <cfRule type="containsText" dxfId="287" priority="61" operator="containsText" text="pendiente">
      <formula>NOT(ISERROR(SEARCH("pendiente",AO109)))</formula>
    </cfRule>
  </conditionalFormatting>
  <conditionalFormatting sqref="AO110">
    <cfRule type="containsText" dxfId="286" priority="60" operator="containsText" text="pendiente">
      <formula>NOT(ISERROR(SEARCH("pendiente",AO110)))</formula>
    </cfRule>
  </conditionalFormatting>
  <conditionalFormatting sqref="J54:M54">
    <cfRule type="cellIs" dxfId="285" priority="58" operator="equal">
      <formula>1</formula>
    </cfRule>
    <cfRule type="cellIs" dxfId="284" priority="59" operator="equal">
      <formula>0</formula>
    </cfRule>
  </conditionalFormatting>
  <conditionalFormatting sqref="J58:M58">
    <cfRule type="cellIs" dxfId="283" priority="56" operator="equal">
      <formula>1</formula>
    </cfRule>
    <cfRule type="cellIs" dxfId="282" priority="57" operator="equal">
      <formula>0</formula>
    </cfRule>
  </conditionalFormatting>
  <conditionalFormatting sqref="J68:M68">
    <cfRule type="cellIs" dxfId="281" priority="54" operator="equal">
      <formula>1</formula>
    </cfRule>
    <cfRule type="cellIs" dxfId="280" priority="55" operator="equal">
      <formula>0</formula>
    </cfRule>
  </conditionalFormatting>
  <conditionalFormatting sqref="J72:M72">
    <cfRule type="cellIs" dxfId="279" priority="52" operator="equal">
      <formula>1</formula>
    </cfRule>
    <cfRule type="cellIs" dxfId="278" priority="53" operator="equal">
      <formula>0</formula>
    </cfRule>
  </conditionalFormatting>
  <conditionalFormatting sqref="J122:M122">
    <cfRule type="cellIs" dxfId="277" priority="50" operator="equal">
      <formula>1</formula>
    </cfRule>
    <cfRule type="cellIs" dxfId="276" priority="51" operator="equal">
      <formula>0</formula>
    </cfRule>
  </conditionalFormatting>
  <conditionalFormatting sqref="J123:M123">
    <cfRule type="cellIs" dxfId="275" priority="48" operator="equal">
      <formula>1</formula>
    </cfRule>
    <cfRule type="cellIs" dxfId="274" priority="49" operator="equal">
      <formula>0</formula>
    </cfRule>
  </conditionalFormatting>
  <conditionalFormatting sqref="J124:M124">
    <cfRule type="cellIs" dxfId="273" priority="46" operator="equal">
      <formula>1</formula>
    </cfRule>
    <cfRule type="cellIs" dxfId="272" priority="47" operator="equal">
      <formula>0</formula>
    </cfRule>
  </conditionalFormatting>
  <conditionalFormatting sqref="J125:M125">
    <cfRule type="cellIs" dxfId="271" priority="44" operator="equal">
      <formula>1</formula>
    </cfRule>
    <cfRule type="cellIs" dxfId="270" priority="45" operator="equal">
      <formula>0</formula>
    </cfRule>
  </conditionalFormatting>
  <conditionalFormatting sqref="AP54:AU54">
    <cfRule type="containsText" dxfId="269" priority="41" operator="containsText" text="N/A">
      <formula>NOT(ISERROR(SEARCH("N/A",AP54)))</formula>
    </cfRule>
  </conditionalFormatting>
  <conditionalFormatting sqref="AO54">
    <cfRule type="containsText" dxfId="268" priority="40" operator="containsText" text="pendiente">
      <formula>NOT(ISERROR(SEARCH("pendiente",AO54)))</formula>
    </cfRule>
  </conditionalFormatting>
  <conditionalFormatting sqref="AP58:AU58">
    <cfRule type="containsText" dxfId="267" priority="39" operator="containsText" text="N/A">
      <formula>NOT(ISERROR(SEARCH("N/A",AP58)))</formula>
    </cfRule>
  </conditionalFormatting>
  <conditionalFormatting sqref="AO58">
    <cfRule type="containsText" dxfId="266" priority="38" operator="containsText" text="pendiente">
      <formula>NOT(ISERROR(SEARCH("pendiente",AO58)))</formula>
    </cfRule>
  </conditionalFormatting>
  <conditionalFormatting sqref="AP68:AU68">
    <cfRule type="containsText" dxfId="265" priority="37" operator="containsText" text="N/A">
      <formula>NOT(ISERROR(SEARCH("N/A",AP68)))</formula>
    </cfRule>
  </conditionalFormatting>
  <conditionalFormatting sqref="AO68">
    <cfRule type="containsText" dxfId="264" priority="36" operator="containsText" text="pendiente">
      <formula>NOT(ISERROR(SEARCH("pendiente",AO68)))</formula>
    </cfRule>
  </conditionalFormatting>
  <conditionalFormatting sqref="AP72:AU72">
    <cfRule type="containsText" dxfId="263" priority="35" operator="containsText" text="N/A">
      <formula>NOT(ISERROR(SEARCH("N/A",AP72)))</formula>
    </cfRule>
  </conditionalFormatting>
  <conditionalFormatting sqref="AO72">
    <cfRule type="containsText" dxfId="262" priority="34" operator="containsText" text="pendiente">
      <formula>NOT(ISERROR(SEARCH("pendiente",AO72)))</formula>
    </cfRule>
  </conditionalFormatting>
  <conditionalFormatting sqref="AP122:AU122">
    <cfRule type="containsText" dxfId="261" priority="33" operator="containsText" text="N/A">
      <formula>NOT(ISERROR(SEARCH("N/A",AP122)))</formula>
    </cfRule>
  </conditionalFormatting>
  <conditionalFormatting sqref="AO122">
    <cfRule type="containsText" dxfId="260" priority="32" operator="containsText" text="pendiente">
      <formula>NOT(ISERROR(SEARCH("pendiente",AO122)))</formula>
    </cfRule>
  </conditionalFormatting>
  <conditionalFormatting sqref="AP123:AU123">
    <cfRule type="containsText" dxfId="259" priority="31" operator="containsText" text="N/A">
      <formula>NOT(ISERROR(SEARCH("N/A",AP123)))</formula>
    </cfRule>
  </conditionalFormatting>
  <conditionalFormatting sqref="AO123">
    <cfRule type="containsText" dxfId="258" priority="30" operator="containsText" text="pendiente">
      <formula>NOT(ISERROR(SEARCH("pendiente",AO123)))</formula>
    </cfRule>
  </conditionalFormatting>
  <conditionalFormatting sqref="AP124:AU124">
    <cfRule type="containsText" dxfId="257" priority="29" operator="containsText" text="N/A">
      <formula>NOT(ISERROR(SEARCH("N/A",AP124)))</formula>
    </cfRule>
  </conditionalFormatting>
  <conditionalFormatting sqref="AO124">
    <cfRule type="containsText" dxfId="256" priority="28" operator="containsText" text="pendiente">
      <formula>NOT(ISERROR(SEARCH("pendiente",AO124)))</formula>
    </cfRule>
  </conditionalFormatting>
  <conditionalFormatting sqref="AP125:AU125">
    <cfRule type="containsText" dxfId="255" priority="27" operator="containsText" text="N/A">
      <formula>NOT(ISERROR(SEARCH("N/A",AP125)))</formula>
    </cfRule>
  </conditionalFormatting>
  <conditionalFormatting sqref="AO125">
    <cfRule type="containsText" dxfId="254" priority="26" operator="containsText" text="pendiente">
      <formula>NOT(ISERROR(SEARCH("pendiente",AO125)))</formula>
    </cfRule>
  </conditionalFormatting>
  <conditionalFormatting sqref="J126:M126">
    <cfRule type="cellIs" dxfId="253" priority="24" operator="equal">
      <formula>1</formula>
    </cfRule>
    <cfRule type="cellIs" dxfId="252" priority="25" operator="equal">
      <formula>0</formula>
    </cfRule>
  </conditionalFormatting>
  <conditionalFormatting sqref="J128:M128">
    <cfRule type="cellIs" dxfId="251" priority="22" operator="equal">
      <formula>1</formula>
    </cfRule>
    <cfRule type="cellIs" dxfId="250" priority="23" operator="equal">
      <formula>0</formula>
    </cfRule>
  </conditionalFormatting>
  <conditionalFormatting sqref="J129:M129">
    <cfRule type="cellIs" dxfId="249" priority="20" operator="equal">
      <formula>1</formula>
    </cfRule>
    <cfRule type="cellIs" dxfId="248" priority="21" operator="equal">
      <formula>0</formula>
    </cfRule>
  </conditionalFormatting>
  <conditionalFormatting sqref="J130:M130">
    <cfRule type="cellIs" dxfId="247" priority="18" operator="equal">
      <formula>1</formula>
    </cfRule>
    <cfRule type="cellIs" dxfId="246" priority="19" operator="equal">
      <formula>0</formula>
    </cfRule>
  </conditionalFormatting>
  <conditionalFormatting sqref="AR127:AU127">
    <cfRule type="containsText" dxfId="245" priority="14" operator="containsText" text="N/A">
      <formula>NOT(ISERROR(SEARCH("N/A",AR127)))</formula>
    </cfRule>
  </conditionalFormatting>
  <conditionalFormatting sqref="AR128:AU128">
    <cfRule type="containsText" dxfId="244" priority="13" operator="containsText" text="N/A">
      <formula>NOT(ISERROR(SEARCH("N/A",AR128)))</formula>
    </cfRule>
  </conditionalFormatting>
  <conditionalFormatting sqref="AR129:AU129">
    <cfRule type="containsText" dxfId="243" priority="12" operator="containsText" text="N/A">
      <formula>NOT(ISERROR(SEARCH("N/A",AR129)))</formula>
    </cfRule>
  </conditionalFormatting>
  <conditionalFormatting sqref="AR130:AU130">
    <cfRule type="containsText" dxfId="242" priority="11" operator="containsText" text="N/A">
      <formula>NOT(ISERROR(SEARCH("N/A",AR130)))</formula>
    </cfRule>
  </conditionalFormatting>
  <conditionalFormatting sqref="AP132:AU132">
    <cfRule type="containsText" dxfId="241" priority="10" operator="containsText" text="N/A">
      <formula>NOT(ISERROR(SEARCH("N/A",AP132)))</formula>
    </cfRule>
  </conditionalFormatting>
  <conditionalFormatting sqref="AR133:AS133">
    <cfRule type="containsText" dxfId="240" priority="9" operator="containsText" text="N/A">
      <formula>NOT(ISERROR(SEARCH("N/A",AR133)))</formula>
    </cfRule>
  </conditionalFormatting>
  <conditionalFormatting sqref="AT133:AU133">
    <cfRule type="containsText" dxfId="239" priority="8" operator="containsText" text="N/A">
      <formula>NOT(ISERROR(SEARCH("N/A",AT133)))</formula>
    </cfRule>
  </conditionalFormatting>
  <conditionalFormatting sqref="J131:M131">
    <cfRule type="cellIs" dxfId="238" priority="6" operator="equal">
      <formula>1</formula>
    </cfRule>
    <cfRule type="cellIs" dxfId="237" priority="7" operator="equal">
      <formula>0</formula>
    </cfRule>
  </conditionalFormatting>
  <conditionalFormatting sqref="J132:M132">
    <cfRule type="cellIs" dxfId="236" priority="4" operator="equal">
      <formula>1</formula>
    </cfRule>
    <cfRule type="cellIs" dxfId="235" priority="5" operator="equal">
      <formula>0</formula>
    </cfRule>
  </conditionalFormatting>
  <conditionalFormatting sqref="J133:M133">
    <cfRule type="cellIs" dxfId="234" priority="2" operator="equal">
      <formula>1</formula>
    </cfRule>
    <cfRule type="cellIs" dxfId="233" priority="3" operator="equal">
      <formula>0</formula>
    </cfRule>
  </conditionalFormatting>
  <conditionalFormatting sqref="AR131:AU131">
    <cfRule type="containsText" dxfId="232"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 ref="AC8" r:id="rId82" xr:uid="{1DADB9C1-8843-4585-A090-E037BBBC26FA}"/>
  </hyperlinks>
  <pageMargins left="0.7" right="0.7" top="0.75" bottom="0.75" header="0.3" footer="0.3"/>
  <pageSetup orientation="portrait" horizontalDpi="4294967293" verticalDpi="4294967293" r:id="rId83"/>
  <drawing r:id="rId84"/>
  <legacyDrawing r:id="rId85"/>
  <tableParts count="1">
    <tablePart r:id="rId86"/>
  </tableParts>
  <extLst>
    <ext xmlns:x15="http://schemas.microsoft.com/office/spreadsheetml/2010/11/main" uri="{3A4CF648-6AED-40f4-86FF-DC5316D8AED3}">
      <x14:slicerList xmlns:x14="http://schemas.microsoft.com/office/spreadsheetml/2009/9/main">
        <x14:slicer r:id="rId8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8"/>
  <sheetViews>
    <sheetView showGridLines="0" zoomScale="80" zoomScaleNormal="80" workbookViewId="0">
      <pane ySplit="11" topLeftCell="A147" activePane="bottomLeft" state="frozen"/>
      <selection activeCell="I8" sqref="I8"/>
      <selection pane="bottomLeft" activeCell="W159" sqref="W159"/>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23</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75</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92</v>
      </c>
      <c r="AB8" s="181">
        <f>COUNTIF(BORRADOR_PRODUCTOS[Odoo],"")</f>
        <v>109</v>
      </c>
      <c r="AC8" s="181">
        <f>COUNTIF(BORRADOR_PRODUCTOS[Shopify],"")</f>
        <v>97</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1969</v>
      </c>
      <c r="U11" s="162" t="s">
        <v>1968</v>
      </c>
      <c r="V11" s="30" t="s">
        <v>722</v>
      </c>
      <c r="W11" s="30" t="s">
        <v>723</v>
      </c>
    </row>
    <row r="12" spans="2:29" x14ac:dyDescent="0.35">
      <c r="B12" s="25" t="s">
        <v>3</v>
      </c>
      <c r="C12" s="22" t="s">
        <v>1861</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Row],[id_producto]],PRODUCTOS!$F$8:$BK$150,58,FALSE)="Sin actualización","No",IF(VLOOKUP(BORRADOR_PRODUCTOS[[#This Row],[id_producto]],PRODUCTOS!$F$8:$BK$150,58,FALSE)="",0,"Sí"))</f>
        <v>No</v>
      </c>
      <c r="U12" s="22" t="str">
        <f>VLOOKUP(BORRADOR_PRODUCTOS[[#This Row],[id_producto]],PRODUCTOS!$F$8:$BK$150,58,FALSE)</f>
        <v>Sin actualización</v>
      </c>
      <c r="V12" s="26"/>
      <c r="W12" s="26">
        <v>44235</v>
      </c>
    </row>
    <row r="13" spans="2:29" ht="24" x14ac:dyDescent="0.35">
      <c r="B13" s="25" t="s">
        <v>3</v>
      </c>
      <c r="C13" s="257" t="s">
        <v>1045</v>
      </c>
      <c r="D13" s="21">
        <v>2</v>
      </c>
      <c r="E13" s="21" t="s">
        <v>169</v>
      </c>
      <c r="F13" s="21" t="s">
        <v>725</v>
      </c>
      <c r="G13" s="21" t="str">
        <f>PRODUCTOS!F69</f>
        <v>0003-01-00062</v>
      </c>
      <c r="H13" s="21"/>
      <c r="I13" s="27" t="s">
        <v>148</v>
      </c>
      <c r="J13" s="23">
        <v>0.4</v>
      </c>
      <c r="K13" s="22" t="s">
        <v>126</v>
      </c>
      <c r="L13" s="22" t="s">
        <v>112</v>
      </c>
      <c r="M13" s="24" t="s">
        <v>165</v>
      </c>
      <c r="N13" s="22" t="s">
        <v>1876</v>
      </c>
      <c r="O13" s="22"/>
      <c r="P13" s="22"/>
      <c r="Q13" s="22"/>
      <c r="R13" s="22"/>
      <c r="S13" s="22"/>
      <c r="T13" s="22" t="str">
        <f>IF(VLOOKUP(BORRADOR_PRODUCTOS[[#This Row],[id_producto]],PRODUCTOS!$F$8:$BK$150,58,FALSE)="Sin actualización","No",IF(VLOOKUP(BORRADOR_PRODUCTOS[[#This Row],[id_producto]],PRODUCTOS!$F$8:$BK$150,58,FALSE)="",0,"Sí"))</f>
        <v>No</v>
      </c>
      <c r="U13" s="22" t="str">
        <f>VLOOKUP(BORRADOR_PRODUCTOS[[#This Row],[id_producto]],PRODUCTOS!$F$8:$BK$150,58,FALSE)</f>
        <v>Sin Actualización</v>
      </c>
      <c r="V13" s="26"/>
      <c r="W13" s="26">
        <v>44133</v>
      </c>
    </row>
    <row r="14" spans="2:29" ht="37.5" customHeight="1" x14ac:dyDescent="0.35">
      <c r="B14" s="25" t="s">
        <v>1547</v>
      </c>
      <c r="C14" s="238" t="s">
        <v>1868</v>
      </c>
      <c r="D14" s="21">
        <v>3</v>
      </c>
      <c r="E14" s="21" t="s">
        <v>169</v>
      </c>
      <c r="F14" s="21" t="s">
        <v>725</v>
      </c>
      <c r="G14" s="21" t="str">
        <f>PRODUCTOS!F70</f>
        <v>0028-01-00063</v>
      </c>
      <c r="H14" s="21"/>
      <c r="I14" s="27" t="s">
        <v>148</v>
      </c>
      <c r="J14" s="23">
        <v>0.3</v>
      </c>
      <c r="K14" s="22" t="s">
        <v>126</v>
      </c>
      <c r="L14" s="22" t="s">
        <v>112</v>
      </c>
      <c r="M14" s="24" t="s">
        <v>165</v>
      </c>
      <c r="N14" s="22" t="s">
        <v>1876</v>
      </c>
      <c r="O14" s="22"/>
      <c r="P14" s="22"/>
      <c r="Q14" s="22"/>
      <c r="R14" s="22"/>
      <c r="S14" s="22"/>
      <c r="T14" s="22" t="str">
        <f>IF(VLOOKUP(BORRADOR_PRODUCTOS[[#This Row],[id_producto]],PRODUCTOS!$F$8:$BK$150,58,FALSE)="Sin actualización","No",IF(VLOOKUP(BORRADOR_PRODUCTOS[[#This Row],[id_producto]],PRODUCTOS!$F$8:$BK$150,58,FALSE)="",0,"Sí"))</f>
        <v>No</v>
      </c>
      <c r="U14" s="22" t="str">
        <f>VLOOKUP(BORRADOR_PRODUCTOS[[#This Row],[id_producto]],PRODUCTOS!$F$8:$BK$150,58,FALSE)</f>
        <v>Sin Actualización</v>
      </c>
      <c r="V14" s="26"/>
      <c r="W14" s="26">
        <v>44133</v>
      </c>
    </row>
    <row r="15" spans="2:29" x14ac:dyDescent="0.35">
      <c r="B15" s="239" t="s">
        <v>3</v>
      </c>
      <c r="C15" s="240" t="s">
        <v>1440</v>
      </c>
      <c r="D15" s="241">
        <v>4</v>
      </c>
      <c r="E15" s="241" t="s">
        <v>169</v>
      </c>
      <c r="F15" s="241" t="s">
        <v>726</v>
      </c>
      <c r="G15" s="241"/>
      <c r="H15" s="241"/>
      <c r="I15" s="242" t="s">
        <v>1874</v>
      </c>
      <c r="J15" s="243"/>
      <c r="K15" s="244"/>
      <c r="L15" s="244" t="s">
        <v>112</v>
      </c>
      <c r="M15" s="245" t="s">
        <v>727</v>
      </c>
      <c r="N15" s="246" t="s">
        <v>1863</v>
      </c>
      <c r="O15" s="22"/>
      <c r="P15" s="22"/>
      <c r="Q15" s="22"/>
      <c r="R15" s="22"/>
      <c r="S15" s="22"/>
      <c r="T15" s="22" t="e">
        <f>IF(VLOOKUP(BORRADOR_PRODUCTOS[[#This Row],[id_producto]],PRODUCTOS!$F$8:$BK$150,58,FALSE)="Sin actualización","No",IF(VLOOKUP(BORRADOR_PRODUCTOS[[#This Row],[id_producto]],PRODUCTOS!$F$8:$BK$150,58,FALSE)="",0,"Sí"))</f>
        <v>#N/A</v>
      </c>
      <c r="U15" s="22" t="e">
        <f>VLOOKUP(BORRADOR_PRODUCTOS[[#This Row],[id_producto]],PRODUCTOS!$F$8:$BK$150,58,FALSE)</f>
        <v>#N/A</v>
      </c>
      <c r="V15" s="26"/>
      <c r="W15" s="26">
        <v>44235</v>
      </c>
    </row>
    <row r="16" spans="2:29" ht="28" customHeight="1" x14ac:dyDescent="0.35">
      <c r="B16" s="25" t="s">
        <v>3</v>
      </c>
      <c r="C16" s="257" t="s">
        <v>1048</v>
      </c>
      <c r="D16" s="21">
        <v>5</v>
      </c>
      <c r="E16" s="21" t="s">
        <v>741</v>
      </c>
      <c r="F16" s="21" t="s">
        <v>725</v>
      </c>
      <c r="G16" s="21" t="str">
        <f>PRODUCTOS!F42</f>
        <v>0003-02-00035</v>
      </c>
      <c r="H16" s="21"/>
      <c r="I16" s="27" t="s">
        <v>148</v>
      </c>
      <c r="J16" s="23">
        <v>0.5</v>
      </c>
      <c r="K16" s="22" t="s">
        <v>126</v>
      </c>
      <c r="L16" s="22" t="s">
        <v>112</v>
      </c>
      <c r="M16" s="24" t="s">
        <v>165</v>
      </c>
      <c r="N16" s="22" t="s">
        <v>1877</v>
      </c>
      <c r="O16" s="22"/>
      <c r="P16" s="22"/>
      <c r="Q16" s="22"/>
      <c r="R16" s="22"/>
      <c r="S16" s="22"/>
      <c r="T16" s="22">
        <f>IF(VLOOKUP(BORRADOR_PRODUCTOS[[#This Row],[id_producto]],PRODUCTOS!$F$8:$BK$150,58,FALSE)="Sin actualización","No",IF(VLOOKUP(BORRADOR_PRODUCTOS[[#This Row],[id_producto]],PRODUCTOS!$F$8:$BK$150,58,FALSE)="",0,"Sí"))</f>
        <v>0</v>
      </c>
      <c r="U16" s="22">
        <f>VLOOKUP(BORRADOR_PRODUCTOS[[#This Row],[id_producto]],PRODUCTOS!$F$8:$BK$150,58,FALSE)</f>
        <v>0</v>
      </c>
      <c r="V16" s="26"/>
      <c r="W16" s="26">
        <v>44133</v>
      </c>
    </row>
    <row r="17" spans="2:23"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Row],[id_producto]],PRODUCTOS!$F$8:$BK$150,58,FALSE)="Sin actualización","No",IF(VLOOKUP(BORRADOR_PRODUCTOS[[#This Row],[id_producto]],PRODUCTOS!$F$8:$BK$150,58,FALSE)="",0,"Sí"))</f>
        <v>No</v>
      </c>
      <c r="U17" s="22" t="str">
        <f>VLOOKUP(BORRADOR_PRODUCTOS[[#This Row],[id_producto]],PRODUCTOS!$F$8:$BK$150,58,FALSE)</f>
        <v>Sin actualización</v>
      </c>
      <c r="V17" s="26"/>
      <c r="W17" s="26">
        <v>44235</v>
      </c>
    </row>
    <row r="18" spans="2:23"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Row],[id_producto]],PRODUCTOS!$F$8:$BK$150,58,FALSE)="Sin actualización","No",IF(VLOOKUP(BORRADOR_PRODUCTOS[[#This Row],[id_producto]],PRODUCTOS!$F$8:$BK$150,58,FALSE)="",0,"Sí"))</f>
        <v>#N/A</v>
      </c>
      <c r="U18" s="22" t="e">
        <f>VLOOKUP(BORRADOR_PRODUCTOS[[#This Row],[id_producto]],PRODUCTOS!$F$8:$BK$150,58,FALSE)</f>
        <v>#N/A</v>
      </c>
      <c r="V18" s="26"/>
      <c r="W18" s="26">
        <v>44133</v>
      </c>
    </row>
    <row r="19" spans="2:23"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Row],[id_producto]],PRODUCTOS!$F$8:$BK$150,58,FALSE)="Sin actualización","No",IF(VLOOKUP(BORRADOR_PRODUCTOS[[#This Row],[id_producto]],PRODUCTOS!$F$8:$BK$150,58,FALSE)="",0,"Sí"))</f>
        <v>#N/A</v>
      </c>
      <c r="U19" s="22" t="e">
        <f>VLOOKUP(BORRADOR_PRODUCTOS[[#This Row],[id_producto]],PRODUCTOS!$F$8:$BK$150,58,FALSE)</f>
        <v>#N/A</v>
      </c>
      <c r="V19" s="26"/>
      <c r="W19" s="26">
        <v>44133</v>
      </c>
    </row>
    <row r="20" spans="2:23"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Row],[id_producto]],PRODUCTOS!$F$8:$BK$150,58,FALSE)="Sin actualización","No",IF(VLOOKUP(BORRADOR_PRODUCTOS[[#This Row],[id_producto]],PRODUCTOS!$F$8:$BK$150,58,FALSE)="",0,"Sí"))</f>
        <v>0</v>
      </c>
      <c r="U20" s="22">
        <f>VLOOKUP(BORRADOR_PRODUCTOS[[#This Row],[id_producto]],PRODUCTOS!$F$8:$BK$150,58,FALSE)</f>
        <v>0</v>
      </c>
      <c r="V20" s="26"/>
      <c r="W20" s="26">
        <v>44133</v>
      </c>
    </row>
    <row r="21" spans="2:23"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Row],[id_producto]],PRODUCTOS!$F$8:$BK$150,58,FALSE)="Sin actualización","No",IF(VLOOKUP(BORRADOR_PRODUCTOS[[#This Row],[id_producto]],PRODUCTOS!$F$8:$BK$150,58,FALSE)="",0,"Sí"))</f>
        <v>Sí</v>
      </c>
      <c r="U21" s="22" t="str">
        <f>VLOOKUP(BORRADOR_PRODUCTOS[[#This Row],[id_producto]],PRODUCTOS!$F$8:$BK$150,58,FALSE)</f>
        <v xml:space="preserve">Trimestrales </v>
      </c>
      <c r="V21" s="26"/>
      <c r="W21" s="26">
        <v>44235</v>
      </c>
    </row>
    <row r="22" spans="2:23"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Row],[id_producto]],PRODUCTOS!$F$8:$BK$150,58,FALSE)="Sin actualización","No",IF(VLOOKUP(BORRADOR_PRODUCTOS[[#This Row],[id_producto]],PRODUCTOS!$F$8:$BK$150,58,FALSE)="",0,"Sí"))</f>
        <v>#N/A</v>
      </c>
      <c r="U22" s="22" t="e">
        <f>VLOOKUP(BORRADOR_PRODUCTOS[[#This Row],[id_producto]],PRODUCTOS!$F$8:$BK$150,58,FALSE)</f>
        <v>#N/A</v>
      </c>
      <c r="V22" s="26"/>
      <c r="W22" s="26">
        <v>44133</v>
      </c>
    </row>
    <row r="23" spans="2:23"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Row],[id_producto]],PRODUCTOS!$F$8:$BK$150,58,FALSE)="Sin actualización","No",IF(VLOOKUP(BORRADOR_PRODUCTOS[[#This Row],[id_producto]],PRODUCTOS!$F$8:$BK$150,58,FALSE)="",0,"Sí"))</f>
        <v>#N/A</v>
      </c>
      <c r="U23" s="22" t="e">
        <f>VLOOKUP(BORRADOR_PRODUCTOS[[#This Row],[id_producto]],PRODUCTOS!$F$8:$BK$150,58,FALSE)</f>
        <v>#N/A</v>
      </c>
      <c r="V23" s="26"/>
      <c r="W23" s="26">
        <v>44133</v>
      </c>
    </row>
    <row r="24" spans="2:23"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Row],[id_producto]],PRODUCTOS!$F$8:$BK$150,58,FALSE)="Sin actualización","No",IF(VLOOKUP(BORRADOR_PRODUCTOS[[#This Row],[id_producto]],PRODUCTOS!$F$8:$BK$150,58,FALSE)="",0,"Sí"))</f>
        <v>#N/A</v>
      </c>
      <c r="U24" s="22" t="e">
        <f>VLOOKUP(BORRADOR_PRODUCTOS[[#This Row],[id_producto]],PRODUCTOS!$F$8:$BK$150,58,FALSE)</f>
        <v>#N/A</v>
      </c>
      <c r="V24" s="26"/>
      <c r="W24" s="26">
        <v>44133</v>
      </c>
    </row>
    <row r="25" spans="2:23"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Row],[id_producto]],PRODUCTOS!$F$8:$BK$150,58,FALSE)="Sin actualización","No",IF(VLOOKUP(BORRADOR_PRODUCTOS[[#This Row],[id_producto]],PRODUCTOS!$F$8:$BK$150,58,FALSE)="",0,"Sí"))</f>
        <v>No</v>
      </c>
      <c r="U25" s="22" t="str">
        <f>VLOOKUP(BORRADOR_PRODUCTOS[[#This Row],[id_producto]],PRODUCTOS!$F$8:$BK$150,58,FALSE)</f>
        <v>Sin actualización</v>
      </c>
      <c r="V25" s="26"/>
      <c r="W25" s="26">
        <v>44235</v>
      </c>
    </row>
    <row r="26" spans="2:23"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Row],[id_producto]],PRODUCTOS!$F$8:$BK$150,58,FALSE)="Sin actualización","No",IF(VLOOKUP(BORRADOR_PRODUCTOS[[#This Row],[id_producto]],PRODUCTOS!$F$8:$BK$150,58,FALSE)="",0,"Sí"))</f>
        <v>Sí</v>
      </c>
      <c r="U26" s="22" t="str">
        <f>VLOOKUP(BORRADOR_PRODUCTOS[[#This Row],[id_producto]],PRODUCTOS!$F$8:$BK$150,58,FALSE)</f>
        <v>Por definir</v>
      </c>
      <c r="V26" s="26"/>
      <c r="W26" s="26">
        <v>44167</v>
      </c>
    </row>
    <row r="27" spans="2:23"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Row],[id_producto]],PRODUCTOS!$F$8:$BK$150,58,FALSE)="Sin actualización","No",IF(VLOOKUP(BORRADOR_PRODUCTOS[[#This Row],[id_producto]],PRODUCTOS!$F$8:$BK$150,58,FALSE)="",0,"Sí"))</f>
        <v>Sí</v>
      </c>
      <c r="U27" s="22" t="str">
        <f>VLOOKUP(BORRADOR_PRODUCTOS[[#This Row],[id_producto]],PRODUCTOS!$F$8:$BK$150,58,FALSE)</f>
        <v>Por definir</v>
      </c>
      <c r="V27" s="26"/>
      <c r="W27" s="26">
        <v>44167</v>
      </c>
    </row>
    <row r="28" spans="2:23"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Row],[id_producto]],PRODUCTOS!$F$8:$BK$150,58,FALSE)="Sin actualización","No",IF(VLOOKUP(BORRADOR_PRODUCTOS[[#This Row],[id_producto]],PRODUCTOS!$F$8:$BK$150,58,FALSE)="",0,"Sí"))</f>
        <v>#N/A</v>
      </c>
      <c r="U28" s="22" t="e">
        <f>VLOOKUP(BORRADOR_PRODUCTOS[[#This Row],[id_producto]],PRODUCTOS!$F$8:$BK$150,58,FALSE)</f>
        <v>#N/A</v>
      </c>
      <c r="V28" s="26"/>
      <c r="W28" s="26">
        <v>44167</v>
      </c>
    </row>
    <row r="29" spans="2:23"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Row],[id_producto]],PRODUCTOS!$F$8:$BK$150,58,FALSE)="Sin actualización","No",IF(VLOOKUP(BORRADOR_PRODUCTOS[[#This Row],[id_producto]],PRODUCTOS!$F$8:$BK$150,58,FALSE)="",0,"Sí"))</f>
        <v>#N/A</v>
      </c>
      <c r="U29" s="22" t="e">
        <f>VLOOKUP(BORRADOR_PRODUCTOS[[#This Row],[id_producto]],PRODUCTOS!$F$8:$BK$150,58,FALSE)</f>
        <v>#N/A</v>
      </c>
      <c r="V29" s="26"/>
      <c r="W29" s="26">
        <v>44167</v>
      </c>
    </row>
    <row r="30" spans="2:23"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Row],[id_producto]],PRODUCTOS!$F$8:$BK$150,58,FALSE)="Sin actualización","No",IF(VLOOKUP(BORRADOR_PRODUCTOS[[#This Row],[id_producto]],PRODUCTOS!$F$8:$BK$150,58,FALSE)="",0,"Sí"))</f>
        <v>#N/A</v>
      </c>
      <c r="U30" s="22" t="e">
        <f>VLOOKUP(BORRADOR_PRODUCTOS[[#This Row],[id_producto]],PRODUCTOS!$F$8:$BK$150,58,FALSE)</f>
        <v>#N/A</v>
      </c>
      <c r="V30" s="26"/>
      <c r="W30" s="26">
        <v>44133</v>
      </c>
    </row>
    <row r="31" spans="2:23"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Row],[id_producto]],PRODUCTOS!$F$8:$BK$150,58,FALSE)="Sin actualización","No",IF(VLOOKUP(BORRADOR_PRODUCTOS[[#This Row],[id_producto]],PRODUCTOS!$F$8:$BK$150,58,FALSE)="",0,"Sí"))</f>
        <v>0</v>
      </c>
      <c r="U31" s="22">
        <f>VLOOKUP(BORRADOR_PRODUCTOS[[#This Row],[id_producto]],PRODUCTOS!$F$8:$BK$150,58,FALSE)</f>
        <v>0</v>
      </c>
      <c r="V31" s="26"/>
      <c r="W31" s="26">
        <v>44167</v>
      </c>
    </row>
    <row r="32" spans="2:23"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Row],[id_producto]],PRODUCTOS!$F$8:$BK$150,58,FALSE)="Sin actualización","No",IF(VLOOKUP(BORRADOR_PRODUCTOS[[#This Row],[id_producto]],PRODUCTOS!$F$8:$BK$150,58,FALSE)="",0,"Sí"))</f>
        <v>0</v>
      </c>
      <c r="U32" s="22">
        <f>VLOOKUP(BORRADOR_PRODUCTOS[[#This Row],[id_producto]],PRODUCTOS!$F$8:$BK$150,58,FALSE)</f>
        <v>0</v>
      </c>
      <c r="V32" s="26"/>
      <c r="W32" s="26">
        <v>44133</v>
      </c>
    </row>
    <row r="33" spans="2:23" ht="36"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1887</v>
      </c>
      <c r="O33" s="22" t="s">
        <v>1403</v>
      </c>
      <c r="P33" s="22" t="s">
        <v>1403</v>
      </c>
      <c r="Q33" s="22" t="s">
        <v>1095</v>
      </c>
      <c r="R33" s="22" t="s">
        <v>1095</v>
      </c>
      <c r="S33" s="22" t="s">
        <v>1095</v>
      </c>
      <c r="T33" s="22" t="str">
        <f>IF(VLOOKUP(BORRADOR_PRODUCTOS[[#This Row],[id_producto]],PRODUCTOS!$F$8:$BK$150,58,FALSE)="Sin actualización","No",IF(VLOOKUP(BORRADOR_PRODUCTOS[[#This Row],[id_producto]],PRODUCTOS!$F$8:$BK$150,58,FALSE)="",0,"Sí"))</f>
        <v>Sí</v>
      </c>
      <c r="U33" s="22" t="str">
        <f>VLOOKUP(BORRADOR_PRODUCTOS[[#This Row],[id_producto]],PRODUCTOS!$F$8:$BK$150,58,FALSE)</f>
        <v>Sin actualización. En el mes de octubre se lanza nueva versión del producto.</v>
      </c>
      <c r="V33" s="26"/>
      <c r="W33" s="26">
        <v>44235</v>
      </c>
    </row>
    <row r="34" spans="2:23"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Row],[id_producto]],PRODUCTOS!$F$8:$BK$150,58,FALSE)="Sin actualización","No",IF(VLOOKUP(BORRADOR_PRODUCTOS[[#This Row],[id_producto]],PRODUCTOS!$F$8:$BK$150,58,FALSE)="",0,"Sí"))</f>
        <v>#N/A</v>
      </c>
      <c r="U34" s="22" t="e">
        <f>VLOOKUP(BORRADOR_PRODUCTOS[[#This Row],[id_producto]],PRODUCTOS!$F$8:$BK$150,58,FALSE)</f>
        <v>#N/A</v>
      </c>
      <c r="V34" s="26"/>
      <c r="W34" s="26">
        <v>44133</v>
      </c>
    </row>
    <row r="35" spans="2:23"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Row],[id_producto]],PRODUCTOS!$F$8:$BK$150,58,FALSE)="Sin actualización","No",IF(VLOOKUP(BORRADOR_PRODUCTOS[[#This Row],[id_producto]],PRODUCTOS!$F$8:$BK$150,58,FALSE)="",0,"Sí"))</f>
        <v>#N/A</v>
      </c>
      <c r="U35" s="22" t="e">
        <f>VLOOKUP(BORRADOR_PRODUCTOS[[#This Row],[id_producto]],PRODUCTOS!$F$8:$BK$150,58,FALSE)</f>
        <v>#N/A</v>
      </c>
      <c r="V35" s="26"/>
      <c r="W35" s="26">
        <v>44133</v>
      </c>
    </row>
    <row r="36" spans="2:23"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Row],[id_producto]],PRODUCTOS!$F$8:$BK$150,58,FALSE)="Sin actualización","No",IF(VLOOKUP(BORRADOR_PRODUCTOS[[#This Row],[id_producto]],PRODUCTOS!$F$8:$BK$150,58,FALSE)="",0,"Sí"))</f>
        <v>#N/A</v>
      </c>
      <c r="U36" s="22" t="e">
        <f>VLOOKUP(BORRADOR_PRODUCTOS[[#This Row],[id_producto]],PRODUCTOS!$F$8:$BK$150,58,FALSE)</f>
        <v>#N/A</v>
      </c>
      <c r="V36" s="26"/>
      <c r="W36" s="26">
        <v>44133</v>
      </c>
    </row>
    <row r="37" spans="2:23"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Row],[id_producto]],PRODUCTOS!$F$8:$BK$150,58,FALSE)="Sin actualización","No",IF(VLOOKUP(BORRADOR_PRODUCTOS[[#This Row],[id_producto]],PRODUCTOS!$F$8:$BK$150,58,FALSE)="",0,"Sí"))</f>
        <v>Sí</v>
      </c>
      <c r="U37" s="22" t="str">
        <f>VLOOKUP(BORRADOR_PRODUCTOS[[#This Row],[id_producto]],PRODUCTOS!$F$8:$BK$150,58,FALSE)</f>
        <v xml:space="preserve">Sin actualización </v>
      </c>
      <c r="V37" s="26"/>
      <c r="W37" s="26">
        <v>44235</v>
      </c>
    </row>
    <row r="38" spans="2:23"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Row],[id_producto]],PRODUCTOS!$F$8:$BK$150,58,FALSE)="Sin actualización","No",IF(VLOOKUP(BORRADOR_PRODUCTOS[[#This Row],[id_producto]],PRODUCTOS!$F$8:$BK$150,58,FALSE)="",0,"Sí"))</f>
        <v>0</v>
      </c>
      <c r="U38" s="22">
        <f>VLOOKUP(BORRADOR_PRODUCTOS[[#This Row],[id_producto]],PRODUCTOS!$F$8:$BK$150,58,FALSE)</f>
        <v>0</v>
      </c>
      <c r="V38" s="26"/>
      <c r="W38" s="26">
        <v>44133</v>
      </c>
    </row>
    <row r="39" spans="2:23"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Row],[id_producto]],PRODUCTOS!$F$8:$BK$150,58,FALSE)="Sin actualización","No",IF(VLOOKUP(BORRADOR_PRODUCTOS[[#This Row],[id_producto]],PRODUCTOS!$F$8:$BK$150,58,FALSE)="",0,"Sí"))</f>
        <v>0</v>
      </c>
      <c r="U39" s="22">
        <f>VLOOKUP(BORRADOR_PRODUCTOS[[#This Row],[id_producto]],PRODUCTOS!$F$8:$BK$150,58,FALSE)</f>
        <v>0</v>
      </c>
      <c r="V39" s="26"/>
      <c r="W39" s="26">
        <v>44167</v>
      </c>
    </row>
    <row r="40" spans="2:23"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Row],[id_producto]],PRODUCTOS!$F$8:$BK$150,58,FALSE)="Sin actualización","No",IF(VLOOKUP(BORRADOR_PRODUCTOS[[#This Row],[id_producto]],PRODUCTOS!$F$8:$BK$150,58,FALSE)="",0,"Sí"))</f>
        <v>0</v>
      </c>
      <c r="U40" s="22">
        <f>VLOOKUP(BORRADOR_PRODUCTOS[[#This Row],[id_producto]],PRODUCTOS!$F$8:$BK$150,58,FALSE)</f>
        <v>0</v>
      </c>
      <c r="V40" s="26"/>
      <c r="W40" s="26">
        <v>44133</v>
      </c>
    </row>
    <row r="41" spans="2:23"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Row],[id_producto]],PRODUCTOS!$F$8:$BK$150,58,FALSE)="Sin actualización","No",IF(VLOOKUP(BORRADOR_PRODUCTOS[[#This Row],[id_producto]],PRODUCTOS!$F$8:$BK$150,58,FALSE)="",0,"Sí"))</f>
        <v>0</v>
      </c>
      <c r="U41" s="22">
        <f>VLOOKUP(BORRADOR_PRODUCTOS[[#This Row],[id_producto]],PRODUCTOS!$F$8:$BK$150,58,FALSE)</f>
        <v>0</v>
      </c>
      <c r="V41" s="26"/>
      <c r="W41" s="26">
        <v>44167</v>
      </c>
    </row>
    <row r="42" spans="2:23"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1886</v>
      </c>
      <c r="O42" s="22" t="s">
        <v>1403</v>
      </c>
      <c r="P42" s="22" t="s">
        <v>1403</v>
      </c>
      <c r="Q42" s="22" t="s">
        <v>1095</v>
      </c>
      <c r="R42" s="22" t="s">
        <v>1095</v>
      </c>
      <c r="S42" s="22" t="s">
        <v>1095</v>
      </c>
      <c r="T42" s="22" t="str">
        <f>IF(VLOOKUP(BORRADOR_PRODUCTOS[[#This Row],[id_producto]],PRODUCTOS!$F$8:$BK$150,58,FALSE)="Sin actualización","No",IF(VLOOKUP(BORRADOR_PRODUCTOS[[#This Row],[id_producto]],PRODUCTOS!$F$8:$BK$150,58,FALSE)="",0,"Sí"))</f>
        <v>No</v>
      </c>
      <c r="U42" s="22" t="str">
        <f>VLOOKUP(BORRADOR_PRODUCTOS[[#This Row],[id_producto]],PRODUCTOS!$F$8:$BK$150,58,FALSE)</f>
        <v>Sin actualización</v>
      </c>
      <c r="V42" s="26"/>
      <c r="W42" s="26">
        <v>44235</v>
      </c>
    </row>
    <row r="43" spans="2:23"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Row],[id_producto]],PRODUCTOS!$F$8:$BK$150,58,FALSE)="Sin actualización","No",IF(VLOOKUP(BORRADOR_PRODUCTOS[[#This Row],[id_producto]],PRODUCTOS!$F$8:$BK$150,58,FALSE)="",0,"Sí"))</f>
        <v>Sí</v>
      </c>
      <c r="U43" s="22" t="str">
        <f>VLOOKUP(BORRADOR_PRODUCTOS[[#This Row],[id_producto]],PRODUCTOS!$F$8:$BK$150,58,FALSE)</f>
        <v>Semanal</v>
      </c>
      <c r="V43" s="26"/>
      <c r="W43" s="26">
        <v>44133</v>
      </c>
    </row>
    <row r="44" spans="2:23" x14ac:dyDescent="0.35">
      <c r="B44" s="254" t="s">
        <v>11</v>
      </c>
      <c r="C44" s="255" t="s">
        <v>1895</v>
      </c>
      <c r="D44" s="256"/>
      <c r="E44" s="256" t="s">
        <v>741</v>
      </c>
      <c r="F44" s="256" t="s">
        <v>725</v>
      </c>
      <c r="G44" s="21" t="str">
        <f>PRODUCTOS!F101</f>
        <v>0012-02-00094</v>
      </c>
      <c r="H44" s="241"/>
      <c r="I44" s="27" t="s">
        <v>179</v>
      </c>
      <c r="J44" s="23">
        <v>1</v>
      </c>
      <c r="K44" s="22" t="s">
        <v>88</v>
      </c>
      <c r="L44" s="22" t="s">
        <v>88</v>
      </c>
      <c r="M44" s="24" t="s">
        <v>165</v>
      </c>
      <c r="N44" s="246"/>
      <c r="O44" s="22" t="s">
        <v>1403</v>
      </c>
      <c r="P44" s="22" t="s">
        <v>1403</v>
      </c>
      <c r="Q44" s="22" t="s">
        <v>1095</v>
      </c>
      <c r="R44" s="22" t="s">
        <v>1095</v>
      </c>
      <c r="S44" s="22" t="s">
        <v>1095</v>
      </c>
      <c r="T44" s="22" t="str">
        <f>IF(VLOOKUP(BORRADOR_PRODUCTOS[[#This Row],[id_producto]],PRODUCTOS!$F$8:$BK$150,58,FALSE)="Sin actualización","No",IF(VLOOKUP(BORRADOR_PRODUCTOS[[#This Row],[id_producto]],PRODUCTOS!$F$8:$BK$150,58,FALSE)="",0,"Sí"))</f>
        <v>No</v>
      </c>
      <c r="U44" s="22" t="str">
        <f>VLOOKUP(BORRADOR_PRODUCTOS[[#This Row],[id_producto]],PRODUCTOS!$F$8:$BK$150,58,FALSE)</f>
        <v>Sin actualización</v>
      </c>
      <c r="V44" s="26"/>
      <c r="W44" s="26">
        <v>44235</v>
      </c>
    </row>
    <row r="45" spans="2:23"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Row],[id_producto]],PRODUCTOS!$F$8:$BK$150,58,FALSE)="Sin actualización","No",IF(VLOOKUP(BORRADOR_PRODUCTOS[[#This Row],[id_producto]],PRODUCTOS!$F$8:$BK$150,58,FALSE)="",0,"Sí"))</f>
        <v>No</v>
      </c>
      <c r="U45" s="22" t="str">
        <f>VLOOKUP(BORRADOR_PRODUCTOS[[#This Row],[id_producto]],PRODUCTOS!$F$8:$BK$150,58,FALSE)</f>
        <v>Sin actualización</v>
      </c>
      <c r="V45" s="26"/>
      <c r="W45" s="26">
        <v>44168</v>
      </c>
    </row>
    <row r="46" spans="2:23" ht="24" x14ac:dyDescent="0.35">
      <c r="B46" s="25" t="s">
        <v>11</v>
      </c>
      <c r="C46" s="249"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Row],[id_producto]],PRODUCTOS!$F$8:$BK$150,58,FALSE)="Sin actualización","No",IF(VLOOKUP(BORRADOR_PRODUCTOS[[#This Row],[id_producto]],PRODUCTOS!$F$8:$BK$150,58,FALSE)="",0,"Sí"))</f>
        <v>#N/A</v>
      </c>
      <c r="U46" s="22" t="e">
        <f>VLOOKUP(BORRADOR_PRODUCTOS[[#This Row],[id_producto]],PRODUCTOS!$F$8:$BK$150,58,FALSE)</f>
        <v>#N/A</v>
      </c>
      <c r="V46" s="26"/>
      <c r="W46" s="26">
        <v>44133</v>
      </c>
    </row>
    <row r="47" spans="2:23"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Row],[id_producto]],PRODUCTOS!$F$8:$BK$150,58,FALSE)="Sin actualización","No",IF(VLOOKUP(BORRADOR_PRODUCTOS[[#This Row],[id_producto]],PRODUCTOS!$F$8:$BK$150,58,FALSE)="",0,"Sí"))</f>
        <v>0</v>
      </c>
      <c r="U47" s="22">
        <f>VLOOKUP(BORRADOR_PRODUCTOS[[#This Row],[id_producto]],PRODUCTOS!$F$8:$BK$150,58,FALSE)</f>
        <v>0</v>
      </c>
      <c r="V47" s="26"/>
      <c r="W47" s="26">
        <v>44133</v>
      </c>
    </row>
    <row r="48" spans="2:23"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Row],[id_producto]],PRODUCTOS!$F$8:$BK$150,58,FALSE)="Sin actualización","No",IF(VLOOKUP(BORRADOR_PRODUCTOS[[#This Row],[id_producto]],PRODUCTOS!$F$8:$BK$150,58,FALSE)="",0,"Sí"))</f>
        <v>No</v>
      </c>
      <c r="U48" s="22" t="str">
        <f>VLOOKUP(BORRADOR_PRODUCTOS[[#This Row],[id_producto]],PRODUCTOS!$F$8:$BK$150,58,FALSE)</f>
        <v>Sin Actualización</v>
      </c>
      <c r="V48" s="26"/>
      <c r="W48" s="26">
        <v>44133</v>
      </c>
    </row>
    <row r="49" spans="2:23"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Row],[id_producto]],PRODUCTOS!$F$8:$BK$150,58,FALSE)="Sin actualización","No",IF(VLOOKUP(BORRADOR_PRODUCTOS[[#This Row],[id_producto]],PRODUCTOS!$F$8:$BK$150,58,FALSE)="",0,"Sí"))</f>
        <v>No</v>
      </c>
      <c r="U49" s="22" t="str">
        <f>VLOOKUP(BORRADOR_PRODUCTOS[[#This Row],[id_producto]],PRODUCTOS!$F$8:$BK$150,58,FALSE)</f>
        <v>Sin Actualización</v>
      </c>
      <c r="V49" s="26"/>
      <c r="W49" s="26">
        <v>44133</v>
      </c>
    </row>
    <row r="50" spans="2:23"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Row],[id_producto]],PRODUCTOS!$F$8:$BK$150,58,FALSE)="Sin actualización","No",IF(VLOOKUP(BORRADOR_PRODUCTOS[[#This Row],[id_producto]],PRODUCTOS!$F$8:$BK$150,58,FALSE)="",0,"Sí"))</f>
        <v>0</v>
      </c>
      <c r="U50" s="22">
        <f>VLOOKUP(BORRADOR_PRODUCTOS[[#This Row],[id_producto]],PRODUCTOS!$F$8:$BK$150,58,FALSE)</f>
        <v>0</v>
      </c>
      <c r="V50" s="26"/>
      <c r="W50" s="26">
        <v>44133</v>
      </c>
    </row>
    <row r="51" spans="2:23"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Row],[id_producto]],PRODUCTOS!$F$8:$BK$150,58,FALSE)="Sin actualización","No",IF(VLOOKUP(BORRADOR_PRODUCTOS[[#This Row],[id_producto]],PRODUCTOS!$F$8:$BK$150,58,FALSE)="",0,"Sí"))</f>
        <v>0</v>
      </c>
      <c r="U51" s="22">
        <f>VLOOKUP(BORRADOR_PRODUCTOS[[#This Row],[id_producto]],PRODUCTOS!$F$8:$BK$150,58,FALSE)</f>
        <v>0</v>
      </c>
      <c r="V51" s="26"/>
      <c r="W51" s="26">
        <v>44133</v>
      </c>
    </row>
    <row r="52" spans="2:23"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Row],[id_producto]],PRODUCTOS!$F$8:$BK$150,58,FALSE)="Sin actualización","No",IF(VLOOKUP(BORRADOR_PRODUCTOS[[#This Row],[id_producto]],PRODUCTOS!$F$8:$BK$150,58,FALSE)="",0,"Sí"))</f>
        <v>0</v>
      </c>
      <c r="U52" s="22">
        <f>VLOOKUP(BORRADOR_PRODUCTOS[[#This Row],[id_producto]],PRODUCTOS!$F$8:$BK$150,58,FALSE)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1885</v>
      </c>
      <c r="O53" s="22" t="s">
        <v>1403</v>
      </c>
      <c r="P53" s="22" t="s">
        <v>1403</v>
      </c>
      <c r="Q53" s="22" t="s">
        <v>1095</v>
      </c>
      <c r="R53" s="22"/>
      <c r="S53" s="22" t="s">
        <v>1095</v>
      </c>
      <c r="T53" s="22" t="str">
        <f>IF(VLOOKUP(BORRADOR_PRODUCTOS[[#This Row],[id_producto]],PRODUCTOS!$F$8:$BK$150,58,FALSE)="Sin actualización","No",IF(VLOOKUP(BORRADOR_PRODUCTOS[[#This Row],[id_producto]],PRODUCTOS!$F$8:$BK$150,58,FALSE)="",0,"Sí"))</f>
        <v>Sí</v>
      </c>
      <c r="U53" s="22" t="str">
        <f>VLOOKUP(BORRADOR_PRODUCTOS[[#This Row],[id_producto]],PRODUCTOS!$F$8:$BK$150,58,FALSE)</f>
        <v>Semanal</v>
      </c>
      <c r="V53" s="26"/>
      <c r="W53" s="26">
        <v>44235</v>
      </c>
    </row>
    <row r="54" spans="2:23"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Row],[id_producto]],PRODUCTOS!$F$8:$BK$150,58,FALSE)="Sin actualización","No",IF(VLOOKUP(BORRADOR_PRODUCTOS[[#This Row],[id_producto]],PRODUCTOS!$F$8:$BK$150,58,FALSE)="",0,"Sí"))</f>
        <v>No</v>
      </c>
      <c r="U54" s="22" t="str">
        <f>VLOOKUP(BORRADOR_PRODUCTOS[[#This Row],[id_producto]],PRODUCTOS!$F$8:$BK$150,58,FALSE)</f>
        <v>Sin actualización</v>
      </c>
      <c r="V54" s="26"/>
      <c r="W54" s="26">
        <v>44235</v>
      </c>
    </row>
    <row r="55" spans="2:23"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Row],[id_producto]],PRODUCTOS!$F$8:$BK$150,58,FALSE)="Sin actualización","No",IF(VLOOKUP(BORRADOR_PRODUCTOS[[#This Row],[id_producto]],PRODUCTOS!$F$8:$BK$150,58,FALSE)="",0,"Sí"))</f>
        <v>0</v>
      </c>
      <c r="U55" s="22">
        <f>VLOOKUP(BORRADOR_PRODUCTOS[[#This Row],[id_producto]],PRODUCTOS!$F$8:$BK$150,58,FALSE)</f>
        <v>0</v>
      </c>
      <c r="V55" s="26"/>
      <c r="W55" s="26">
        <v>44133</v>
      </c>
    </row>
    <row r="56" spans="2:23"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Row],[id_producto]],PRODUCTOS!$F$8:$BK$150,58,FALSE)="Sin actualización","No",IF(VLOOKUP(BORRADOR_PRODUCTOS[[#This Row],[id_producto]],PRODUCTOS!$F$8:$BK$150,58,FALSE)="",0,"Sí"))</f>
        <v>0</v>
      </c>
      <c r="U56" s="22">
        <f>VLOOKUP(BORRADOR_PRODUCTOS[[#This Row],[id_producto]],PRODUCTOS!$F$8:$BK$150,58,FALSE)</f>
        <v>0</v>
      </c>
      <c r="V56" s="26"/>
      <c r="W56" s="26">
        <v>44133</v>
      </c>
    </row>
    <row r="57" spans="2:23"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Row],[id_producto]],PRODUCTOS!$F$8:$BK$150,58,FALSE)="Sin actualización","No",IF(VLOOKUP(BORRADOR_PRODUCTOS[[#This Row],[id_producto]],PRODUCTOS!$F$8:$BK$150,58,FALSE)="",0,"Sí"))</f>
        <v>0</v>
      </c>
      <c r="U57" s="22">
        <f>VLOOKUP(BORRADOR_PRODUCTOS[[#This Row],[id_producto]],PRODUCTOS!$F$8:$BK$150,58,FALSE)</f>
        <v>0</v>
      </c>
      <c r="V57" s="26"/>
      <c r="W57" s="26">
        <v>44133</v>
      </c>
    </row>
    <row r="58" spans="2:23"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Row],[id_producto]],PRODUCTOS!$F$8:$BK$150,58,FALSE)="Sin actualización","No",IF(VLOOKUP(BORRADOR_PRODUCTOS[[#This Row],[id_producto]],PRODUCTOS!$F$8:$BK$150,58,FALSE)="",0,"Sí"))</f>
        <v>0</v>
      </c>
      <c r="U58" s="22">
        <f>VLOOKUP(BORRADOR_PRODUCTOS[[#This Row],[id_producto]],PRODUCTOS!$F$8:$BK$150,58,FALSE)</f>
        <v>0</v>
      </c>
      <c r="V58" s="26"/>
      <c r="W58" s="26">
        <v>44133</v>
      </c>
    </row>
    <row r="59" spans="2:23"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Row],[id_producto]],PRODUCTOS!$F$8:$BK$150,58,FALSE)="Sin actualización","No",IF(VLOOKUP(BORRADOR_PRODUCTOS[[#This Row],[id_producto]],PRODUCTOS!$F$8:$BK$150,58,FALSE)="",0,"Sí"))</f>
        <v>0</v>
      </c>
      <c r="U59" s="22">
        <f>VLOOKUP(BORRADOR_PRODUCTOS[[#This Row],[id_producto]],PRODUCTOS!$F$8:$BK$150,58,FALSE)</f>
        <v>0</v>
      </c>
      <c r="V59" s="26"/>
      <c r="W59" s="26">
        <v>44133</v>
      </c>
    </row>
    <row r="60" spans="2:23" x14ac:dyDescent="0.35">
      <c r="B60" s="25" t="s">
        <v>8</v>
      </c>
      <c r="C60" s="22" t="s">
        <v>1768</v>
      </c>
      <c r="D60" s="21">
        <v>1</v>
      </c>
      <c r="E60" s="21" t="s">
        <v>169</v>
      </c>
      <c r="F60" s="21" t="s">
        <v>725</v>
      </c>
      <c r="G60" s="21" t="str">
        <f>PRODUCTOS!F45</f>
        <v>0009-01-00038</v>
      </c>
      <c r="H60" s="21"/>
      <c r="I60" s="27" t="s">
        <v>179</v>
      </c>
      <c r="J60" s="23">
        <v>1</v>
      </c>
      <c r="K60" s="22" t="s">
        <v>122</v>
      </c>
      <c r="L60" s="22" t="s">
        <v>747</v>
      </c>
      <c r="M60" s="24" t="s">
        <v>1621</v>
      </c>
      <c r="N60" s="22"/>
      <c r="O60" s="22" t="s">
        <v>1403</v>
      </c>
      <c r="P60" s="22" t="s">
        <v>1403</v>
      </c>
      <c r="Q60" s="22" t="s">
        <v>1095</v>
      </c>
      <c r="R60" s="22"/>
      <c r="S60" s="22" t="s">
        <v>1095</v>
      </c>
      <c r="T60" s="22" t="str">
        <f>IF(VLOOKUP(BORRADOR_PRODUCTOS[[#This Row],[id_producto]],PRODUCTOS!$F$8:$BK$150,58,FALSE)="Sin actualización","No",IF(VLOOKUP(BORRADOR_PRODUCTOS[[#This Row],[id_producto]],PRODUCTOS!$F$8:$BK$150,58,FALSE)="",0,"Sí"))</f>
        <v>No</v>
      </c>
      <c r="U60" s="22" t="str">
        <f>VLOOKUP(BORRADOR_PRODUCTOS[[#This Row],[id_producto]],PRODUCTOS!$F$8:$BK$150,58,FALSE)</f>
        <v>Sin actualización</v>
      </c>
      <c r="V60" s="26"/>
      <c r="W60" s="26">
        <v>44235</v>
      </c>
    </row>
    <row r="61" spans="2:23" x14ac:dyDescent="0.35">
      <c r="B61" s="239" t="s">
        <v>8</v>
      </c>
      <c r="C61" s="240" t="s">
        <v>743</v>
      </c>
      <c r="D61" s="241">
        <v>2</v>
      </c>
      <c r="E61" s="241" t="s">
        <v>169</v>
      </c>
      <c r="F61" s="241" t="s">
        <v>726</v>
      </c>
      <c r="G61" s="241"/>
      <c r="H61" s="241"/>
      <c r="I61" s="242" t="s">
        <v>1874</v>
      </c>
      <c r="J61" s="243"/>
      <c r="K61" s="244"/>
      <c r="L61" s="244"/>
      <c r="M61" s="245"/>
      <c r="N61" s="246" t="s">
        <v>1867</v>
      </c>
      <c r="O61" s="22"/>
      <c r="P61" s="22"/>
      <c r="Q61" s="22"/>
      <c r="R61" s="22"/>
      <c r="S61" s="22"/>
      <c r="T61" s="22" t="e">
        <f>IF(VLOOKUP(BORRADOR_PRODUCTOS[[#This Row],[id_producto]],PRODUCTOS!$F$8:$BK$150,58,FALSE)="Sin actualización","No",IF(VLOOKUP(BORRADOR_PRODUCTOS[[#This Row],[id_producto]],PRODUCTOS!$F$8:$BK$150,58,FALSE)="",0,"Sí"))</f>
        <v>#N/A</v>
      </c>
      <c r="U61" s="22" t="e">
        <f>VLOOKUP(BORRADOR_PRODUCTOS[[#This Row],[id_producto]],PRODUCTOS!$F$8:$BK$150,58,FALSE)</f>
        <v>#N/A</v>
      </c>
      <c r="V61" s="26"/>
      <c r="W61" s="26"/>
    </row>
    <row r="62" spans="2:23" x14ac:dyDescent="0.35">
      <c r="B62" s="239" t="s">
        <v>8</v>
      </c>
      <c r="C62" s="240" t="s">
        <v>744</v>
      </c>
      <c r="D62" s="241">
        <v>3</v>
      </c>
      <c r="E62" s="241" t="s">
        <v>169</v>
      </c>
      <c r="F62" s="241" t="s">
        <v>726</v>
      </c>
      <c r="G62" s="241"/>
      <c r="H62" s="241"/>
      <c r="I62" s="242" t="s">
        <v>1874</v>
      </c>
      <c r="J62" s="243"/>
      <c r="K62" s="244"/>
      <c r="L62" s="244"/>
      <c r="M62" s="245"/>
      <c r="N62" s="246" t="s">
        <v>1867</v>
      </c>
      <c r="O62" s="22"/>
      <c r="P62" s="22"/>
      <c r="Q62" s="22"/>
      <c r="R62" s="22"/>
      <c r="S62" s="22"/>
      <c r="T62" s="22" t="e">
        <f>IF(VLOOKUP(BORRADOR_PRODUCTOS[[#This Row],[id_producto]],PRODUCTOS!$F$8:$BK$150,58,FALSE)="Sin actualización","No",IF(VLOOKUP(BORRADOR_PRODUCTOS[[#This Row],[id_producto]],PRODUCTOS!$F$8:$BK$150,58,FALSE)="",0,"Sí"))</f>
        <v>#N/A</v>
      </c>
      <c r="U62" s="22" t="e">
        <f>VLOOKUP(BORRADOR_PRODUCTOS[[#This Row],[id_producto]],PRODUCTOS!$F$8:$BK$150,58,FALSE)</f>
        <v>#N/A</v>
      </c>
      <c r="V62" s="26"/>
      <c r="W62" s="26"/>
    </row>
    <row r="63" spans="2:23" x14ac:dyDescent="0.35">
      <c r="B63" s="239" t="s">
        <v>8</v>
      </c>
      <c r="C63" s="240" t="s">
        <v>745</v>
      </c>
      <c r="D63" s="241">
        <v>4</v>
      </c>
      <c r="E63" s="241" t="s">
        <v>169</v>
      </c>
      <c r="F63" s="241" t="s">
        <v>726</v>
      </c>
      <c r="G63" s="241"/>
      <c r="H63" s="241"/>
      <c r="I63" s="242" t="s">
        <v>1874</v>
      </c>
      <c r="J63" s="243"/>
      <c r="K63" s="244"/>
      <c r="L63" s="244"/>
      <c r="M63" s="245"/>
      <c r="N63" s="246" t="s">
        <v>1867</v>
      </c>
      <c r="O63" s="22"/>
      <c r="P63" s="22"/>
      <c r="Q63" s="22"/>
      <c r="R63" s="22"/>
      <c r="S63" s="22"/>
      <c r="T63" s="22" t="e">
        <f>IF(VLOOKUP(BORRADOR_PRODUCTOS[[#This Row],[id_producto]],PRODUCTOS!$F$8:$BK$150,58,FALSE)="Sin actualización","No",IF(VLOOKUP(BORRADOR_PRODUCTOS[[#This Row],[id_producto]],PRODUCTOS!$F$8:$BK$150,58,FALSE)="",0,"Sí"))</f>
        <v>#N/A</v>
      </c>
      <c r="U63" s="22" t="e">
        <f>VLOOKUP(BORRADOR_PRODUCTOS[[#This Row],[id_producto]],PRODUCTOS!$F$8:$BK$150,58,FALSE)</f>
        <v>#N/A</v>
      </c>
      <c r="V63" s="26"/>
      <c r="W63" s="26"/>
    </row>
    <row r="64" spans="2:23"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1621</v>
      </c>
      <c r="N64" s="22" t="s">
        <v>766</v>
      </c>
      <c r="O64" s="22" t="s">
        <v>1403</v>
      </c>
      <c r="P64" s="22" t="s">
        <v>1465</v>
      </c>
      <c r="Q64" s="22" t="s">
        <v>1405</v>
      </c>
      <c r="R64" s="22"/>
      <c r="S64" s="22" t="s">
        <v>1413</v>
      </c>
      <c r="T64" s="22" t="str">
        <f>IF(VLOOKUP(BORRADOR_PRODUCTOS[[#This Row],[id_producto]],PRODUCTOS!$F$8:$BK$150,58,FALSE)="Sin actualización","No",IF(VLOOKUP(BORRADOR_PRODUCTOS[[#This Row],[id_producto]],PRODUCTOS!$F$8:$BK$150,58,FALSE)="",0,"Sí"))</f>
        <v>No</v>
      </c>
      <c r="U64" s="22" t="str">
        <f>VLOOKUP(BORRADOR_PRODUCTOS[[#This Row],[id_producto]],PRODUCTOS!$F$8:$BK$150,58,FALSE)</f>
        <v>Sin actualización</v>
      </c>
      <c r="V64" s="26"/>
      <c r="W64" s="26">
        <v>44133</v>
      </c>
    </row>
    <row r="65" spans="2:23" ht="24"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Row],[id_producto]],PRODUCTOS!$F$8:$BK$150,58,FALSE)="Sin actualización","No",IF(VLOOKUP(BORRADOR_PRODUCTOS[[#This Row],[id_producto]],PRODUCTOS!$F$8:$BK$150,58,FALSE)="",0,"Sí"))</f>
        <v>Sí</v>
      </c>
      <c r="U65" s="22" t="str">
        <f>VLOOKUP(BORRADOR_PRODUCTOS[[#This Row],[id_producto]],PRODUCTOS!$F$8:$BK$150,58,FALSE)</f>
        <v>Incluye actualización en caso que ocurran cambios en los IPT.</v>
      </c>
      <c r="V65" s="26"/>
      <c r="W65" s="26">
        <v>44168</v>
      </c>
    </row>
    <row r="66" spans="2:23"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Row],[id_producto]],PRODUCTOS!$F$8:$BK$150,58,FALSE)="Sin actualización","No",IF(VLOOKUP(BORRADOR_PRODUCTOS[[#This Row],[id_producto]],PRODUCTOS!$F$8:$BK$150,58,FALSE)="",0,"Sí"))</f>
        <v>#N/A</v>
      </c>
      <c r="U66" s="22" t="e">
        <f>VLOOKUP(BORRADOR_PRODUCTOS[[#This Row],[id_producto]],PRODUCTOS!$F$8:$BK$150,58,FALSE)</f>
        <v>#N/A</v>
      </c>
      <c r="V66" s="26"/>
      <c r="W66" s="26"/>
    </row>
    <row r="67" spans="2:23"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Row],[id_producto]],PRODUCTOS!$F$8:$BK$150,58,FALSE)="Sin actualización","No",IF(VLOOKUP(BORRADOR_PRODUCTOS[[#This Row],[id_producto]],PRODUCTOS!$F$8:$BK$150,58,FALSE)="",0,"Sí"))</f>
        <v>0</v>
      </c>
      <c r="U67" s="22">
        <f>VLOOKUP(BORRADOR_PRODUCTOS[[#This Row],[id_producto]],PRODUCTOS!$F$8:$BK$150,58,FALSE)</f>
        <v>0</v>
      </c>
      <c r="V67" s="26"/>
      <c r="W67" s="26"/>
    </row>
    <row r="68" spans="2:23"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Row],[id_producto]],PRODUCTOS!$F$8:$BK$150,58,FALSE)="Sin actualización","No",IF(VLOOKUP(BORRADOR_PRODUCTOS[[#This Row],[id_producto]],PRODUCTOS!$F$8:$BK$150,58,FALSE)="",0,"Sí"))</f>
        <v>0</v>
      </c>
      <c r="U68" s="22">
        <f>VLOOKUP(BORRADOR_PRODUCTOS[[#This Row],[id_producto]],PRODUCTOS!$F$8:$BK$150,58,FALSE)</f>
        <v>0</v>
      </c>
      <c r="V68" s="26"/>
      <c r="W68" s="26"/>
    </row>
    <row r="69" spans="2:23"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Row],[id_producto]],PRODUCTOS!$F$8:$BK$150,58,FALSE)="Sin actualización","No",IF(VLOOKUP(BORRADOR_PRODUCTOS[[#This Row],[id_producto]],PRODUCTOS!$F$8:$BK$150,58,FALSE)="",0,"Sí"))</f>
        <v>#N/A</v>
      </c>
      <c r="U69" s="22" t="e">
        <f>VLOOKUP(BORRADOR_PRODUCTOS[[#This Row],[id_producto]],PRODUCTOS!$F$8:$BK$150,58,FALSE)</f>
        <v>#N/A</v>
      </c>
      <c r="V69" s="26"/>
      <c r="W69" s="26"/>
    </row>
    <row r="70" spans="2:23"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Row],[id_producto]],PRODUCTOS!$F$8:$BK$150,58,FALSE)="Sin actualización","No",IF(VLOOKUP(BORRADOR_PRODUCTOS[[#This Row],[id_producto]],PRODUCTOS!$F$8:$BK$150,58,FALSE)="",0,"Sí"))</f>
        <v>#N/A</v>
      </c>
      <c r="U70" s="22" t="e">
        <f>VLOOKUP(BORRADOR_PRODUCTOS[[#This Row],[id_producto]],PRODUCTOS!$F$8:$BK$150,58,FALSE)</f>
        <v>#N/A</v>
      </c>
      <c r="V70" s="26"/>
      <c r="W70" s="26"/>
    </row>
    <row r="71" spans="2:23"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Row],[id_producto]],PRODUCTOS!$F$8:$BK$150,58,FALSE)="Sin actualización","No",IF(VLOOKUP(BORRADOR_PRODUCTOS[[#This Row],[id_producto]],PRODUCTOS!$F$8:$BK$150,58,FALSE)="",0,"Sí"))</f>
        <v>#N/A</v>
      </c>
      <c r="U71" s="22" t="e">
        <f>VLOOKUP(BORRADOR_PRODUCTOS[[#This Row],[id_producto]],PRODUCTOS!$F$8:$BK$150,58,FALSE)</f>
        <v>#N/A</v>
      </c>
      <c r="V71" s="26"/>
      <c r="W71" s="26"/>
    </row>
    <row r="72" spans="2:23"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Row],[id_producto]],PRODUCTOS!$F$8:$BK$150,58,FALSE)="Sin actualización","No",IF(VLOOKUP(BORRADOR_PRODUCTOS[[#This Row],[id_producto]],PRODUCTOS!$F$8:$BK$150,58,FALSE)="",0,"Sí"))</f>
        <v>No</v>
      </c>
      <c r="U72" s="22" t="str">
        <f>VLOOKUP(BORRADOR_PRODUCTOS[[#This Row],[id_producto]],PRODUCTOS!$F$8:$BK$150,58,FALSE)</f>
        <v>Sin actualización</v>
      </c>
      <c r="V72" s="26"/>
      <c r="W72" s="26">
        <v>44168</v>
      </c>
    </row>
    <row r="73" spans="2:23"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Row],[id_producto]],PRODUCTOS!$F$8:$BK$150,58,FALSE)="Sin actualización","No",IF(VLOOKUP(BORRADOR_PRODUCTOS[[#This Row],[id_producto]],PRODUCTOS!$F$8:$BK$150,58,FALSE)="",0,"Sí"))</f>
        <v>0</v>
      </c>
      <c r="U73" s="22">
        <f>VLOOKUP(BORRADOR_PRODUCTOS[[#This Row],[id_producto]],PRODUCTOS!$F$8:$BK$150,58,FALSE)</f>
        <v>0</v>
      </c>
      <c r="V73" s="26"/>
      <c r="W73" s="26"/>
    </row>
    <row r="74" spans="2:23"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Row],[id_producto]],PRODUCTOS!$F$8:$BK$150,58,FALSE)="Sin actualización","No",IF(VLOOKUP(BORRADOR_PRODUCTOS[[#This Row],[id_producto]],PRODUCTOS!$F$8:$BK$150,58,FALSE)="",0,"Sí"))</f>
        <v>0</v>
      </c>
      <c r="U74" s="22">
        <f>VLOOKUP(BORRADOR_PRODUCTOS[[#This Row],[id_producto]],PRODUCTOS!$F$8:$BK$150,58,FALSE)</f>
        <v>0</v>
      </c>
      <c r="V74" s="26"/>
      <c r="W74" s="26"/>
    </row>
    <row r="75" spans="2:23" ht="24" x14ac:dyDescent="0.35">
      <c r="B75" s="25" t="s">
        <v>5</v>
      </c>
      <c r="C75" s="22" t="s">
        <v>1854</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Row],[id_producto]],PRODUCTOS!$F$8:$BK$150,58,FALSE)="Sin actualización","No",IF(VLOOKUP(BORRADOR_PRODUCTOS[[#This Row],[id_producto]],PRODUCTOS!$F$8:$BK$150,58,FALSE)="",0,"Sí"))</f>
        <v>No</v>
      </c>
      <c r="U75" s="22" t="str">
        <f>VLOOKUP(BORRADOR_PRODUCTOS[[#This Row],[id_producto]],PRODUCTOS!$F$8:$BK$150,58,FALSE)</f>
        <v>Sin actualización</v>
      </c>
      <c r="V75" s="26"/>
      <c r="W75" s="26">
        <v>44235</v>
      </c>
    </row>
    <row r="76" spans="2:23"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Row],[id_producto]],PRODUCTOS!$F$8:$BK$150,58,FALSE)="Sin actualización","No",IF(VLOOKUP(BORRADOR_PRODUCTOS[[#This Row],[id_producto]],PRODUCTOS!$F$8:$BK$150,58,FALSE)="",0,"Sí"))</f>
        <v>0</v>
      </c>
      <c r="U76" s="22">
        <f>VLOOKUP(BORRADOR_PRODUCTOS[[#This Row],[id_producto]],PRODUCTOS!$F$8:$BK$150,58,FALSE)</f>
        <v>0</v>
      </c>
      <c r="V76" s="26"/>
      <c r="W76" s="26"/>
    </row>
    <row r="77" spans="2:23"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Row],[id_producto]],PRODUCTOS!$F$8:$BK$150,58,FALSE)="Sin actualización","No",IF(VLOOKUP(BORRADOR_PRODUCTOS[[#This Row],[id_producto]],PRODUCTOS!$F$8:$BK$150,58,FALSE)="",0,"Sí"))</f>
        <v>#N/A</v>
      </c>
      <c r="U77" s="22" t="e">
        <f>VLOOKUP(BORRADOR_PRODUCTOS[[#This Row],[id_producto]],PRODUCTOS!$F$8:$BK$150,58,FALSE)</f>
        <v>#N/A</v>
      </c>
      <c r="V77" s="26"/>
      <c r="W77" s="26"/>
    </row>
    <row r="78" spans="2:23" x14ac:dyDescent="0.35">
      <c r="B78" s="25" t="s">
        <v>644</v>
      </c>
      <c r="C78" s="104" t="s">
        <v>1142</v>
      </c>
      <c r="D78" s="21">
        <v>1</v>
      </c>
      <c r="E78" s="21" t="s">
        <v>169</v>
      </c>
      <c r="F78" s="21" t="s">
        <v>725</v>
      </c>
      <c r="G78" s="21" t="str">
        <f>PRODUCTOS!F53</f>
        <v>0017-01-00046</v>
      </c>
      <c r="H78" s="21"/>
      <c r="I78" s="27" t="s">
        <v>148</v>
      </c>
      <c r="J78" s="23">
        <v>0.95</v>
      </c>
      <c r="K78" s="22" t="s">
        <v>126</v>
      </c>
      <c r="L78" s="22" t="s">
        <v>1860</v>
      </c>
      <c r="M78" s="24" t="s">
        <v>165</v>
      </c>
      <c r="N78" s="22"/>
      <c r="O78" s="22" t="s">
        <v>1403</v>
      </c>
      <c r="P78" s="22" t="s">
        <v>1403</v>
      </c>
      <c r="Q78" s="22" t="s">
        <v>1404</v>
      </c>
      <c r="R78" s="22"/>
      <c r="S78" s="22"/>
      <c r="T78" s="22" t="str">
        <f>IF(VLOOKUP(BORRADOR_PRODUCTOS[[#This Row],[id_producto]],PRODUCTOS!$F$8:$BK$150,58,FALSE)="Sin actualización","No",IF(VLOOKUP(BORRADOR_PRODUCTOS[[#This Row],[id_producto]],PRODUCTOS!$F$8:$BK$150,58,FALSE)="",0,"Sí"))</f>
        <v>No</v>
      </c>
      <c r="U78" s="22" t="str">
        <f>VLOOKUP(BORRADOR_PRODUCTOS[[#This Row],[id_producto]],PRODUCTOS!$F$8:$BK$150,58,FALSE)</f>
        <v>Sin actualización</v>
      </c>
      <c r="V78" s="26"/>
      <c r="W78" s="26">
        <v>44256</v>
      </c>
    </row>
    <row r="79" spans="2:23"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Row],[id_producto]],PRODUCTOS!$F$8:$BK$150,58,FALSE)="Sin actualización","No",IF(VLOOKUP(BORRADOR_PRODUCTOS[[#This Row],[id_producto]],PRODUCTOS!$F$8:$BK$150,58,FALSE)="",0,"Sí"))</f>
        <v>No</v>
      </c>
      <c r="U79" s="22" t="str">
        <f>VLOOKUP(BORRADOR_PRODUCTOS[[#This Row],[id_producto]],PRODUCTOS!$F$8:$BK$150,58,FALSE)</f>
        <v>Sin actualización</v>
      </c>
      <c r="V79" s="26"/>
      <c r="W79" s="26">
        <v>44246</v>
      </c>
    </row>
    <row r="80" spans="2:23"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Row],[id_producto]],PRODUCTOS!$F$8:$BK$150,58,FALSE)="Sin actualización","No",IF(VLOOKUP(BORRADOR_PRODUCTOS[[#This Row],[id_producto]],PRODUCTOS!$F$8:$BK$150,58,FALSE)="",0,"Sí"))</f>
        <v>Sí</v>
      </c>
      <c r="U80" s="22" t="str">
        <f>VLOOKUP(BORRADOR_PRODUCTOS[[#This Row],[id_producto]],PRODUCTOS!$F$8:$BK$150,58,FALSE)</f>
        <v>Solo en caso de cambios en las salvaguardas de cada organismo</v>
      </c>
      <c r="V80" s="26"/>
      <c r="W80" s="26">
        <v>44168</v>
      </c>
    </row>
    <row r="81" spans="2:23"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Row],[id_producto]],PRODUCTOS!$F$8:$BK$150,58,FALSE)="Sin actualización","No",IF(VLOOKUP(BORRADOR_PRODUCTOS[[#This Row],[id_producto]],PRODUCTOS!$F$8:$BK$150,58,FALSE)="",0,"Sí"))</f>
        <v>0</v>
      </c>
      <c r="U81" s="22">
        <f>VLOOKUP(BORRADOR_PRODUCTOS[[#This Row],[id_producto]],PRODUCTOS!$F$8:$BK$150,58,FALSE)</f>
        <v>0</v>
      </c>
      <c r="V81" s="26"/>
      <c r="W81" s="26"/>
    </row>
    <row r="82" spans="2:23"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Row],[id_producto]],PRODUCTOS!$F$8:$BK$150,58,FALSE)="Sin actualización","No",IF(VLOOKUP(BORRADOR_PRODUCTOS[[#This Row],[id_producto]],PRODUCTOS!$F$8:$BK$150,58,FALSE)="",0,"Sí"))</f>
        <v>0</v>
      </c>
      <c r="U82" s="22">
        <f>VLOOKUP(BORRADOR_PRODUCTOS[[#This Row],[id_producto]],PRODUCTOS!$F$8:$BK$150,58,FALSE)</f>
        <v>0</v>
      </c>
      <c r="V82" s="26"/>
      <c r="W82" s="26">
        <v>44168</v>
      </c>
    </row>
    <row r="83" spans="2:23"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Row],[id_producto]],PRODUCTOS!$F$8:$BK$150,58,FALSE)="Sin actualización","No",IF(VLOOKUP(BORRADOR_PRODUCTOS[[#This Row],[id_producto]],PRODUCTOS!$F$8:$BK$150,58,FALSE)="",0,"Sí"))</f>
        <v>0</v>
      </c>
      <c r="U83" s="22">
        <f>VLOOKUP(BORRADOR_PRODUCTOS[[#This Row],[id_producto]],PRODUCTOS!$F$8:$BK$150,58,FALSE)</f>
        <v>0</v>
      </c>
      <c r="V83" s="38"/>
      <c r="W83" s="38"/>
    </row>
    <row r="84" spans="2:23"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Row],[id_producto]],PRODUCTOS!$F$8:$BK$150,58,FALSE)="Sin actualización","No",IF(VLOOKUP(BORRADOR_PRODUCTOS[[#This Row],[id_producto]],PRODUCTOS!$F$8:$BK$150,58,FALSE)="",0,"Sí"))</f>
        <v>0</v>
      </c>
      <c r="U84" s="22">
        <f>VLOOKUP(BORRADOR_PRODUCTOS[[#This Row],[id_producto]],PRODUCTOS!$F$8:$BK$150,58,FALSE)</f>
        <v>0</v>
      </c>
      <c r="V84" s="38"/>
      <c r="W84" s="38"/>
    </row>
    <row r="85" spans="2:23"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Row],[id_producto]],PRODUCTOS!$F$8:$BK$150,58,FALSE)="Sin actualización","No",IF(VLOOKUP(BORRADOR_PRODUCTOS[[#This Row],[id_producto]],PRODUCTOS!$F$8:$BK$150,58,FALSE)="",0,"Sí"))</f>
        <v>0</v>
      </c>
      <c r="U85" s="22">
        <f>VLOOKUP(BORRADOR_PRODUCTOS[[#This Row],[id_producto]],PRODUCTOS!$F$8:$BK$150,58,FALSE)</f>
        <v>0</v>
      </c>
      <c r="V85" s="38"/>
      <c r="W85" s="38"/>
    </row>
    <row r="86" spans="2:23"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Row],[id_producto]],PRODUCTOS!$F$8:$BK$150,58,FALSE)="Sin actualización","No",IF(VLOOKUP(BORRADOR_PRODUCTOS[[#This Row],[id_producto]],PRODUCTOS!$F$8:$BK$150,58,FALSE)="",0,"Sí"))</f>
        <v>0</v>
      </c>
      <c r="U86" s="22">
        <f>VLOOKUP(BORRADOR_PRODUCTOS[[#This Row],[id_producto]],PRODUCTOS!$F$8:$BK$150,58,FALSE)</f>
        <v>0</v>
      </c>
      <c r="V86" s="38"/>
      <c r="W86" s="38"/>
    </row>
    <row r="87" spans="2:23"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Row],[id_producto]],PRODUCTOS!$F$8:$BK$150,58,FALSE)="Sin actualización","No",IF(VLOOKUP(BORRADOR_PRODUCTOS[[#This Row],[id_producto]],PRODUCTOS!$F$8:$BK$150,58,FALSE)="",0,"Sí"))</f>
        <v>0</v>
      </c>
      <c r="U87" s="22">
        <f>VLOOKUP(BORRADOR_PRODUCTOS[[#This Row],[id_producto]],PRODUCTOS!$F$8:$BK$150,58,FALSE)</f>
        <v>0</v>
      </c>
      <c r="V87" s="38"/>
      <c r="W87" s="38"/>
    </row>
    <row r="88" spans="2:23"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Row],[id_producto]],PRODUCTOS!$F$8:$BK$150,58,FALSE)="Sin actualización","No",IF(VLOOKUP(BORRADOR_PRODUCTOS[[#This Row],[id_producto]],PRODUCTOS!$F$8:$BK$150,58,FALSE)="",0,"Sí"))</f>
        <v>0</v>
      </c>
      <c r="U88" s="22">
        <f>VLOOKUP(BORRADOR_PRODUCTOS[[#This Row],[id_producto]],PRODUCTOS!$F$8:$BK$150,58,FALSE)</f>
        <v>0</v>
      </c>
      <c r="V88" s="38"/>
      <c r="W88" s="38"/>
    </row>
    <row r="89" spans="2:23" ht="24" x14ac:dyDescent="0.35">
      <c r="B89" s="25" t="s">
        <v>2</v>
      </c>
      <c r="C89" s="257"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Row],[id_producto]],PRODUCTOS!$F$8:$BK$150,58,FALSE)="Sin actualización","No",IF(VLOOKUP(BORRADOR_PRODUCTOS[[#This Row],[id_producto]],PRODUCTOS!$F$8:$BK$150,58,FALSE)="",0,"Sí"))</f>
        <v>0</v>
      </c>
      <c r="U89" s="22">
        <f>VLOOKUP(BORRADOR_PRODUCTOS[[#This Row],[id_producto]],PRODUCTOS!$F$8:$BK$150,58,FALSE)</f>
        <v>0</v>
      </c>
      <c r="V89" s="38"/>
      <c r="W89" s="38"/>
    </row>
    <row r="90" spans="2:23" ht="24" x14ac:dyDescent="0.35">
      <c r="B90" s="25" t="s">
        <v>2</v>
      </c>
      <c r="C90" s="258"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Row],[id_producto]],PRODUCTOS!$F$8:$BK$150,58,FALSE)="Sin actualización","No",IF(VLOOKUP(BORRADOR_PRODUCTOS[[#This Row],[id_producto]],PRODUCTOS!$F$8:$BK$150,58,FALSE)="",0,"Sí"))</f>
        <v>0</v>
      </c>
      <c r="U90" s="22">
        <f>VLOOKUP(BORRADOR_PRODUCTOS[[#This Row],[id_producto]],PRODUCTOS!$F$8:$BK$150,58,FALSE)</f>
        <v>0</v>
      </c>
      <c r="V90" s="38"/>
      <c r="W90" s="38"/>
    </row>
    <row r="91" spans="2:23" ht="24" x14ac:dyDescent="0.35">
      <c r="B91" s="25" t="s">
        <v>2</v>
      </c>
      <c r="C91" s="258"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Row],[id_producto]],PRODUCTOS!$F$8:$BK$150,58,FALSE)="Sin actualización","No",IF(VLOOKUP(BORRADOR_PRODUCTOS[[#This Row],[id_producto]],PRODUCTOS!$F$8:$BK$150,58,FALSE)="",0,"Sí"))</f>
        <v>0</v>
      </c>
      <c r="U91" s="22">
        <f>VLOOKUP(BORRADOR_PRODUCTOS[[#This Row],[id_producto]],PRODUCTOS!$F$8:$BK$150,58,FALSE)</f>
        <v>0</v>
      </c>
      <c r="V91" s="38"/>
      <c r="W91" s="38"/>
    </row>
    <row r="92" spans="2:23" ht="24" x14ac:dyDescent="0.35">
      <c r="B92" s="25" t="s">
        <v>2</v>
      </c>
      <c r="C92" s="258"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Row],[id_producto]],PRODUCTOS!$F$8:$BK$150,58,FALSE)="Sin actualización","No",IF(VLOOKUP(BORRADOR_PRODUCTOS[[#This Row],[id_producto]],PRODUCTOS!$F$8:$BK$150,58,FALSE)="",0,"Sí"))</f>
        <v>0</v>
      </c>
      <c r="U92" s="22">
        <f>VLOOKUP(BORRADOR_PRODUCTOS[[#This Row],[id_producto]],PRODUCTOS!$F$8:$BK$150,58,FALSE)</f>
        <v>0</v>
      </c>
      <c r="V92" s="38"/>
      <c r="W92" s="38"/>
    </row>
    <row r="93" spans="2:23" x14ac:dyDescent="0.35">
      <c r="B93" s="25" t="s">
        <v>3</v>
      </c>
      <c r="C93" s="22" t="s">
        <v>1729</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Row],[id_producto]],PRODUCTOS!$F$8:$BK$150,58,FALSE)="Sin actualización","No",IF(VLOOKUP(BORRADOR_PRODUCTOS[[#This Row],[id_producto]],PRODUCTOS!$F$8:$BK$150,58,FALSE)="",0,"Sí"))</f>
        <v>No</v>
      </c>
      <c r="U93" s="22" t="str">
        <f>VLOOKUP(BORRADOR_PRODUCTOS[[#This Row],[id_producto]],PRODUCTOS!$F$8:$BK$150,58,FALSE)</f>
        <v>Sin actualización</v>
      </c>
      <c r="V93" s="38"/>
      <c r="W93" s="38">
        <v>44235</v>
      </c>
    </row>
    <row r="94" spans="2:23" x14ac:dyDescent="0.35">
      <c r="B94" s="25" t="s">
        <v>3</v>
      </c>
      <c r="C94" s="22" t="s">
        <v>1043</v>
      </c>
      <c r="D94" s="21"/>
      <c r="E94" s="21" t="s">
        <v>169</v>
      </c>
      <c r="F94" s="21" t="s">
        <v>725</v>
      </c>
      <c r="G94" s="21" t="str">
        <f>PRODUCTOS!F67</f>
        <v>0003-01-00060</v>
      </c>
      <c r="H94" s="21"/>
      <c r="I94" s="27" t="s">
        <v>149</v>
      </c>
      <c r="J94" s="23">
        <v>0</v>
      </c>
      <c r="K94" s="22"/>
      <c r="L94" s="22" t="s">
        <v>112</v>
      </c>
      <c r="M94" s="24"/>
      <c r="N94" s="22" t="s">
        <v>1875</v>
      </c>
      <c r="O94" s="22"/>
      <c r="P94" s="22"/>
      <c r="Q94" s="22"/>
      <c r="R94" s="22"/>
      <c r="S94" s="22"/>
      <c r="T94" s="22">
        <f>IF(VLOOKUP(BORRADOR_PRODUCTOS[[#This Row],[id_producto]],PRODUCTOS!$F$8:$BK$150,58,FALSE)="Sin actualización","No",IF(VLOOKUP(BORRADOR_PRODUCTOS[[#This Row],[id_producto]],PRODUCTOS!$F$8:$BK$150,58,FALSE)="",0,"Sí"))</f>
        <v>0</v>
      </c>
      <c r="U94" s="22">
        <f>VLOOKUP(BORRADOR_PRODUCTOS[[#This Row],[id_producto]],PRODUCTOS!$F$8:$BK$150,58,FALSE)</f>
        <v>0</v>
      </c>
      <c r="V94" s="38"/>
      <c r="W94" s="38"/>
    </row>
    <row r="95" spans="2:23"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1875</v>
      </c>
      <c r="O95" s="22"/>
      <c r="P95" s="22"/>
      <c r="Q95" s="22"/>
      <c r="R95" s="22"/>
      <c r="S95" s="22"/>
      <c r="T95" s="22" t="str">
        <f>IF(VLOOKUP(BORRADOR_PRODUCTOS[[#This Row],[id_producto]],PRODUCTOS!$F$8:$BK$150,58,FALSE)="Sin actualización","No",IF(VLOOKUP(BORRADOR_PRODUCTOS[[#This Row],[id_producto]],PRODUCTOS!$F$8:$BK$150,58,FALSE)="",0,"Sí"))</f>
        <v>No</v>
      </c>
      <c r="U95" s="22" t="str">
        <f>VLOOKUP(BORRADOR_PRODUCTOS[[#This Row],[id_producto]],PRODUCTOS!$F$8:$BK$150,58,FALSE)</f>
        <v>Sin Actualización</v>
      </c>
      <c r="V95" s="38"/>
      <c r="W95" s="38"/>
    </row>
    <row r="96" spans="2:23" ht="24" x14ac:dyDescent="0.35">
      <c r="B96" s="239" t="s">
        <v>3</v>
      </c>
      <c r="C96" s="240" t="s">
        <v>1046</v>
      </c>
      <c r="D96" s="241"/>
      <c r="E96" s="241" t="s">
        <v>169</v>
      </c>
      <c r="F96" s="241" t="s">
        <v>726</v>
      </c>
      <c r="G96" s="241"/>
      <c r="H96" s="241"/>
      <c r="I96" s="242" t="s">
        <v>1874</v>
      </c>
      <c r="J96" s="243"/>
      <c r="K96" s="244"/>
      <c r="L96" s="244" t="s">
        <v>112</v>
      </c>
      <c r="M96" s="245" t="s">
        <v>727</v>
      </c>
      <c r="N96" s="246" t="s">
        <v>1862</v>
      </c>
      <c r="O96" s="22"/>
      <c r="P96" s="22"/>
      <c r="Q96" s="22"/>
      <c r="R96" s="22"/>
      <c r="S96" s="22"/>
      <c r="T96" s="22" t="e">
        <f>IF(VLOOKUP(BORRADOR_PRODUCTOS[[#This Row],[id_producto]],PRODUCTOS!$F$8:$BK$150,58,FALSE)="Sin actualización","No",IF(VLOOKUP(BORRADOR_PRODUCTOS[[#This Row],[id_producto]],PRODUCTOS!$F$8:$BK$150,58,FALSE)="",0,"Sí"))</f>
        <v>#N/A</v>
      </c>
      <c r="U96" s="22" t="e">
        <f>VLOOKUP(BORRADOR_PRODUCTOS[[#This Row],[id_producto]],PRODUCTOS!$F$8:$BK$150,58,FALSE)</f>
        <v>#N/A</v>
      </c>
      <c r="V96" s="38"/>
      <c r="W96" s="38">
        <v>44235</v>
      </c>
    </row>
    <row r="97" spans="2:23" ht="20" customHeight="1" x14ac:dyDescent="0.35">
      <c r="B97" s="25" t="s">
        <v>3</v>
      </c>
      <c r="C97" s="257" t="s">
        <v>1047</v>
      </c>
      <c r="D97" s="21"/>
      <c r="E97" s="21" t="s">
        <v>169</v>
      </c>
      <c r="F97" s="21" t="s">
        <v>725</v>
      </c>
      <c r="G97" s="21" t="str">
        <f>PRODUCTOS!F73</f>
        <v>0003-01-00066</v>
      </c>
      <c r="H97" s="21"/>
      <c r="I97" s="27" t="s">
        <v>148</v>
      </c>
      <c r="J97" s="23"/>
      <c r="K97" s="22"/>
      <c r="L97" s="22" t="s">
        <v>112</v>
      </c>
      <c r="M97" s="24" t="s">
        <v>165</v>
      </c>
      <c r="N97" s="22" t="s">
        <v>1875</v>
      </c>
      <c r="O97" s="22"/>
      <c r="P97" s="22"/>
      <c r="Q97" s="22"/>
      <c r="R97" s="22"/>
      <c r="S97" s="22"/>
      <c r="T97" s="22" t="str">
        <f>IF(VLOOKUP(BORRADOR_PRODUCTOS[[#This Row],[id_producto]],PRODUCTOS!$F$8:$BK$150,58,FALSE)="Sin actualización","No",IF(VLOOKUP(BORRADOR_PRODUCTOS[[#This Row],[id_producto]],PRODUCTOS!$F$8:$BK$150,58,FALSE)="",0,"Sí"))</f>
        <v>No</v>
      </c>
      <c r="U97" s="22" t="str">
        <f>VLOOKUP(BORRADOR_PRODUCTOS[[#This Row],[id_producto]],PRODUCTOS!$F$8:$BK$150,58,FALSE)</f>
        <v>Sin Actualización</v>
      </c>
      <c r="V97" s="38"/>
      <c r="W97" s="38">
        <v>44235</v>
      </c>
    </row>
    <row r="98" spans="2:23" x14ac:dyDescent="0.35">
      <c r="B98" s="25" t="s">
        <v>1547</v>
      </c>
      <c r="C98" s="238" t="s">
        <v>1869</v>
      </c>
      <c r="D98" s="21"/>
      <c r="E98" s="21" t="s">
        <v>169</v>
      </c>
      <c r="F98" s="21" t="s">
        <v>725</v>
      </c>
      <c r="G98" s="21" t="str">
        <f>PRODUCTOS!F74</f>
        <v>0028-01-00067</v>
      </c>
      <c r="H98" s="21"/>
      <c r="I98" s="27" t="s">
        <v>148</v>
      </c>
      <c r="J98" s="23"/>
      <c r="K98" s="22"/>
      <c r="L98" s="22" t="s">
        <v>112</v>
      </c>
      <c r="M98" s="24" t="s">
        <v>165</v>
      </c>
      <c r="N98" s="22" t="s">
        <v>1875</v>
      </c>
      <c r="O98" s="22"/>
      <c r="P98" s="22"/>
      <c r="Q98" s="22"/>
      <c r="R98" s="22"/>
      <c r="S98" s="22"/>
      <c r="T98" s="22" t="str">
        <f>IF(VLOOKUP(BORRADOR_PRODUCTOS[[#This Row],[id_producto]],PRODUCTOS!$F$8:$BK$150,58,FALSE)="Sin actualización","No",IF(VLOOKUP(BORRADOR_PRODUCTOS[[#This Row],[id_producto]],PRODUCTOS!$F$8:$BK$150,58,FALSE)="",0,"Sí"))</f>
        <v>No</v>
      </c>
      <c r="U98" s="22" t="str">
        <f>VLOOKUP(BORRADOR_PRODUCTOS[[#This Row],[id_producto]],PRODUCTOS!$F$8:$BK$150,58,FALSE)</f>
        <v>Sin Actualización</v>
      </c>
      <c r="V98" s="38"/>
      <c r="W98" s="38"/>
    </row>
    <row r="99" spans="2:23"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Row],[id_producto]],PRODUCTOS!$F$8:$BK$150,58,FALSE)="Sin actualización","No",IF(VLOOKUP(BORRADOR_PRODUCTOS[[#This Row],[id_producto]],PRODUCTOS!$F$8:$BK$150,58,FALSE)="",0,"Sí"))</f>
        <v>0</v>
      </c>
      <c r="U99" s="22">
        <f>VLOOKUP(BORRADOR_PRODUCTOS[[#This Row],[id_producto]],PRODUCTOS!$F$8:$BK$150,58,FALSE)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Row],[id_producto]],PRODUCTOS!$F$8:$BK$150,58,FALSE)="Sin actualización","No",IF(VLOOKUP(BORRADOR_PRODUCTOS[[#This Row],[id_producto]],PRODUCTOS!$F$8:$BK$150,58,FALSE)="",0,"Sí"))</f>
        <v>Sí</v>
      </c>
      <c r="U100" s="22" t="str">
        <f>VLOOKUP(BORRADOR_PRODUCTOS[[#This Row],[id_producto]],PRODUCTOS!$F$8:$BK$150,58,FALSE)</f>
        <v>Diaria</v>
      </c>
      <c r="V100" s="38"/>
      <c r="W100" s="38">
        <v>44168</v>
      </c>
    </row>
    <row r="101" spans="2:23" x14ac:dyDescent="0.35">
      <c r="B101" s="25" t="s">
        <v>8</v>
      </c>
      <c r="C101" s="22" t="s">
        <v>1132</v>
      </c>
      <c r="D101" s="21"/>
      <c r="E101" s="21" t="s">
        <v>169</v>
      </c>
      <c r="F101" s="21" t="s">
        <v>725</v>
      </c>
      <c r="G101" s="21" t="str">
        <f>PRODUCTOS!F77</f>
        <v>0009-01-00070</v>
      </c>
      <c r="H101" s="21"/>
      <c r="I101" s="27" t="s">
        <v>179</v>
      </c>
      <c r="J101" s="23">
        <v>1</v>
      </c>
      <c r="K101" s="22" t="s">
        <v>122</v>
      </c>
      <c r="L101" s="22"/>
      <c r="M101" s="215" t="s">
        <v>1621</v>
      </c>
      <c r="N101" s="22"/>
      <c r="O101" s="22" t="s">
        <v>1403</v>
      </c>
      <c r="P101" s="22" t="s">
        <v>1403</v>
      </c>
      <c r="Q101" s="22" t="s">
        <v>1095</v>
      </c>
      <c r="R101" s="22"/>
      <c r="S101" s="22" t="s">
        <v>1095</v>
      </c>
      <c r="T101" s="22" t="str">
        <f>IF(VLOOKUP(BORRADOR_PRODUCTOS[[#This Row],[id_producto]],PRODUCTOS!$F$8:$BK$150,58,FALSE)="Sin actualización","No",IF(VLOOKUP(BORRADOR_PRODUCTOS[[#This Row],[id_producto]],PRODUCTOS!$F$8:$BK$150,58,FALSE)="",0,"Sí"))</f>
        <v>No</v>
      </c>
      <c r="U101" s="22" t="str">
        <f>VLOOKUP(BORRADOR_PRODUCTOS[[#This Row],[id_producto]],PRODUCTOS!$F$8:$BK$150,58,FALSE)</f>
        <v>Sin actualización</v>
      </c>
      <c r="V101" s="38"/>
      <c r="W101" s="38">
        <v>44235</v>
      </c>
    </row>
    <row r="102" spans="2:23"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Row],[id_producto]],PRODUCTOS!$F$8:$BK$150,58,FALSE)="Sin actualización","No",IF(VLOOKUP(BORRADOR_PRODUCTOS[[#This Row],[id_producto]],PRODUCTOS!$F$8:$BK$150,58,FALSE)="",0,"Sí"))</f>
        <v>0</v>
      </c>
      <c r="U102" s="22">
        <f>VLOOKUP(BORRADOR_PRODUCTOS[[#This Row],[id_producto]],PRODUCTOS!$F$8:$BK$150,58,FALSE)</f>
        <v>0</v>
      </c>
      <c r="V102" s="38"/>
      <c r="W102" s="38"/>
    </row>
    <row r="103" spans="2:23"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1875</v>
      </c>
      <c r="O103" s="22"/>
      <c r="P103" s="22"/>
      <c r="Q103" s="22"/>
      <c r="R103" s="22"/>
      <c r="S103" s="22"/>
      <c r="T103" s="22">
        <f>IF(VLOOKUP(BORRADOR_PRODUCTOS[[#This Row],[id_producto]],PRODUCTOS!$F$8:$BK$150,58,FALSE)="Sin actualización","No",IF(VLOOKUP(BORRADOR_PRODUCTOS[[#This Row],[id_producto]],PRODUCTOS!$F$8:$BK$150,58,FALSE)="",0,"Sí"))</f>
        <v>0</v>
      </c>
      <c r="U103" s="22">
        <f>VLOOKUP(BORRADOR_PRODUCTOS[[#This Row],[id_producto]],PRODUCTOS!$F$8:$BK$150,58,FALSE)</f>
        <v>0</v>
      </c>
      <c r="V103" s="38"/>
      <c r="W103" s="38">
        <v>44235</v>
      </c>
    </row>
    <row r="104" spans="2:23"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1875</v>
      </c>
      <c r="O104" s="22"/>
      <c r="P104" s="22"/>
      <c r="Q104" s="22"/>
      <c r="R104" s="22"/>
      <c r="S104" s="22"/>
      <c r="T104" s="22">
        <f>IF(VLOOKUP(BORRADOR_PRODUCTOS[[#This Row],[id_producto]],PRODUCTOS!$F$8:$BK$150,58,FALSE)="Sin actualización","No",IF(VLOOKUP(BORRADOR_PRODUCTOS[[#This Row],[id_producto]],PRODUCTOS!$F$8:$BK$150,58,FALSE)="",0,"Sí"))</f>
        <v>0</v>
      </c>
      <c r="U104" s="22">
        <f>VLOOKUP(BORRADOR_PRODUCTOS[[#This Row],[id_producto]],PRODUCTOS!$F$8:$BK$150,58,FALSE)</f>
        <v>0</v>
      </c>
      <c r="V104" s="38"/>
      <c r="W104" s="38">
        <v>44235</v>
      </c>
    </row>
    <row r="105" spans="2:23"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Row],[id_producto]],PRODUCTOS!$F$8:$BK$150,58,FALSE)="Sin actualización","No",IF(VLOOKUP(BORRADOR_PRODUCTOS[[#This Row],[id_producto]],PRODUCTOS!$F$8:$BK$150,58,FALSE)="",0,"Sí"))</f>
        <v>0</v>
      </c>
      <c r="U105" s="22">
        <f>VLOOKUP(BORRADOR_PRODUCTOS[[#This Row],[id_producto]],PRODUCTOS!$F$8:$BK$150,58,FALSE)</f>
        <v>0</v>
      </c>
      <c r="V105" s="38"/>
      <c r="W105" s="38"/>
    </row>
    <row r="106" spans="2:23"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Row],[id_producto]],PRODUCTOS!$F$8:$BK$150,58,FALSE)="Sin actualización","No",IF(VLOOKUP(BORRADOR_PRODUCTOS[[#This Row],[id_producto]],PRODUCTOS!$F$8:$BK$150,58,FALSE)="",0,"Sí"))</f>
        <v>0</v>
      </c>
      <c r="U106" s="22">
        <f>VLOOKUP(BORRADOR_PRODUCTOS[[#This Row],[id_producto]],PRODUCTOS!$F$8:$BK$150,58,FALSE)</f>
        <v>0</v>
      </c>
      <c r="V106" s="38"/>
      <c r="W106" s="38"/>
    </row>
    <row r="107" spans="2:23"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Row],[id_producto]],PRODUCTOS!$F$8:$BK$150,58,FALSE)="Sin actualización","No",IF(VLOOKUP(BORRADOR_PRODUCTOS[[#This Row],[id_producto]],PRODUCTOS!$F$8:$BK$150,58,FALSE)="",0,"Sí"))</f>
        <v>0</v>
      </c>
      <c r="U107" s="22">
        <f>VLOOKUP(BORRADOR_PRODUCTOS[[#This Row],[id_producto]],PRODUCTOS!$F$8:$BK$150,58,FALSE)</f>
        <v>0</v>
      </c>
      <c r="V107" s="38"/>
      <c r="W107" s="38"/>
    </row>
    <row r="108" spans="2:23"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Row],[id_producto]],PRODUCTOS!$F$8:$BK$150,58,FALSE)="Sin actualización","No",IF(VLOOKUP(BORRADOR_PRODUCTOS[[#This Row],[id_producto]],PRODUCTOS!$F$8:$BK$150,58,FALSE)="",0,"Sí"))</f>
        <v>No</v>
      </c>
      <c r="U108" s="22" t="str">
        <f>VLOOKUP(BORRADOR_PRODUCTOS[[#This Row],[id_producto]],PRODUCTOS!$F$8:$BK$150,58,FALSE)</f>
        <v>Sin actualización</v>
      </c>
      <c r="V108" s="38"/>
      <c r="W108" s="38">
        <v>44168</v>
      </c>
    </row>
    <row r="109" spans="2:23"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Row],[id_producto]],PRODUCTOS!$F$8:$BK$150,58,FALSE)="Sin actualización","No",IF(VLOOKUP(BORRADOR_PRODUCTOS[[#This Row],[id_producto]],PRODUCTOS!$F$8:$BK$150,58,FALSE)="",0,"Sí"))</f>
        <v>No</v>
      </c>
      <c r="U109" s="22" t="str">
        <f>VLOOKUP(BORRADOR_PRODUCTOS[[#This Row],[id_producto]],PRODUCTOS!$F$8:$BK$150,58,FALSE)</f>
        <v>Sin actualización</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Row],[id_producto]],PRODUCTOS!$F$8:$BK$150,58,FALSE)="Sin actualización","No",IF(VLOOKUP(BORRADOR_PRODUCTOS[[#This Row],[id_producto]],PRODUCTOS!$F$8:$BK$150,58,FALSE)="",0,"Sí"))</f>
        <v>Sí</v>
      </c>
      <c r="U110" s="22" t="str">
        <f>VLOOKUP(BORRADOR_PRODUCTOS[[#This Row],[id_producto]],PRODUCTOS!$F$8:$BK$150,58,FALSE)</f>
        <v>Diaria</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Row],[id_producto]],PRODUCTOS!$F$8:$BK$150,58,FALSE)="Sin actualización","No",IF(VLOOKUP(BORRADOR_PRODUCTOS[[#This Row],[id_producto]],PRODUCTOS!$F$8:$BK$150,58,FALSE)="",0,"Sí"))</f>
        <v>Sí</v>
      </c>
      <c r="U111" s="22" t="str">
        <f>VLOOKUP(BORRADOR_PRODUCTOS[[#This Row],[id_producto]],PRODUCTOS!$F$8:$BK$150,58,FALSE)</f>
        <v>Diaria</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Row],[id_producto]],PRODUCTOS!$F$8:$BK$150,58,FALSE)="Sin actualización","No",IF(VLOOKUP(BORRADOR_PRODUCTOS[[#This Row],[id_producto]],PRODUCTOS!$F$8:$BK$150,58,FALSE)="",0,"Sí"))</f>
        <v>Sí</v>
      </c>
      <c r="U112" s="22" t="str">
        <f>VLOOKUP(BORRADOR_PRODUCTOS[[#This Row],[id_producto]],PRODUCTOS!$F$8:$BK$150,58,FALSE)</f>
        <v>Diaria</v>
      </c>
      <c r="V112" s="38"/>
      <c r="W112" s="38">
        <v>44168</v>
      </c>
    </row>
    <row r="113" spans="2:23"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Row],[id_producto]],PRODUCTOS!$F$8:$BK$150,58,FALSE)="Sin actualización","No",IF(VLOOKUP(BORRADOR_PRODUCTOS[[#This Row],[id_producto]],PRODUCTOS!$F$8:$BK$150,58,FALSE)="",0,"Sí"))</f>
        <v>Sí</v>
      </c>
      <c r="U113" s="22" t="str">
        <f>VLOOKUP(BORRADOR_PRODUCTOS[[#This Row],[id_producto]],PRODUCTOS!$F$8:$BK$150,58,FALSE)</f>
        <v>Por definir</v>
      </c>
      <c r="V113" s="38"/>
      <c r="W113" s="38">
        <v>44235</v>
      </c>
    </row>
    <row r="114" spans="2:23" ht="28" customHeight="1" x14ac:dyDescent="0.35">
      <c r="B114" s="25" t="s">
        <v>1547</v>
      </c>
      <c r="C114" s="22" t="s">
        <v>1857</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Row],[id_producto]],PRODUCTOS!$F$8:$BK$150,58,FALSE)="Sin actualización","No",IF(VLOOKUP(BORRADOR_PRODUCTOS[[#This Row],[id_producto]],PRODUCTOS!$F$8:$BK$150,58,FALSE)="",0,"Sí"))</f>
        <v>No</v>
      </c>
      <c r="U114" s="22" t="str">
        <f>VLOOKUP(BORRADOR_PRODUCTOS[[#This Row],[id_producto]],PRODUCTOS!$F$8:$BK$150,58,FALSE)</f>
        <v>Sin actualización</v>
      </c>
      <c r="V114" s="38"/>
      <c r="W114" s="38">
        <v>44235</v>
      </c>
    </row>
    <row r="115" spans="2:23" ht="24"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Row],[id_producto]],PRODUCTOS!$F$8:$BK$150,58,FALSE)="Sin actualización","No",IF(VLOOKUP(BORRADOR_PRODUCTOS[[#This Row],[id_producto]],PRODUCTOS!$F$8:$BK$150,58,FALSE)="",0,"Sí"))</f>
        <v>Sí</v>
      </c>
      <c r="U115" s="22" t="str">
        <f>VLOOKUP(BORRADOR_PRODUCTOS[[#This Row],[id_producto]],PRODUCTOS!$F$8:$BK$150,58,FALSE)</f>
        <v>Diaria</v>
      </c>
      <c r="V115" s="38"/>
      <c r="W115" s="38">
        <v>44169</v>
      </c>
    </row>
    <row r="116" spans="2:23" ht="24"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Row],[id_producto]],PRODUCTOS!$F$8:$BK$150,58,FALSE)="Sin actualización","No",IF(VLOOKUP(BORRADOR_PRODUCTOS[[#This Row],[id_producto]],PRODUCTOS!$F$8:$BK$150,58,FALSE)="",0,"Sí"))</f>
        <v>Sí</v>
      </c>
      <c r="U116" s="22" t="str">
        <f>VLOOKUP(BORRADOR_PRODUCTOS[[#This Row],[id_producto]],PRODUCTOS!$F$8:$BK$150,58,FALSE)</f>
        <v>Diaria</v>
      </c>
      <c r="V116" s="38"/>
      <c r="W116" s="38">
        <v>44235</v>
      </c>
    </row>
    <row r="117" spans="2:23"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Row],[id_producto]],PRODUCTOS!$F$8:$BK$150,58,FALSE)="Sin actualización","No",IF(VLOOKUP(BORRADOR_PRODUCTOS[[#This Row],[id_producto]],PRODUCTOS!$F$8:$BK$150,58,FALSE)="",0,"Sí"))</f>
        <v>Sí</v>
      </c>
      <c r="U117" s="22" t="str">
        <f>VLOOKUP(BORRADOR_PRODUCTOS[[#This Row],[id_producto]],PRODUCTOS!$F$8:$BK$150,58,FALSE)</f>
        <v>Mensual</v>
      </c>
      <c r="V117" s="38"/>
      <c r="W117" s="38">
        <v>44183</v>
      </c>
    </row>
    <row r="118" spans="2:23"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Row],[id_producto]],PRODUCTOS!$F$8:$BK$150,58,FALSE)="Sin actualización","No",IF(VLOOKUP(BORRADOR_PRODUCTOS[[#This Row],[id_producto]],PRODUCTOS!$F$8:$BK$150,58,FALSE)="",0,"Sí"))</f>
        <v>No</v>
      </c>
      <c r="U118" s="22" t="str">
        <f>VLOOKUP(BORRADOR_PRODUCTOS[[#This Row],[id_producto]],PRODUCTOS!$F$8:$BK$150,58,FALSE)</f>
        <v>Sin actualización</v>
      </c>
      <c r="V118" s="38"/>
      <c r="W118" s="38">
        <v>44183</v>
      </c>
    </row>
    <row r="119" spans="2:23"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Row],[id_producto]],PRODUCTOS!$F$8:$BK$150,58,FALSE)="Sin actualización","No",IF(VLOOKUP(BORRADOR_PRODUCTOS[[#This Row],[id_producto]],PRODUCTOS!$F$8:$BK$150,58,FALSE)="",0,"Sí"))</f>
        <v>No</v>
      </c>
      <c r="U119" s="22" t="str">
        <f>VLOOKUP(BORRADOR_PRODUCTOS[[#This Row],[id_producto]],PRODUCTOS!$F$8:$BK$150,58,FALSE)</f>
        <v>Sin actualización</v>
      </c>
      <c r="V119" s="38"/>
      <c r="W119" s="38">
        <v>44183</v>
      </c>
    </row>
    <row r="120" spans="2:23" x14ac:dyDescent="0.35">
      <c r="B120" s="25" t="s">
        <v>3</v>
      </c>
      <c r="C120" s="22" t="s">
        <v>1568</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Row],[id_producto]],PRODUCTOS!$F$8:$BK$150,58,FALSE)="Sin actualización","No",IF(VLOOKUP(BORRADOR_PRODUCTOS[[#This Row],[id_producto]],PRODUCTOS!$F$8:$BK$150,58,FALSE)="",0,"Sí"))</f>
        <v>0</v>
      </c>
      <c r="U120" s="22">
        <f>VLOOKUP(BORRADOR_PRODUCTOS[[#This Row],[id_producto]],PRODUCTOS!$F$8:$BK$150,58,FALSE)</f>
        <v>0</v>
      </c>
      <c r="V120" s="38"/>
      <c r="W120" s="38"/>
    </row>
    <row r="121" spans="2:23" x14ac:dyDescent="0.35">
      <c r="B121" s="25" t="s">
        <v>1637</v>
      </c>
      <c r="C121" s="22" t="s">
        <v>1638</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Row],[id_producto]],PRODUCTOS!$F$8:$BK$150,58,FALSE)="Sin actualización","No",IF(VLOOKUP(BORRADOR_PRODUCTOS[[#This Row],[id_producto]],PRODUCTOS!$F$8:$BK$150,58,FALSE)="",0,"Sí"))</f>
        <v>No</v>
      </c>
      <c r="U121" s="22" t="str">
        <f>VLOOKUP(BORRADOR_PRODUCTOS[[#This Row],[id_producto]],PRODUCTOS!$F$8:$BK$150,58,FALSE)</f>
        <v>Sin actualización</v>
      </c>
      <c r="V121" s="38"/>
      <c r="W121" s="38">
        <v>44201</v>
      </c>
    </row>
    <row r="122" spans="2:23" ht="24" x14ac:dyDescent="0.35">
      <c r="B122" s="25" t="s">
        <v>12</v>
      </c>
      <c r="C122" s="22" t="s">
        <v>1679</v>
      </c>
      <c r="D122" s="21"/>
      <c r="E122" s="237" t="s">
        <v>1633</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Row],[id_producto]],PRODUCTOS!$F$8:$BK$150,58,FALSE)="Sin actualización","No",IF(VLOOKUP(BORRADOR_PRODUCTOS[[#This Row],[id_producto]],PRODUCTOS!$F$8:$BK$150,58,FALSE)="",0,"Sí"))</f>
        <v>Sí</v>
      </c>
      <c r="U122" s="22" t="str">
        <f>VLOOKUP(BORRADOR_PRODUCTOS[[#This Row],[id_producto]],PRODUCTOS!$F$8:$BK$150,58,FALSE)</f>
        <v>Diaria</v>
      </c>
      <c r="V122" s="38"/>
      <c r="W122" s="38">
        <v>44235</v>
      </c>
    </row>
    <row r="123" spans="2:23" ht="24" x14ac:dyDescent="0.35">
      <c r="B123" s="25" t="s">
        <v>12</v>
      </c>
      <c r="C123" s="41" t="s">
        <v>1680</v>
      </c>
      <c r="D123" s="225"/>
      <c r="E123" s="237"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Row],[id_producto]],PRODUCTOS!$F$8:$BK$150,58,FALSE)="Sin actualización","No",IF(VLOOKUP(BORRADOR_PRODUCTOS[[#This Row],[id_producto]],PRODUCTOS!$F$8:$BK$150,58,FALSE)="",0,"Sí"))</f>
        <v>Sí</v>
      </c>
      <c r="U123" s="22" t="str">
        <f>VLOOKUP(BORRADOR_PRODUCTOS[[#This Row],[id_producto]],PRODUCTOS!$F$8:$BK$150,58,FALSE)</f>
        <v>Diaria</v>
      </c>
      <c r="V123" s="38"/>
      <c r="W123" s="38">
        <v>44235</v>
      </c>
    </row>
    <row r="124" spans="2:23" ht="24" x14ac:dyDescent="0.35">
      <c r="B124" s="25" t="s">
        <v>12</v>
      </c>
      <c r="C124" s="41" t="s">
        <v>1702</v>
      </c>
      <c r="D124" s="225"/>
      <c r="E124" s="237" t="s">
        <v>1634</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Row],[id_producto]],PRODUCTOS!$F$8:$BK$150,58,FALSE)="Sin actualización","No",IF(VLOOKUP(BORRADOR_PRODUCTOS[[#This Row],[id_producto]],PRODUCTOS!$F$8:$BK$150,58,FALSE)="",0,"Sí"))</f>
        <v>Sí</v>
      </c>
      <c r="U124" s="22" t="str">
        <f>VLOOKUP(BORRADOR_PRODUCTOS[[#This Row],[id_producto]],PRODUCTOS!$F$8:$BK$150,58,FALSE)</f>
        <v>Diaria</v>
      </c>
      <c r="V124" s="38"/>
      <c r="W124" s="38">
        <v>44235</v>
      </c>
    </row>
    <row r="125" spans="2:23" ht="24" x14ac:dyDescent="0.35">
      <c r="B125" s="25" t="s">
        <v>12</v>
      </c>
      <c r="C125" s="41" t="s">
        <v>1703</v>
      </c>
      <c r="D125" s="225"/>
      <c r="E125" s="237"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Row],[id_producto]],PRODUCTOS!$F$8:$BK$150,58,FALSE)="Sin actualización","No",IF(VLOOKUP(BORRADOR_PRODUCTOS[[#This Row],[id_producto]],PRODUCTOS!$F$8:$BK$150,58,FALSE)="",0,"Sí"))</f>
        <v>Sí</v>
      </c>
      <c r="U125" s="22" t="str">
        <f>VLOOKUP(BORRADOR_PRODUCTOS[[#This Row],[id_producto]],PRODUCTOS!$F$8:$BK$150,58,FALSE)</f>
        <v>Diaria</v>
      </c>
      <c r="V125" s="38"/>
      <c r="W125" s="38">
        <v>44235</v>
      </c>
    </row>
    <row r="126" spans="2:23" ht="24" x14ac:dyDescent="0.35">
      <c r="B126" s="25" t="s">
        <v>12</v>
      </c>
      <c r="C126" s="41" t="s">
        <v>1704</v>
      </c>
      <c r="D126" s="225"/>
      <c r="E126" s="237"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Row],[id_producto]],PRODUCTOS!$F$8:$BK$150,58,FALSE)="Sin actualización","No",IF(VLOOKUP(BORRADOR_PRODUCTOS[[#This Row],[id_producto]],PRODUCTOS!$F$8:$BK$150,58,FALSE)="",0,"Sí"))</f>
        <v>Sí</v>
      </c>
      <c r="U126" s="22" t="str">
        <f>VLOOKUP(BORRADOR_PRODUCTOS[[#This Row],[id_producto]],PRODUCTOS!$F$8:$BK$150,58,FALSE)</f>
        <v>Diaria</v>
      </c>
      <c r="V126" s="38"/>
      <c r="W126" s="38">
        <v>44235</v>
      </c>
    </row>
    <row r="127" spans="2:23" ht="24" x14ac:dyDescent="0.35">
      <c r="B127" s="25" t="s">
        <v>12</v>
      </c>
      <c r="C127" s="41" t="s">
        <v>1705</v>
      </c>
      <c r="D127" s="225"/>
      <c r="E127" s="237" t="s">
        <v>1632</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Row],[id_producto]],PRODUCTOS!$F$8:$BK$150,58,FALSE)="Sin actualización","No",IF(VLOOKUP(BORRADOR_PRODUCTOS[[#This Row],[id_producto]],PRODUCTOS!$F$8:$BK$150,58,FALSE)="",0,"Sí"))</f>
        <v>Sí</v>
      </c>
      <c r="U127" s="22" t="str">
        <f>VLOOKUP(BORRADOR_PRODUCTOS[[#This Row],[id_producto]],PRODUCTOS!$F$8:$BK$150,58,FALSE)</f>
        <v>Diaria</v>
      </c>
      <c r="V127" s="38"/>
      <c r="W127" s="38">
        <v>44235</v>
      </c>
    </row>
    <row r="128" spans="2:23" ht="24" x14ac:dyDescent="0.35">
      <c r="B128" s="25" t="s">
        <v>12</v>
      </c>
      <c r="C128" s="41" t="s">
        <v>1706</v>
      </c>
      <c r="D128" s="225"/>
      <c r="E128" s="237"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Row],[id_producto]],PRODUCTOS!$F$8:$BK$150,58,FALSE)="Sin actualización","No",IF(VLOOKUP(BORRADOR_PRODUCTOS[[#This Row],[id_producto]],PRODUCTOS!$F$8:$BK$150,58,FALSE)="",0,"Sí"))</f>
        <v>Sí</v>
      </c>
      <c r="U128" s="22" t="str">
        <f>VLOOKUP(BORRADOR_PRODUCTOS[[#This Row],[id_producto]],PRODUCTOS!$F$8:$BK$150,58,FALSE)</f>
        <v>Diaria</v>
      </c>
      <c r="V128" s="38"/>
      <c r="W128" s="38">
        <v>44235</v>
      </c>
    </row>
    <row r="129" spans="2:23" ht="29" x14ac:dyDescent="0.35">
      <c r="B129" s="25" t="s">
        <v>12</v>
      </c>
      <c r="C129" s="41" t="s">
        <v>1709</v>
      </c>
      <c r="D129" s="225"/>
      <c r="E129" s="237" t="s">
        <v>1707</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Row],[id_producto]],PRODUCTOS!$F$8:$BK$150,58,FALSE)="Sin actualización","No",IF(VLOOKUP(BORRADOR_PRODUCTOS[[#This Row],[id_producto]],PRODUCTOS!$F$8:$BK$150,58,FALSE)="",0,"Sí"))</f>
        <v>Sí</v>
      </c>
      <c r="U129" s="22" t="str">
        <f>VLOOKUP(BORRADOR_PRODUCTOS[[#This Row],[id_producto]],PRODUCTOS!$F$8:$BK$150,58,FALSE)</f>
        <v>Diaria</v>
      </c>
      <c r="V129" s="38"/>
      <c r="W129" s="38">
        <v>44235</v>
      </c>
    </row>
    <row r="130" spans="2:23" ht="24" x14ac:dyDescent="0.35">
      <c r="B130" s="224" t="s">
        <v>11</v>
      </c>
      <c r="C130" s="41" t="s">
        <v>1710</v>
      </c>
      <c r="D130" s="225"/>
      <c r="E130" s="21" t="s">
        <v>1633</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Row],[id_producto]],PRODUCTOS!$F$8:$BK$150,58,FALSE)="Sin actualización","No",IF(VLOOKUP(BORRADOR_PRODUCTOS[[#This Row],[id_producto]],PRODUCTOS!$F$8:$BK$150,58,FALSE)="",0,"Sí"))</f>
        <v>Sí</v>
      </c>
      <c r="U130" s="41" t="str">
        <f>VLOOKUP(BORRADOR_PRODUCTOS[[#This Row],[id_producto]],PRODUCTOS!$F$8:$BK$150,58,FALSE)</f>
        <v>Diaria</v>
      </c>
      <c r="V130" s="226"/>
      <c r="W130" s="226"/>
    </row>
    <row r="131" spans="2:23" ht="24" x14ac:dyDescent="0.35">
      <c r="B131" s="224" t="s">
        <v>11</v>
      </c>
      <c r="C131" s="41" t="s">
        <v>1711</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Row],[id_producto]],PRODUCTOS!$F$8:$BK$150,58,FALSE)="Sin actualización","No",IF(VLOOKUP(BORRADOR_PRODUCTOS[[#This Row],[id_producto]],PRODUCTOS!$F$8:$BK$150,58,FALSE)="",0,"Sí"))</f>
        <v>Sí</v>
      </c>
      <c r="U131" s="41" t="str">
        <f>VLOOKUP(BORRADOR_PRODUCTOS[[#This Row],[id_producto]],PRODUCTOS!$F$8:$BK$150,58,FALSE)</f>
        <v>Diaria</v>
      </c>
      <c r="V131" s="226"/>
      <c r="W131" s="226"/>
    </row>
    <row r="132" spans="2:23" ht="24" x14ac:dyDescent="0.35">
      <c r="B132" s="224" t="s">
        <v>11</v>
      </c>
      <c r="C132" s="41" t="s">
        <v>1712</v>
      </c>
      <c r="D132" s="225"/>
      <c r="E132" s="21" t="s">
        <v>1634</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Row],[id_producto]],PRODUCTOS!$F$8:$BK$150,58,FALSE)="Sin actualización","No",IF(VLOOKUP(BORRADOR_PRODUCTOS[[#This Row],[id_producto]],PRODUCTOS!$F$8:$BK$150,58,FALSE)="",0,"Sí"))</f>
        <v>Sí</v>
      </c>
      <c r="U132" s="41" t="str">
        <f>VLOOKUP(BORRADOR_PRODUCTOS[[#This Row],[id_producto]],PRODUCTOS!$F$8:$BK$150,58,FALSE)</f>
        <v>Diaria</v>
      </c>
      <c r="V132" s="226"/>
      <c r="W132" s="226"/>
    </row>
    <row r="133" spans="2:23" ht="24" x14ac:dyDescent="0.35">
      <c r="B133" s="224" t="s">
        <v>11</v>
      </c>
      <c r="C133" s="41" t="s">
        <v>1713</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Row],[id_producto]],PRODUCTOS!$F$8:$BK$150,58,FALSE)="Sin actualización","No",IF(VLOOKUP(BORRADOR_PRODUCTOS[[#This Row],[id_producto]],PRODUCTOS!$F$8:$BK$150,58,FALSE)="",0,"Sí"))</f>
        <v>Sí</v>
      </c>
      <c r="U133" s="41" t="str">
        <f>VLOOKUP(BORRADOR_PRODUCTOS[[#This Row],[id_producto]],PRODUCTOS!$F$8:$BK$150,58,FALSE)</f>
        <v>Diaria</v>
      </c>
      <c r="V133" s="226"/>
      <c r="W133" s="226"/>
    </row>
    <row r="134" spans="2:23" ht="24" x14ac:dyDescent="0.35">
      <c r="B134" s="224" t="s">
        <v>11</v>
      </c>
      <c r="C134" s="41" t="s">
        <v>1714</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Row],[id_producto]],PRODUCTOS!$F$8:$BK$150,58,FALSE)="Sin actualización","No",IF(VLOOKUP(BORRADOR_PRODUCTOS[[#This Row],[id_producto]],PRODUCTOS!$F$8:$BK$150,58,FALSE)="",0,"Sí"))</f>
        <v>Sí</v>
      </c>
      <c r="U134" s="41" t="str">
        <f>VLOOKUP(BORRADOR_PRODUCTOS[[#This Row],[id_producto]],PRODUCTOS!$F$8:$BK$150,58,FALSE)</f>
        <v>Diaria</v>
      </c>
      <c r="V134" s="226"/>
      <c r="W134" s="226"/>
    </row>
    <row r="135" spans="2:23" ht="24" x14ac:dyDescent="0.35">
      <c r="B135" s="224" t="s">
        <v>11</v>
      </c>
      <c r="C135" s="41" t="s">
        <v>1715</v>
      </c>
      <c r="D135" s="225"/>
      <c r="E135" s="21" t="s">
        <v>1632</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Row],[id_producto]],PRODUCTOS!$F$8:$BK$150,58,FALSE)="Sin actualización","No",IF(VLOOKUP(BORRADOR_PRODUCTOS[[#This Row],[id_producto]],PRODUCTOS!$F$8:$BK$150,58,FALSE)="",0,"Sí"))</f>
        <v>Sí</v>
      </c>
      <c r="U135" s="41" t="str">
        <f>VLOOKUP(BORRADOR_PRODUCTOS[[#This Row],[id_producto]],PRODUCTOS!$F$8:$BK$150,58,FALSE)</f>
        <v>Diaria</v>
      </c>
      <c r="V135" s="226"/>
      <c r="W135" s="226"/>
    </row>
    <row r="136" spans="2:23" ht="24" x14ac:dyDescent="0.35">
      <c r="B136" s="224" t="s">
        <v>11</v>
      </c>
      <c r="C136" s="41" t="s">
        <v>1716</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Row],[id_producto]],PRODUCTOS!$F$8:$BK$150,58,FALSE)="Sin actualización","No",IF(VLOOKUP(BORRADOR_PRODUCTOS[[#This Row],[id_producto]],PRODUCTOS!$F$8:$BK$150,58,FALSE)="",0,"Sí"))</f>
        <v>Sí</v>
      </c>
      <c r="U136" s="41" t="str">
        <f>VLOOKUP(BORRADOR_PRODUCTOS[[#This Row],[id_producto]],PRODUCTOS!$F$8:$BK$150,58,FALSE)</f>
        <v>Diaria</v>
      </c>
      <c r="V136" s="226"/>
      <c r="W136" s="226"/>
    </row>
    <row r="137" spans="2:23" ht="29" x14ac:dyDescent="0.35">
      <c r="B137" s="224" t="s">
        <v>11</v>
      </c>
      <c r="C137" s="41" t="s">
        <v>1717</v>
      </c>
      <c r="D137" s="225"/>
      <c r="E137" s="21" t="s">
        <v>1707</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Row],[id_producto]],PRODUCTOS!$F$8:$BK$150,58,FALSE)="Sin actualización","No",IF(VLOOKUP(BORRADOR_PRODUCTOS[[#This Row],[id_producto]],PRODUCTOS!$F$8:$BK$150,58,FALSE)="",0,"Sí"))</f>
        <v>Sí</v>
      </c>
      <c r="U137" s="41" t="str">
        <f>VLOOKUP(BORRADOR_PRODUCTOS[[#This Row],[id_producto]],PRODUCTOS!$F$8:$BK$150,58,FALSE)</f>
        <v>Diaria</v>
      </c>
      <c r="V137" s="226"/>
      <c r="W137" s="226"/>
    </row>
    <row r="138" spans="2:23" ht="24" x14ac:dyDescent="0.35">
      <c r="B138" s="25" t="s">
        <v>644</v>
      </c>
      <c r="C138" s="22" t="s">
        <v>1858</v>
      </c>
      <c r="D138" s="21"/>
      <c r="E138" s="21" t="s">
        <v>1859</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Row],[id_producto]],PRODUCTOS!$F$8:$BK$150,58,FALSE)="Sin actualización","No",IF(VLOOKUP(BORRADOR_PRODUCTOS[[#This Row],[id_producto]],PRODUCTOS!$F$8:$BK$150,58,FALSE)="",0,"Sí"))</f>
        <v>No</v>
      </c>
      <c r="U138" s="22" t="str">
        <f>VLOOKUP(BORRADOR_PRODUCTOS[[#This Row],[id_producto]],PRODUCTOS!$F$8:$BK$150,58,FALSE)</f>
        <v>Sin actualización</v>
      </c>
      <c r="V138" s="38"/>
      <c r="W138" s="26">
        <v>44235</v>
      </c>
    </row>
    <row r="139" spans="2:23" x14ac:dyDescent="0.35">
      <c r="B139" s="25" t="s">
        <v>3</v>
      </c>
      <c r="C139" s="22" t="s">
        <v>1884</v>
      </c>
      <c r="D139" s="21"/>
      <c r="E139" s="21" t="s">
        <v>1633</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Row],[id_producto]],PRODUCTOS!$F$8:$BK$150,58,FALSE)="Sin actualización","No",IF(VLOOKUP(BORRADOR_PRODUCTOS[[#This Row],[id_producto]],PRODUCTOS!$F$8:$BK$150,58,FALSE)="",0,"Sí"))</f>
        <v>No</v>
      </c>
      <c r="U139" s="22" t="str">
        <f>VLOOKUP(BORRADOR_PRODUCTOS[[#This Row],[id_producto]],PRODUCTOS!$F$8:$BK$150,58,FALSE)</f>
        <v>Sin actualización</v>
      </c>
      <c r="V139" s="38"/>
      <c r="W139" s="38">
        <v>44237</v>
      </c>
    </row>
    <row r="140" spans="2:23" x14ac:dyDescent="0.35">
      <c r="B140" s="25" t="s">
        <v>3</v>
      </c>
      <c r="C140" s="22" t="s">
        <v>1884</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Row],[id_producto]],PRODUCTOS!$F$8:$BK$150,58,FALSE)="Sin actualización","No",IF(VLOOKUP(BORRADOR_PRODUCTOS[[#This Row],[id_producto]],PRODUCTOS!$F$8:$BK$150,58,FALSE)="",0,"Sí"))</f>
        <v>No</v>
      </c>
      <c r="U140" s="22" t="str">
        <f>VLOOKUP(BORRADOR_PRODUCTOS[[#This Row],[id_producto]],PRODUCTOS!$F$8:$BK$150,58,FALSE)</f>
        <v>Sin actualización</v>
      </c>
      <c r="V140" s="38"/>
      <c r="W140" s="38">
        <v>44237</v>
      </c>
    </row>
    <row r="141" spans="2:23" x14ac:dyDescent="0.35">
      <c r="B141" s="25" t="s">
        <v>3</v>
      </c>
      <c r="C141" s="22" t="s">
        <v>1884</v>
      </c>
      <c r="D141" s="21"/>
      <c r="E141" s="21" t="s">
        <v>1634</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Row],[id_producto]],PRODUCTOS!$F$8:$BK$150,58,FALSE)="Sin actualización","No",IF(VLOOKUP(BORRADOR_PRODUCTOS[[#This Row],[id_producto]],PRODUCTOS!$F$8:$BK$150,58,FALSE)="",0,"Sí"))</f>
        <v>No</v>
      </c>
      <c r="U141" s="22" t="str">
        <f>VLOOKUP(BORRADOR_PRODUCTOS[[#This Row],[id_producto]],PRODUCTOS!$F$8:$BK$150,58,FALSE)</f>
        <v>Sin actualización</v>
      </c>
      <c r="V141" s="38"/>
      <c r="W141" s="38">
        <v>44237</v>
      </c>
    </row>
    <row r="142" spans="2:23" x14ac:dyDescent="0.35">
      <c r="B142" s="25" t="s">
        <v>3</v>
      </c>
      <c r="C142" s="22" t="s">
        <v>1884</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Row],[id_producto]],PRODUCTOS!$F$8:$BK$150,58,FALSE)="Sin actualización","No",IF(VLOOKUP(BORRADOR_PRODUCTOS[[#This Row],[id_producto]],PRODUCTOS!$F$8:$BK$150,58,FALSE)="",0,"Sí"))</f>
        <v>No</v>
      </c>
      <c r="U142" s="22" t="str">
        <f>VLOOKUP(BORRADOR_PRODUCTOS[[#This Row],[id_producto]],PRODUCTOS!$F$8:$BK$150,58,FALSE)</f>
        <v>Sin actualización</v>
      </c>
      <c r="V142" s="38"/>
      <c r="W142" s="38">
        <v>44237</v>
      </c>
    </row>
    <row r="143" spans="2:23" x14ac:dyDescent="0.35">
      <c r="B143" s="25" t="s">
        <v>3</v>
      </c>
      <c r="C143" s="22" t="s">
        <v>1884</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Row],[id_producto]],PRODUCTOS!$F$8:$BK$150,58,FALSE)="Sin actualización","No",IF(VLOOKUP(BORRADOR_PRODUCTOS[[#This Row],[id_producto]],PRODUCTOS!$F$8:$BK$150,58,FALSE)="",0,"Sí"))</f>
        <v>No</v>
      </c>
      <c r="U143" s="22" t="str">
        <f>VLOOKUP(BORRADOR_PRODUCTOS[[#This Row],[id_producto]],PRODUCTOS!$F$8:$BK$150,58,FALSE)</f>
        <v>Sin actualización</v>
      </c>
      <c r="V143" s="38"/>
      <c r="W143" s="38">
        <v>44237</v>
      </c>
    </row>
    <row r="144" spans="2:23" x14ac:dyDescent="0.35">
      <c r="B144" s="25" t="s">
        <v>3</v>
      </c>
      <c r="C144" s="22" t="s">
        <v>1884</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Row],[id_producto]],PRODUCTOS!$F$8:$BK$150,58,FALSE)="Sin actualización","No",IF(VLOOKUP(BORRADOR_PRODUCTOS[[#This Row],[id_producto]],PRODUCTOS!$F$8:$BK$150,58,FALSE)="",0,"Sí"))</f>
        <v>No</v>
      </c>
      <c r="U144" s="22" t="str">
        <f>VLOOKUP(BORRADOR_PRODUCTOS[[#This Row],[id_producto]],PRODUCTOS!$F$8:$BK$150,58,FALSE)</f>
        <v>Sin actualización</v>
      </c>
      <c r="V144" s="38"/>
      <c r="W144" s="38">
        <v>44237</v>
      </c>
    </row>
    <row r="145" spans="2:23" x14ac:dyDescent="0.35">
      <c r="B145" s="25" t="s">
        <v>3</v>
      </c>
      <c r="C145" s="22" t="s">
        <v>1884</v>
      </c>
      <c r="D145" s="21"/>
      <c r="E145" s="21" t="s">
        <v>1632</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Row],[id_producto]],PRODUCTOS!$F$8:$BK$150,58,FALSE)="Sin actualización","No",IF(VLOOKUP(BORRADOR_PRODUCTOS[[#This Row],[id_producto]],PRODUCTOS!$F$8:$BK$150,58,FALSE)="",0,"Sí"))</f>
        <v>No</v>
      </c>
      <c r="U145" s="22" t="str">
        <f>VLOOKUP(BORRADOR_PRODUCTOS[[#This Row],[id_producto]],PRODUCTOS!$F$8:$BK$150,58,FALSE)</f>
        <v>Sin actualización</v>
      </c>
      <c r="V145" s="38"/>
      <c r="W145" s="38">
        <v>44237</v>
      </c>
    </row>
    <row r="146" spans="2:23" x14ac:dyDescent="0.35">
      <c r="B146" s="25" t="s">
        <v>3</v>
      </c>
      <c r="C146" s="22" t="s">
        <v>1884</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Row],[id_producto]],PRODUCTOS!$F$8:$BK$150,58,FALSE)="Sin actualización","No",IF(VLOOKUP(BORRADOR_PRODUCTOS[[#This Row],[id_producto]],PRODUCTOS!$F$8:$BK$150,58,FALSE)="",0,"Sí"))</f>
        <v>No</v>
      </c>
      <c r="U146" s="22" t="str">
        <f>VLOOKUP(BORRADOR_PRODUCTOS[[#This Row],[id_producto]],PRODUCTOS!$F$8:$BK$150,58,FALSE)</f>
        <v>Sin actualización</v>
      </c>
      <c r="V146" s="38"/>
      <c r="W146" s="38">
        <v>44237</v>
      </c>
    </row>
    <row r="147" spans="2:23" ht="29" x14ac:dyDescent="0.35">
      <c r="B147" s="25" t="s">
        <v>3</v>
      </c>
      <c r="C147" s="22" t="s">
        <v>1884</v>
      </c>
      <c r="D147" s="21"/>
      <c r="E147" s="21" t="s">
        <v>1707</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Row],[id_producto]],PRODUCTOS!$F$8:$BK$150,58,FALSE)="Sin actualización","No",IF(VLOOKUP(BORRADOR_PRODUCTOS[[#This Row],[id_producto]],PRODUCTOS!$F$8:$BK$150,58,FALSE)="",0,"Sí"))</f>
        <v>No</v>
      </c>
      <c r="U147" s="22" t="str">
        <f>VLOOKUP(BORRADOR_PRODUCTOS[[#This Row],[id_producto]],PRODUCTOS!$F$8:$BK$150,58,FALSE)</f>
        <v>Sin actualización</v>
      </c>
      <c r="V147" s="38"/>
      <c r="W147" s="38">
        <v>44237</v>
      </c>
    </row>
    <row r="148" spans="2:23" x14ac:dyDescent="0.35">
      <c r="B148" s="25" t="s">
        <v>644</v>
      </c>
      <c r="C148" s="22" t="s">
        <v>1908</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Row],[id_producto]],PRODUCTOS!$F$8:$BK$150,58,FALSE)="Sin actualización","No",IF(VLOOKUP(BORRADOR_PRODUCTOS[[#This Row],[id_producto]],PRODUCTOS!$F$8:$BK$150,58,FALSE)="",0,"Sí"))</f>
        <v>No</v>
      </c>
      <c r="U148" s="22" t="str">
        <f>VLOOKUP(BORRADOR_PRODUCTOS[[#This Row],[id_producto]],PRODUCTOS!$F$8:$BK$150,58,FALSE)</f>
        <v>Sin actualización</v>
      </c>
      <c r="V148" s="38"/>
      <c r="W148" s="26">
        <v>44256</v>
      </c>
    </row>
    <row r="149" spans="2:23" x14ac:dyDescent="0.35">
      <c r="B149" s="25" t="s">
        <v>644</v>
      </c>
      <c r="C149" s="41" t="s">
        <v>1910</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Row],[id_producto]],PRODUCTOS!$F$8:$BK$150,58,FALSE)="Sin actualización","No",IF(VLOOKUP(BORRADOR_PRODUCTOS[[#This Row],[id_producto]],PRODUCTOS!$F$8:$BK$150,58,FALSE)="",0,"Sí"))</f>
        <v>No</v>
      </c>
      <c r="U149" s="41" t="str">
        <f>VLOOKUP(BORRADOR_PRODUCTOS[[#This Row],[id_producto]],PRODUCTOS!$F$8:$BK$150,58,FALSE)</f>
        <v>Sin actualización</v>
      </c>
      <c r="V149" s="226"/>
      <c r="W149" s="26">
        <v>44256</v>
      </c>
    </row>
    <row r="150" spans="2:23" x14ac:dyDescent="0.35">
      <c r="B150" s="25" t="s">
        <v>644</v>
      </c>
      <c r="C150" s="41" t="s">
        <v>1911</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Row],[id_producto]],PRODUCTOS!$F$8:$BK$150,58,FALSE)="Sin actualización","No",IF(VLOOKUP(BORRADOR_PRODUCTOS[[#This Row],[id_producto]],PRODUCTOS!$F$8:$BK$150,58,FALSE)="",0,"Sí"))</f>
        <v>No</v>
      </c>
      <c r="U150" s="41" t="str">
        <f>VLOOKUP(BORRADOR_PRODUCTOS[[#This Row],[id_producto]],PRODUCTOS!$F$8:$BK$150,58,FALSE)</f>
        <v>Sin actualización</v>
      </c>
      <c r="V150" s="226"/>
      <c r="W150" s="26">
        <v>44256</v>
      </c>
    </row>
    <row r="151" spans="2:23" x14ac:dyDescent="0.35">
      <c r="B151" s="25" t="s">
        <v>644</v>
      </c>
      <c r="C151" s="41" t="s">
        <v>1912</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Row],[id_producto]],PRODUCTOS!$F$8:$BK$150,58,FALSE)="Sin actualización","No",IF(VLOOKUP(BORRADOR_PRODUCTOS[[#This Row],[id_producto]],PRODUCTOS!$F$8:$BK$150,58,FALSE)="",0,"Sí"))</f>
        <v>No</v>
      </c>
      <c r="U151" s="41" t="str">
        <f>VLOOKUP(BORRADOR_PRODUCTOS[[#This Row],[id_producto]],PRODUCTOS!$F$8:$BK$150,58,FALSE)</f>
        <v>Sin actualización</v>
      </c>
      <c r="V151" s="226"/>
      <c r="W151" s="26">
        <v>44256</v>
      </c>
    </row>
    <row r="152" spans="2:23" x14ac:dyDescent="0.35">
      <c r="B152" s="25" t="s">
        <v>644</v>
      </c>
      <c r="C152" s="41" t="s">
        <v>1913</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Row],[id_producto]],PRODUCTOS!$F$8:$BK$150,58,FALSE)="Sin actualización","No",IF(VLOOKUP(BORRADOR_PRODUCTOS[[#This Row],[id_producto]],PRODUCTOS!$F$8:$BK$150,58,FALSE)="",0,"Sí"))</f>
        <v>No</v>
      </c>
      <c r="U152" s="41" t="str">
        <f>VLOOKUP(BORRADOR_PRODUCTOS[[#This Row],[id_producto]],PRODUCTOS!$F$8:$BK$150,58,FALSE)</f>
        <v>Sin actualización</v>
      </c>
      <c r="V152" s="226"/>
      <c r="W152" s="26">
        <v>44256</v>
      </c>
    </row>
    <row r="153" spans="2:23" x14ac:dyDescent="0.35">
      <c r="B153" s="25" t="s">
        <v>644</v>
      </c>
      <c r="C153" s="22" t="s">
        <v>1921</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Row],[id_producto]],PRODUCTOS!$F$8:$BK$150,58,FALSE)="Sin actualización","No",IF(VLOOKUP(BORRADOR_PRODUCTOS[[#This Row],[id_producto]],PRODUCTOS!$F$8:$BK$150,58,FALSE)="",0,"Sí"))</f>
        <v>No</v>
      </c>
      <c r="U153" s="22" t="str">
        <f>VLOOKUP(BORRADOR_PRODUCTOS[[#This Row],[id_producto]],PRODUCTOS!$F$8:$BK$150,58,FALSE)</f>
        <v>Sin actualización</v>
      </c>
      <c r="V153" s="38"/>
      <c r="W153" s="26">
        <v>44256</v>
      </c>
    </row>
    <row r="154" spans="2:23" ht="24" x14ac:dyDescent="0.35">
      <c r="B154" s="25" t="s">
        <v>644</v>
      </c>
      <c r="C154" s="41" t="s">
        <v>1924</v>
      </c>
      <c r="D154" s="225"/>
      <c r="E154" s="225" t="s">
        <v>169</v>
      </c>
      <c r="F154" s="21" t="s">
        <v>725</v>
      </c>
      <c r="G154" s="21" t="str">
        <f>PRODUCTOS!F132</f>
        <v>0017-01-00125</v>
      </c>
      <c r="H154" s="225"/>
      <c r="I154" s="27" t="s">
        <v>148</v>
      </c>
      <c r="J154" s="261">
        <v>0</v>
      </c>
      <c r="K154" s="41" t="s">
        <v>126</v>
      </c>
      <c r="L154" s="41"/>
      <c r="M154" s="24" t="s">
        <v>165</v>
      </c>
      <c r="N154" s="41"/>
      <c r="O154" s="22" t="s">
        <v>1403</v>
      </c>
      <c r="P154" s="22" t="s">
        <v>1404</v>
      </c>
      <c r="Q154" s="22"/>
      <c r="R154" s="41"/>
      <c r="S154" s="41"/>
      <c r="T154" s="41" t="str">
        <f>IF(VLOOKUP(BORRADOR_PRODUCTOS[[#This Row],[id_producto]],PRODUCTOS!$F$8:$BK$150,58,FALSE)="Sin actualización","No",IF(VLOOKUP(BORRADOR_PRODUCTOS[[#This Row],[id_producto]],PRODUCTOS!$F$8:$BK$150,58,FALSE)="",0,"Sí"))</f>
        <v>No</v>
      </c>
      <c r="U154" s="41" t="str">
        <f>VLOOKUP(BORRADOR_PRODUCTOS[[#This Row],[id_producto]],PRODUCTOS!$F$8:$BK$150,58,FALSE)</f>
        <v>Sin actualización</v>
      </c>
      <c r="V154" s="226"/>
      <c r="W154" s="26">
        <v>44256</v>
      </c>
    </row>
    <row r="155" spans="2:23" ht="24" x14ac:dyDescent="0.35">
      <c r="B155" s="25" t="s">
        <v>644</v>
      </c>
      <c r="C155" s="41" t="s">
        <v>1925</v>
      </c>
      <c r="D155" s="225"/>
      <c r="E155" s="225" t="s">
        <v>169</v>
      </c>
      <c r="F155" s="21" t="s">
        <v>725</v>
      </c>
      <c r="G155" s="21" t="str">
        <f>PRODUCTOS!F133</f>
        <v>0017-01-00126</v>
      </c>
      <c r="H155" s="225"/>
      <c r="I155" s="27" t="s">
        <v>148</v>
      </c>
      <c r="J155" s="261">
        <v>0</v>
      </c>
      <c r="K155" s="41" t="s">
        <v>122</v>
      </c>
      <c r="L155" s="41"/>
      <c r="M155" s="24" t="s">
        <v>165</v>
      </c>
      <c r="N155" s="41"/>
      <c r="O155" s="22" t="s">
        <v>1403</v>
      </c>
      <c r="P155" s="22" t="s">
        <v>1404</v>
      </c>
      <c r="Q155" s="22"/>
      <c r="R155" s="41"/>
      <c r="S155" s="41"/>
      <c r="T155" s="41" t="str">
        <f>IF(VLOOKUP(BORRADOR_PRODUCTOS[[#This Row],[id_producto]],PRODUCTOS!$F$8:$BK$150,58,FALSE)="Sin actualización","No",IF(VLOOKUP(BORRADOR_PRODUCTOS[[#This Row],[id_producto]],PRODUCTOS!$F$8:$BK$150,58,FALSE)="",0,"Sí"))</f>
        <v>No</v>
      </c>
      <c r="U155" s="41" t="str">
        <f>VLOOKUP(BORRADOR_PRODUCTOS[[#This Row],[id_producto]],PRODUCTOS!$F$8:$BK$150,58,FALSE)</f>
        <v>Sin actualización</v>
      </c>
      <c r="V155" s="226"/>
      <c r="W155" s="26">
        <v>44256</v>
      </c>
    </row>
    <row r="156" spans="2:23" x14ac:dyDescent="0.35">
      <c r="B156" s="25" t="s">
        <v>644</v>
      </c>
      <c r="C156" s="22" t="s">
        <v>1982</v>
      </c>
      <c r="D156" s="21"/>
      <c r="E156" s="21" t="s">
        <v>801</v>
      </c>
      <c r="F156" s="21" t="s">
        <v>725</v>
      </c>
      <c r="G156" s="21" t="str">
        <f>PRODUCTOS!F134</f>
        <v>0017-04-00127</v>
      </c>
      <c r="H156" s="21"/>
      <c r="I156" s="27" t="s">
        <v>148</v>
      </c>
      <c r="J156" s="23">
        <v>0.9</v>
      </c>
      <c r="K156" s="22" t="s">
        <v>126</v>
      </c>
      <c r="L156" s="22"/>
      <c r="M156" s="24" t="s">
        <v>165</v>
      </c>
      <c r="N156" s="22"/>
      <c r="O156" s="22" t="s">
        <v>1403</v>
      </c>
      <c r="P156" s="22" t="s">
        <v>1404</v>
      </c>
      <c r="Q156" s="22"/>
      <c r="R156" s="22"/>
      <c r="S156" s="22"/>
      <c r="T156" s="274" t="str">
        <f>IF(VLOOKUP(BORRADOR_PRODUCTOS[[#This Row],[id_producto]],PRODUCTOS!$F$8:$BK$150,58,FALSE)="Sin actualización","No",IF(VLOOKUP(BORRADOR_PRODUCTOS[[#This Row],[id_producto]],PRODUCTOS!$F$8:$BK$150,58,FALSE)="",0,"Sí"))</f>
        <v>No</v>
      </c>
      <c r="U156" s="274" t="str">
        <f>VLOOKUP(BORRADOR_PRODUCTOS[[#This Row],[id_producto]],PRODUCTOS!$F$8:$BK$150,58,FALSE)</f>
        <v>Sin actualización</v>
      </c>
      <c r="V156" s="38"/>
      <c r="W156" s="38">
        <v>44263</v>
      </c>
    </row>
    <row r="157" spans="2:23" x14ac:dyDescent="0.35">
      <c r="B157" s="25" t="s">
        <v>644</v>
      </c>
      <c r="C157" s="22" t="s">
        <v>1983</v>
      </c>
      <c r="D157" s="21"/>
      <c r="E157" s="21" t="s">
        <v>801</v>
      </c>
      <c r="F157" s="21" t="s">
        <v>725</v>
      </c>
      <c r="G157" s="21" t="str">
        <f>PRODUCTOS!F135</f>
        <v>0017-04-00128</v>
      </c>
      <c r="H157" s="21"/>
      <c r="I157" s="27" t="s">
        <v>148</v>
      </c>
      <c r="J157" s="23">
        <v>0.9</v>
      </c>
      <c r="K157" s="22" t="s">
        <v>126</v>
      </c>
      <c r="L157" s="22"/>
      <c r="M157" s="24" t="s">
        <v>165</v>
      </c>
      <c r="N157" s="22"/>
      <c r="O157" s="22" t="s">
        <v>1403</v>
      </c>
      <c r="P157" s="22" t="s">
        <v>1404</v>
      </c>
      <c r="Q157" s="22"/>
      <c r="R157" s="22"/>
      <c r="S157" s="22"/>
      <c r="T157" s="274" t="str">
        <f>IF(VLOOKUP(BORRADOR_PRODUCTOS[[#This Row],[id_producto]],PRODUCTOS!$F$8:$BK$150,58,FALSE)="Sin actualización","No",IF(VLOOKUP(BORRADOR_PRODUCTOS[[#This Row],[id_producto]],PRODUCTOS!$F$8:$BK$150,58,FALSE)="",0,"Sí"))</f>
        <v>No</v>
      </c>
      <c r="U157" s="274" t="str">
        <f>VLOOKUP(BORRADOR_PRODUCTOS[[#This Row],[id_producto]],PRODUCTOS!$F$8:$BK$150,58,FALSE)</f>
        <v>Sin actualización</v>
      </c>
      <c r="V157" s="38"/>
      <c r="W157" s="38">
        <v>44263</v>
      </c>
    </row>
    <row r="158" spans="2:23" x14ac:dyDescent="0.35">
      <c r="B158" s="25" t="s">
        <v>644</v>
      </c>
      <c r="C158" s="22" t="s">
        <v>1985</v>
      </c>
      <c r="D158" s="21"/>
      <c r="E158" s="21" t="s">
        <v>801</v>
      </c>
      <c r="F158" s="225" t="s">
        <v>725</v>
      </c>
      <c r="G158" s="21" t="str">
        <f>PRODUCTOS!F136</f>
        <v>0017-04-00129</v>
      </c>
      <c r="H158" s="225"/>
      <c r="I158" s="27" t="s">
        <v>148</v>
      </c>
      <c r="J158" s="261">
        <v>0.9</v>
      </c>
      <c r="K158" s="41" t="s">
        <v>126</v>
      </c>
      <c r="L158" s="41"/>
      <c r="M158" s="24" t="s">
        <v>165</v>
      </c>
      <c r="N158" s="41"/>
      <c r="O158" s="41" t="s">
        <v>1403</v>
      </c>
      <c r="P158" s="41" t="s">
        <v>1404</v>
      </c>
      <c r="Q158" s="41"/>
      <c r="R158" s="41"/>
      <c r="S158" s="41"/>
      <c r="T158" s="274" t="str">
        <f>IF(VLOOKUP(BORRADOR_PRODUCTOS[[#This Row],[id_producto]],PRODUCTOS!$F$8:$BK$150,58,FALSE)="Sin actualización","No",IF(VLOOKUP(BORRADOR_PRODUCTOS[[#This Row],[id_producto]],PRODUCTOS!$F$8:$BK$150,58,FALSE)="",0,"Sí"))</f>
        <v>No</v>
      </c>
      <c r="U158" s="274" t="str">
        <f>VLOOKUP(BORRADOR_PRODUCTOS[[#This Row],[id_producto]],PRODUCTOS!$F$8:$BK$150,58,FALSE)</f>
        <v>Sin actualización</v>
      </c>
      <c r="V158" s="226"/>
      <c r="W158" s="226">
        <v>44263</v>
      </c>
    </row>
  </sheetData>
  <sortState xmlns:xlrd2="http://schemas.microsoft.com/office/spreadsheetml/2017/richdata2" ref="B12:W22">
    <sortCondition ref="B12:B22"/>
  </sortState>
  <phoneticPr fontId="2" type="noConversion"/>
  <conditionalFormatting sqref="I12:I43 I45:I147">
    <cfRule type="containsText" dxfId="133" priority="52" operator="containsText" text="En pausa">
      <formula>NOT(ISERROR(SEARCH("En pausa",I12)))</formula>
    </cfRule>
    <cfRule type="containsText" dxfId="132" priority="53" operator="containsText" text="No iniciado">
      <formula>NOT(ISERROR(SEARCH("No iniciado",I12)))</formula>
    </cfRule>
    <cfRule type="containsText" dxfId="131" priority="54" operator="containsText" text="En Desarrollo">
      <formula>NOT(ISERROR(SEARCH("En Desarrollo",I12)))</formula>
    </cfRule>
    <cfRule type="containsText" dxfId="130"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29" priority="7" operator="containsText" text="En pausa">
      <formula>NOT(ISERROR(SEARCH("En pausa",I44)))</formula>
    </cfRule>
    <cfRule type="containsText" dxfId="128" priority="8" operator="containsText" text="No iniciado">
      <formula>NOT(ISERROR(SEARCH("No iniciado",I44)))</formula>
    </cfRule>
    <cfRule type="containsText" dxfId="127" priority="9" operator="containsText" text="En Desarrollo">
      <formula>NOT(ISERROR(SEARCH("En Desarrollo",I44)))</formula>
    </cfRule>
    <cfRule type="containsText" dxfId="126"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8">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8">
    <cfRule type="containsText" dxfId="125" priority="1" operator="containsText" text="En pausa">
      <formula>NOT(ISERROR(SEARCH("En pausa",I148)))</formula>
    </cfRule>
    <cfRule type="containsText" dxfId="124" priority="2" operator="containsText" text="No iniciado">
      <formula>NOT(ISERROR(SEARCH("No iniciado",I148)))</formula>
    </cfRule>
    <cfRule type="containsText" dxfId="123" priority="3" operator="containsText" text="En Desarrollo">
      <formula>NOT(ISERROR(SEARCH("En Desarrollo",I148)))</formula>
    </cfRule>
    <cfRule type="containsText" dxfId="122"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2021-03-09T11:08:15Z</dcterms:modified>
</cp:coreProperties>
</file>