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0FF50A1C-BE93-4285-844E-112279C86352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Agricultura" sheetId="4" r:id="rId1"/>
    <sheet name="Estructura" sheetId="6" r:id="rId2"/>
    <sheet name="TD" sheetId="5" r:id="rId3"/>
    <sheet name="Agricultura (2)" sheetId="7" r:id="rId4"/>
  </sheets>
  <externalReferences>
    <externalReference r:id="rId5"/>
  </externalReferences>
  <definedNames>
    <definedName name="_xlnm._FilterDatabase" localSheetId="0" hidden="1">Agricultura!$A$1:$U$65</definedName>
    <definedName name="_xlnm._FilterDatabase" localSheetId="3" hidden="1">'Agricultura (2)'!$A$1:$U$49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3" i="4"/>
  <c r="P2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B3" i="4" l="1"/>
  <c r="B4" i="4" s="1"/>
  <c r="O3" i="4"/>
  <c r="Q3" i="4"/>
  <c r="U3" i="4"/>
  <c r="V3" i="4"/>
  <c r="O4" i="4"/>
  <c r="Q4" i="4"/>
  <c r="U4" i="4"/>
  <c r="O5" i="4"/>
  <c r="Q5" i="4"/>
  <c r="U5" i="4"/>
  <c r="O6" i="4"/>
  <c r="Q6" i="4"/>
  <c r="U6" i="4"/>
  <c r="O7" i="4"/>
  <c r="Q7" i="4"/>
  <c r="U7" i="4"/>
  <c r="O8" i="4"/>
  <c r="Q8" i="4"/>
  <c r="U8" i="4"/>
  <c r="O9" i="4"/>
  <c r="Q9" i="4"/>
  <c r="U9" i="4"/>
  <c r="O10" i="4"/>
  <c r="Q10" i="4"/>
  <c r="U10" i="4"/>
  <c r="O11" i="4"/>
  <c r="Q11" i="4"/>
  <c r="U11" i="4"/>
  <c r="O12" i="4"/>
  <c r="Q12" i="4"/>
  <c r="U12" i="4"/>
  <c r="O13" i="4"/>
  <c r="Q13" i="4"/>
  <c r="U13" i="4"/>
  <c r="O14" i="4"/>
  <c r="Q14" i="4"/>
  <c r="U14" i="4"/>
  <c r="O15" i="4"/>
  <c r="Q15" i="4"/>
  <c r="U15" i="4"/>
  <c r="O16" i="4"/>
  <c r="Q16" i="4"/>
  <c r="U16" i="4"/>
  <c r="O17" i="4"/>
  <c r="Q17" i="4"/>
  <c r="U17" i="4"/>
  <c r="O18" i="4"/>
  <c r="Q18" i="4"/>
  <c r="U18" i="4"/>
  <c r="AA49" i="7"/>
  <c r="Z49" i="7"/>
  <c r="Y49" i="7"/>
  <c r="X49" i="7"/>
  <c r="V49" i="7"/>
  <c r="P49" i="7"/>
  <c r="O49" i="7"/>
  <c r="AA48" i="7"/>
  <c r="Z48" i="7"/>
  <c r="Y48" i="7"/>
  <c r="X48" i="7"/>
  <c r="V48" i="7"/>
  <c r="P48" i="7"/>
  <c r="O48" i="7"/>
  <c r="AA47" i="7"/>
  <c r="Z47" i="7"/>
  <c r="Y47" i="7"/>
  <c r="X47" i="7"/>
  <c r="V47" i="7"/>
  <c r="P47" i="7"/>
  <c r="O47" i="7"/>
  <c r="AA46" i="7"/>
  <c r="Z46" i="7"/>
  <c r="Y46" i="7"/>
  <c r="X46" i="7"/>
  <c r="V46" i="7"/>
  <c r="P46" i="7"/>
  <c r="O46" i="7"/>
  <c r="AA45" i="7"/>
  <c r="Z45" i="7"/>
  <c r="Y45" i="7"/>
  <c r="X45" i="7"/>
  <c r="V45" i="7"/>
  <c r="P45" i="7"/>
  <c r="O45" i="7"/>
  <c r="AA44" i="7"/>
  <c r="Z44" i="7"/>
  <c r="Y44" i="7"/>
  <c r="X44" i="7"/>
  <c r="V44" i="7"/>
  <c r="P44" i="7"/>
  <c r="O44" i="7"/>
  <c r="AA43" i="7"/>
  <c r="Z43" i="7"/>
  <c r="Y43" i="7"/>
  <c r="X43" i="7"/>
  <c r="V43" i="7"/>
  <c r="P43" i="7"/>
  <c r="O43" i="7"/>
  <c r="AA42" i="7"/>
  <c r="Z42" i="7"/>
  <c r="Y42" i="7"/>
  <c r="X42" i="7"/>
  <c r="V42" i="7"/>
  <c r="P42" i="7"/>
  <c r="O42" i="7"/>
  <c r="AA41" i="7"/>
  <c r="Z41" i="7"/>
  <c r="Y41" i="7"/>
  <c r="X41" i="7"/>
  <c r="V41" i="7"/>
  <c r="P41" i="7"/>
  <c r="O41" i="7"/>
  <c r="AA40" i="7"/>
  <c r="Z40" i="7"/>
  <c r="Y40" i="7"/>
  <c r="X40" i="7"/>
  <c r="V40" i="7"/>
  <c r="P40" i="7"/>
  <c r="O40" i="7"/>
  <c r="V39" i="7"/>
  <c r="P39" i="7"/>
  <c r="O39" i="7"/>
  <c r="V38" i="7"/>
  <c r="P38" i="7"/>
  <c r="O38" i="7"/>
  <c r="V37" i="7"/>
  <c r="P37" i="7"/>
  <c r="O37" i="7"/>
  <c r="V36" i="7"/>
  <c r="P36" i="7"/>
  <c r="O36" i="7"/>
  <c r="V35" i="7"/>
  <c r="P35" i="7"/>
  <c r="O35" i="7"/>
  <c r="V34" i="7"/>
  <c r="P34" i="7"/>
  <c r="O34" i="7"/>
  <c r="V33" i="7"/>
  <c r="P33" i="7"/>
  <c r="O33" i="7"/>
  <c r="V32" i="7"/>
  <c r="P32" i="7"/>
  <c r="O32" i="7"/>
  <c r="V31" i="7"/>
  <c r="P31" i="7"/>
  <c r="O31" i="7"/>
  <c r="V30" i="7"/>
  <c r="P30" i="7"/>
  <c r="O30" i="7"/>
  <c r="V29" i="7"/>
  <c r="P29" i="7"/>
  <c r="O29" i="7"/>
  <c r="V28" i="7"/>
  <c r="P28" i="7"/>
  <c r="O28" i="7"/>
  <c r="V27" i="7"/>
  <c r="P27" i="7"/>
  <c r="O27" i="7"/>
  <c r="V26" i="7"/>
  <c r="P26" i="7"/>
  <c r="O26" i="7"/>
  <c r="V25" i="7"/>
  <c r="P25" i="7"/>
  <c r="O25" i="7"/>
  <c r="V24" i="7"/>
  <c r="P24" i="7"/>
  <c r="O24" i="7"/>
  <c r="V23" i="7"/>
  <c r="P23" i="7"/>
  <c r="O23" i="7"/>
  <c r="V22" i="7"/>
  <c r="P22" i="7"/>
  <c r="O22" i="7"/>
  <c r="V21" i="7"/>
  <c r="P21" i="7"/>
  <c r="O21" i="7"/>
  <c r="V20" i="7"/>
  <c r="P20" i="7"/>
  <c r="V19" i="7"/>
  <c r="P19" i="7"/>
  <c r="V18" i="7"/>
  <c r="P18" i="7"/>
  <c r="V17" i="7"/>
  <c r="P17" i="7"/>
  <c r="V16" i="7"/>
  <c r="P16" i="7"/>
  <c r="V15" i="7"/>
  <c r="P15" i="7"/>
  <c r="V14" i="7"/>
  <c r="P14" i="7"/>
  <c r="V13" i="7"/>
  <c r="P13" i="7"/>
  <c r="V12" i="7"/>
  <c r="P12" i="7"/>
  <c r="V11" i="7"/>
  <c r="P11" i="7"/>
  <c r="V10" i="7"/>
  <c r="P10" i="7"/>
  <c r="P9" i="7"/>
  <c r="P8" i="7"/>
  <c r="P7" i="7"/>
  <c r="P6" i="7"/>
  <c r="U5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P5" i="7"/>
  <c r="F5" i="7"/>
  <c r="U4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P4" i="7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L4" i="7"/>
  <c r="O4" i="7" s="1"/>
  <c r="F4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V3" i="7"/>
  <c r="U3" i="7"/>
  <c r="Q3" i="7"/>
  <c r="P3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M3" i="7"/>
  <c r="L3" i="7"/>
  <c r="O3" i="7" s="1"/>
  <c r="G3" i="7"/>
  <c r="G4" i="7" s="1"/>
  <c r="F3" i="7"/>
  <c r="D3" i="7"/>
  <c r="C3" i="7"/>
  <c r="C4" i="7" s="1"/>
  <c r="C5" i="7" s="1"/>
  <c r="C6" i="7" s="1"/>
  <c r="C7" i="7" s="1"/>
  <c r="C8" i="7" s="1"/>
  <c r="C9" i="7" s="1"/>
  <c r="B3" i="7"/>
  <c r="B4" i="7" s="1"/>
  <c r="V2" i="7"/>
  <c r="P2" i="7"/>
  <c r="O2" i="7"/>
  <c r="O56" i="4"/>
  <c r="O57" i="4"/>
  <c r="O58" i="4"/>
  <c r="O59" i="4"/>
  <c r="O60" i="4"/>
  <c r="O61" i="4"/>
  <c r="O62" i="4"/>
  <c r="O63" i="4"/>
  <c r="O64" i="4"/>
  <c r="O65" i="4"/>
  <c r="P56" i="4"/>
  <c r="P57" i="4"/>
  <c r="P58" i="4"/>
  <c r="P59" i="4"/>
  <c r="P60" i="4"/>
  <c r="P61" i="4"/>
  <c r="P62" i="4"/>
  <c r="P63" i="4"/>
  <c r="P64" i="4"/>
  <c r="P65" i="4"/>
  <c r="V56" i="4"/>
  <c r="V57" i="4"/>
  <c r="V58" i="4"/>
  <c r="V59" i="4"/>
  <c r="V60" i="4"/>
  <c r="V61" i="4"/>
  <c r="V62" i="4"/>
  <c r="V63" i="4"/>
  <c r="V64" i="4"/>
  <c r="V65" i="4"/>
  <c r="X56" i="4"/>
  <c r="X57" i="4"/>
  <c r="X58" i="4"/>
  <c r="X59" i="4"/>
  <c r="X60" i="4"/>
  <c r="X61" i="4"/>
  <c r="X62" i="4"/>
  <c r="X63" i="4"/>
  <c r="X64" i="4"/>
  <c r="X65" i="4"/>
  <c r="Y56" i="4"/>
  <c r="Y57" i="4"/>
  <c r="Y58" i="4"/>
  <c r="Y59" i="4"/>
  <c r="Y60" i="4"/>
  <c r="Y61" i="4"/>
  <c r="Y62" i="4"/>
  <c r="Y63" i="4"/>
  <c r="Y64" i="4"/>
  <c r="Y65" i="4"/>
  <c r="Z56" i="4"/>
  <c r="Z57" i="4"/>
  <c r="Z58" i="4"/>
  <c r="Z59" i="4"/>
  <c r="Z60" i="4"/>
  <c r="Z61" i="4"/>
  <c r="Z62" i="4"/>
  <c r="Z63" i="4"/>
  <c r="Z64" i="4"/>
  <c r="Z65" i="4"/>
  <c r="AA56" i="4"/>
  <c r="AA57" i="4"/>
  <c r="AA58" i="4"/>
  <c r="AA59" i="4"/>
  <c r="AA60" i="4"/>
  <c r="AA61" i="4"/>
  <c r="AA62" i="4"/>
  <c r="AA63" i="4"/>
  <c r="AA64" i="4"/>
  <c r="AA65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P33" i="4"/>
  <c r="P34" i="4"/>
  <c r="P35" i="4"/>
  <c r="P36" i="4"/>
  <c r="V33" i="4"/>
  <c r="V34" i="4"/>
  <c r="V35" i="4"/>
  <c r="V36" i="4"/>
  <c r="P32" i="4"/>
  <c r="V32" i="4"/>
  <c r="P30" i="4"/>
  <c r="P31" i="4"/>
  <c r="V30" i="4"/>
  <c r="V31" i="4"/>
  <c r="P29" i="4"/>
  <c r="V29" i="4"/>
  <c r="P28" i="4"/>
  <c r="V28" i="4"/>
  <c r="P27" i="4"/>
  <c r="V27" i="4"/>
  <c r="P26" i="4"/>
  <c r="V26" i="4"/>
  <c r="P25" i="4"/>
  <c r="P24" i="4"/>
  <c r="P23" i="4"/>
  <c r="P22" i="4"/>
  <c r="B5" i="4" l="1"/>
  <c r="V5" i="4" s="1"/>
  <c r="V4" i="4"/>
  <c r="B6" i="4"/>
  <c r="G5" i="7"/>
  <c r="V4" i="7"/>
  <c r="B5" i="7"/>
  <c r="L5" i="7"/>
  <c r="F6" i="7"/>
  <c r="V6" i="4" l="1"/>
  <c r="B7" i="4"/>
  <c r="B6" i="7"/>
  <c r="V5" i="7"/>
  <c r="F7" i="7"/>
  <c r="G6" i="7"/>
  <c r="O5" i="7"/>
  <c r="L6" i="7"/>
  <c r="B8" i="4" l="1"/>
  <c r="V7" i="4"/>
  <c r="G7" i="7"/>
  <c r="O6" i="7"/>
  <c r="L7" i="7"/>
  <c r="F8" i="7"/>
  <c r="V6" i="7"/>
  <c r="B7" i="7"/>
  <c r="B9" i="4" l="1"/>
  <c r="V8" i="4"/>
  <c r="L8" i="7"/>
  <c r="O7" i="7"/>
  <c r="V7" i="7"/>
  <c r="B8" i="7"/>
  <c r="G8" i="7"/>
  <c r="F9" i="7"/>
  <c r="V9" i="4" l="1"/>
  <c r="B10" i="4"/>
  <c r="F10" i="7"/>
  <c r="G9" i="7"/>
  <c r="V8" i="7"/>
  <c r="B9" i="7"/>
  <c r="V9" i="7" s="1"/>
  <c r="O8" i="7"/>
  <c r="L9" i="7"/>
  <c r="V10" i="4" l="1"/>
  <c r="B11" i="4"/>
  <c r="O9" i="7"/>
  <c r="L10" i="7"/>
  <c r="G10" i="7"/>
  <c r="F11" i="7"/>
  <c r="B12" i="4" l="1"/>
  <c r="V11" i="4"/>
  <c r="F12" i="7"/>
  <c r="G11" i="7"/>
  <c r="O10" i="7"/>
  <c r="L11" i="7"/>
  <c r="B13" i="4" l="1"/>
  <c r="V12" i="4"/>
  <c r="F13" i="7"/>
  <c r="G12" i="7"/>
  <c r="O11" i="7"/>
  <c r="L12" i="7"/>
  <c r="V13" i="4" l="1"/>
  <c r="B14" i="4"/>
  <c r="O12" i="7"/>
  <c r="L13" i="7"/>
  <c r="G13" i="7"/>
  <c r="F14" i="7"/>
  <c r="V14" i="4" l="1"/>
  <c r="B15" i="4"/>
  <c r="F15" i="7"/>
  <c r="G14" i="7"/>
  <c r="O13" i="7"/>
  <c r="L14" i="7"/>
  <c r="B16" i="4" l="1"/>
  <c r="V15" i="4"/>
  <c r="O14" i="7"/>
  <c r="L15" i="7"/>
  <c r="G15" i="7"/>
  <c r="F16" i="7"/>
  <c r="V16" i="4" l="1"/>
  <c r="B17" i="4"/>
  <c r="F17" i="7"/>
  <c r="G16" i="7"/>
  <c r="O15" i="7"/>
  <c r="L16" i="7"/>
  <c r="V17" i="4" l="1"/>
  <c r="B18" i="4"/>
  <c r="V18" i="4" s="1"/>
  <c r="O16" i="7"/>
  <c r="L17" i="7"/>
  <c r="G17" i="7"/>
  <c r="F18" i="7"/>
  <c r="F19" i="7" l="1"/>
  <c r="G18" i="7"/>
  <c r="O17" i="7"/>
  <c r="L18" i="7"/>
  <c r="O18" i="7" l="1"/>
  <c r="L19" i="7"/>
  <c r="G19" i="7"/>
  <c r="F20" i="7"/>
  <c r="F21" i="7" l="1"/>
  <c r="G20" i="7"/>
  <c r="O19" i="7"/>
  <c r="L20" i="7"/>
  <c r="O20" i="7" s="1"/>
  <c r="G21" i="7" l="1"/>
  <c r="F22" i="7"/>
  <c r="F23" i="7" l="1"/>
  <c r="G22" i="7"/>
  <c r="G23" i="7" l="1"/>
  <c r="F24" i="7"/>
  <c r="F25" i="7" l="1"/>
  <c r="G24" i="7"/>
  <c r="G25" i="7" l="1"/>
  <c r="F26" i="7"/>
  <c r="G26" i="7" l="1"/>
  <c r="F27" i="7"/>
  <c r="G27" i="7" l="1"/>
  <c r="F28" i="7"/>
  <c r="G28" i="7" l="1"/>
  <c r="F29" i="7"/>
  <c r="F30" i="7" l="1"/>
  <c r="G29" i="7"/>
  <c r="F31" i="7" l="1"/>
  <c r="G30" i="7"/>
  <c r="G31" i="7" l="1"/>
  <c r="F32" i="7"/>
  <c r="F33" i="7" l="1"/>
  <c r="G32" i="7"/>
  <c r="G33" i="7" l="1"/>
  <c r="F34" i="7"/>
  <c r="G34" i="7" l="1"/>
  <c r="F35" i="7"/>
  <c r="G35" i="7" l="1"/>
  <c r="F36" i="7"/>
  <c r="G36" i="7" l="1"/>
  <c r="F37" i="7"/>
  <c r="G37" i="7" l="1"/>
  <c r="F38" i="7"/>
  <c r="G38" i="7" l="1"/>
  <c r="F39" i="7"/>
  <c r="G39" i="7" l="1"/>
  <c r="P19" i="4" l="1"/>
  <c r="P20" i="4"/>
  <c r="P21" i="4"/>
  <c r="O2" i="4"/>
  <c r="M19" i="4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N19" i="4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L19" i="4"/>
  <c r="L20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G19" i="4"/>
  <c r="G20" i="4" s="1"/>
  <c r="G21" i="4" s="1"/>
  <c r="F19" i="4"/>
  <c r="F20" i="4" s="1"/>
  <c r="F21" i="4" s="1"/>
  <c r="C19" i="4"/>
  <c r="C20" i="4" s="1"/>
  <c r="C21" i="4" s="1"/>
  <c r="C22" i="4" s="1"/>
  <c r="C23" i="4" s="1"/>
  <c r="C24" i="4" s="1"/>
  <c r="C25" i="4" s="1"/>
  <c r="F22" i="4" l="1"/>
  <c r="G22" i="4"/>
  <c r="L21" i="4"/>
  <c r="O20" i="4"/>
  <c r="O19" i="4"/>
  <c r="B19" i="4"/>
  <c r="V2" i="4"/>
  <c r="U19" i="4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D6" i="6"/>
  <c r="D7" i="6"/>
  <c r="D8" i="6"/>
  <c r="D9" i="6"/>
  <c r="D10" i="6"/>
  <c r="D11" i="6"/>
  <c r="D12" i="6"/>
  <c r="D13" i="6"/>
  <c r="D14" i="6"/>
  <c r="D15" i="6"/>
  <c r="D4" i="6"/>
  <c r="D28" i="6"/>
  <c r="D29" i="6"/>
  <c r="D30" i="6"/>
  <c r="D31" i="6"/>
  <c r="D32" i="6"/>
  <c r="D33" i="6"/>
  <c r="D21" i="6"/>
  <c r="I27" i="6"/>
  <c r="I28" i="6"/>
  <c r="I29" i="6"/>
  <c r="I30" i="6"/>
  <c r="I31" i="6"/>
  <c r="I32" i="6"/>
  <c r="I33" i="6"/>
  <c r="I21" i="6"/>
  <c r="I10" i="6"/>
  <c r="I11" i="6"/>
  <c r="I12" i="6"/>
  <c r="I13" i="6"/>
  <c r="I14" i="6"/>
  <c r="I15" i="6"/>
  <c r="I4" i="6"/>
  <c r="K7" i="6"/>
  <c r="K8" i="6"/>
  <c r="K9" i="6"/>
  <c r="K10" i="6"/>
  <c r="K11" i="6"/>
  <c r="K12" i="6"/>
  <c r="K13" i="6"/>
  <c r="K14" i="6"/>
  <c r="K15" i="6"/>
  <c r="K4" i="6"/>
  <c r="M4" i="6" s="1"/>
  <c r="E36" i="6"/>
  <c r="H35" i="6"/>
  <c r="H34" i="6"/>
  <c r="H33" i="6"/>
  <c r="H32" i="6"/>
  <c r="H31" i="6"/>
  <c r="H30" i="6"/>
  <c r="H29" i="6"/>
  <c r="H28" i="6"/>
  <c r="H27" i="6"/>
  <c r="H22" i="6"/>
  <c r="I22" i="6" s="1"/>
  <c r="C28" i="6"/>
  <c r="C29" i="6"/>
  <c r="C30" i="6"/>
  <c r="C31" i="6"/>
  <c r="C32" i="6"/>
  <c r="C33" i="6"/>
  <c r="C34" i="6"/>
  <c r="C35" i="6"/>
  <c r="C22" i="6"/>
  <c r="C23" i="6" s="1"/>
  <c r="H10" i="6"/>
  <c r="H11" i="6"/>
  <c r="H12" i="6"/>
  <c r="H13" i="6"/>
  <c r="H14" i="6"/>
  <c r="H15" i="6"/>
  <c r="H5" i="6"/>
  <c r="I5" i="6" s="1"/>
  <c r="C6" i="6"/>
  <c r="C7" i="6"/>
  <c r="C8" i="6"/>
  <c r="C9" i="6"/>
  <c r="C10" i="6"/>
  <c r="C11" i="6"/>
  <c r="C12" i="6"/>
  <c r="C13" i="6"/>
  <c r="C14" i="6"/>
  <c r="C15" i="6"/>
  <c r="C5" i="6"/>
  <c r="D5" i="6" s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4" i="6"/>
  <c r="Q19" i="4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AA19" i="7" l="1"/>
  <c r="AA7" i="7"/>
  <c r="AA3" i="7"/>
  <c r="AA38" i="4"/>
  <c r="AA54" i="4"/>
  <c r="AA15" i="7"/>
  <c r="AA42" i="4"/>
  <c r="AA50" i="4"/>
  <c r="AA35" i="4"/>
  <c r="AA31" i="4"/>
  <c r="AA23" i="4"/>
  <c r="AA38" i="7"/>
  <c r="AA34" i="7"/>
  <c r="AA26" i="7"/>
  <c r="AA22" i="7"/>
  <c r="Y3" i="7"/>
  <c r="Y2" i="7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20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2" i="7"/>
  <c r="X5" i="7"/>
  <c r="X3" i="7"/>
  <c r="X4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Z22" i="7"/>
  <c r="Z39" i="4"/>
  <c r="Z4" i="7"/>
  <c r="Z40" i="4"/>
  <c r="Z23" i="7"/>
  <c r="Z5" i="7"/>
  <c r="Z3" i="7"/>
  <c r="Z2" i="7"/>
  <c r="Z24" i="7"/>
  <c r="Z21" i="7"/>
  <c r="Z37" i="4"/>
  <c r="Z38" i="4"/>
  <c r="Z20" i="4"/>
  <c r="Z21" i="4"/>
  <c r="Y21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37" i="4"/>
  <c r="AA2" i="7"/>
  <c r="AA14" i="7"/>
  <c r="AA53" i="4"/>
  <c r="AA37" i="7"/>
  <c r="AA33" i="7"/>
  <c r="AA21" i="7"/>
  <c r="AA18" i="7"/>
  <c r="AA49" i="4"/>
  <c r="AA34" i="4"/>
  <c r="AA30" i="4"/>
  <c r="AA3" i="4"/>
  <c r="X20" i="4"/>
  <c r="X21" i="4"/>
  <c r="O21" i="4"/>
  <c r="L22" i="4"/>
  <c r="G23" i="4"/>
  <c r="Y22" i="4"/>
  <c r="F23" i="4"/>
  <c r="X22" i="4"/>
  <c r="V19" i="4"/>
  <c r="B20" i="4"/>
  <c r="Y19" i="4"/>
  <c r="X2" i="4"/>
  <c r="X19" i="4"/>
  <c r="C24" i="6"/>
  <c r="D24" i="6" s="1"/>
  <c r="D23" i="6"/>
  <c r="D22" i="6"/>
  <c r="H6" i="6"/>
  <c r="P4" i="6"/>
  <c r="T4" i="6" s="1"/>
  <c r="W64" i="4" s="1"/>
  <c r="K5" i="6"/>
  <c r="K6" i="6" s="1"/>
  <c r="H23" i="6"/>
  <c r="P345" i="6"/>
  <c r="T345" i="6" s="1"/>
  <c r="P266" i="6"/>
  <c r="T266" i="6" s="1"/>
  <c r="P193" i="6"/>
  <c r="T193" i="6" s="1"/>
  <c r="P120" i="6"/>
  <c r="T120" i="6" s="1"/>
  <c r="P303" i="6"/>
  <c r="T303" i="6" s="1"/>
  <c r="P221" i="6"/>
  <c r="T221" i="6" s="1"/>
  <c r="P147" i="6"/>
  <c r="T147" i="6" s="1"/>
  <c r="P74" i="6"/>
  <c r="T74" i="6" s="1"/>
  <c r="P361" i="6"/>
  <c r="T361" i="6" s="1"/>
  <c r="P294" i="6"/>
  <c r="T294" i="6" s="1"/>
  <c r="P211" i="6"/>
  <c r="T211" i="6" s="1"/>
  <c r="P138" i="6"/>
  <c r="T138" i="6" s="1"/>
  <c r="P65" i="6"/>
  <c r="T65" i="6" s="1"/>
  <c r="P313" i="6"/>
  <c r="T313" i="6" s="1"/>
  <c r="P230" i="6"/>
  <c r="T230" i="6" s="1"/>
  <c r="P157" i="6"/>
  <c r="T157" i="6" s="1"/>
  <c r="P83" i="6"/>
  <c r="T83" i="6" s="1"/>
  <c r="P359" i="6"/>
  <c r="T359" i="6" s="1"/>
  <c r="P285" i="6"/>
  <c r="T285" i="6" s="1"/>
  <c r="P202" i="6"/>
  <c r="T202" i="6" s="1"/>
  <c r="P129" i="6"/>
  <c r="T129" i="6" s="1"/>
  <c r="P56" i="6"/>
  <c r="T56" i="6" s="1"/>
  <c r="P343" i="6"/>
  <c r="T343" i="6" s="1"/>
  <c r="P257" i="6"/>
  <c r="T257" i="6" s="1"/>
  <c r="P184" i="6"/>
  <c r="T184" i="6" s="1"/>
  <c r="P111" i="6"/>
  <c r="T111" i="6" s="1"/>
  <c r="P333" i="6"/>
  <c r="T333" i="6" s="1"/>
  <c r="P248" i="6"/>
  <c r="T248" i="6" s="1"/>
  <c r="P175" i="6"/>
  <c r="T175" i="6" s="1"/>
  <c r="P102" i="6"/>
  <c r="T102" i="6" s="1"/>
  <c r="P322" i="6"/>
  <c r="T322" i="6" s="1"/>
  <c r="P239" i="6"/>
  <c r="T239" i="6" s="1"/>
  <c r="P166" i="6"/>
  <c r="T166" i="6" s="1"/>
  <c r="P93" i="6"/>
  <c r="T93" i="6" s="1"/>
  <c r="P47" i="6"/>
  <c r="T47" i="6" s="1"/>
  <c r="P38" i="6"/>
  <c r="T38" i="6" s="1"/>
  <c r="P29" i="6"/>
  <c r="T29" i="6" s="1"/>
  <c r="P364" i="6"/>
  <c r="T364" i="6" s="1"/>
  <c r="P356" i="6"/>
  <c r="T356" i="6" s="1"/>
  <c r="P348" i="6"/>
  <c r="T348" i="6" s="1"/>
  <c r="P340" i="6"/>
  <c r="T340" i="6" s="1"/>
  <c r="P332" i="6"/>
  <c r="T332" i="6" s="1"/>
  <c r="P324" i="6"/>
  <c r="T324" i="6" s="1"/>
  <c r="P316" i="6"/>
  <c r="T316" i="6" s="1"/>
  <c r="P308" i="6"/>
  <c r="T308" i="6" s="1"/>
  <c r="P300" i="6"/>
  <c r="T300" i="6" s="1"/>
  <c r="P292" i="6"/>
  <c r="T292" i="6" s="1"/>
  <c r="P284" i="6"/>
  <c r="T284" i="6" s="1"/>
  <c r="P260" i="6"/>
  <c r="T260" i="6" s="1"/>
  <c r="P252" i="6"/>
  <c r="T252" i="6" s="1"/>
  <c r="P244" i="6"/>
  <c r="T244" i="6" s="1"/>
  <c r="P236" i="6"/>
  <c r="T236" i="6" s="1"/>
  <c r="P228" i="6"/>
  <c r="T228" i="6" s="1"/>
  <c r="P220" i="6"/>
  <c r="T220" i="6" s="1"/>
  <c r="P212" i="6"/>
  <c r="T212" i="6" s="1"/>
  <c r="P204" i="6"/>
  <c r="T204" i="6" s="1"/>
  <c r="P196" i="6"/>
  <c r="T196" i="6" s="1"/>
  <c r="P188" i="6"/>
  <c r="T188" i="6" s="1"/>
  <c r="P180" i="6"/>
  <c r="T180" i="6" s="1"/>
  <c r="P172" i="6"/>
  <c r="T172" i="6" s="1"/>
  <c r="P164" i="6"/>
  <c r="T164" i="6" s="1"/>
  <c r="P156" i="6"/>
  <c r="T156" i="6" s="1"/>
  <c r="P148" i="6"/>
  <c r="T148" i="6" s="1"/>
  <c r="P140" i="6"/>
  <c r="T140" i="6" s="1"/>
  <c r="P132" i="6"/>
  <c r="T132" i="6" s="1"/>
  <c r="P124" i="6"/>
  <c r="T124" i="6" s="1"/>
  <c r="P116" i="6"/>
  <c r="T116" i="6" s="1"/>
  <c r="P108" i="6"/>
  <c r="T108" i="6" s="1"/>
  <c r="P100" i="6"/>
  <c r="T100" i="6" s="1"/>
  <c r="P92" i="6"/>
  <c r="T92" i="6" s="1"/>
  <c r="P84" i="6"/>
  <c r="T84" i="6" s="1"/>
  <c r="P76" i="6"/>
  <c r="T76" i="6" s="1"/>
  <c r="P68" i="6"/>
  <c r="T68" i="6" s="1"/>
  <c r="P60" i="6"/>
  <c r="T60" i="6" s="1"/>
  <c r="P52" i="6"/>
  <c r="T52" i="6" s="1"/>
  <c r="P44" i="6"/>
  <c r="T44" i="6" s="1"/>
  <c r="P36" i="6"/>
  <c r="T36" i="6" s="1"/>
  <c r="P28" i="6"/>
  <c r="T28" i="6" s="1"/>
  <c r="P330" i="6"/>
  <c r="T330" i="6" s="1"/>
  <c r="P321" i="6"/>
  <c r="T321" i="6" s="1"/>
  <c r="P312" i="6"/>
  <c r="T312" i="6" s="1"/>
  <c r="P302" i="6"/>
  <c r="T302" i="6" s="1"/>
  <c r="P293" i="6"/>
  <c r="T293" i="6" s="1"/>
  <c r="P265" i="6"/>
  <c r="T265" i="6" s="1"/>
  <c r="P256" i="6"/>
  <c r="T256" i="6" s="1"/>
  <c r="P247" i="6"/>
  <c r="T247" i="6" s="1"/>
  <c r="P238" i="6"/>
  <c r="T238" i="6" s="1"/>
  <c r="P229" i="6"/>
  <c r="T229" i="6" s="1"/>
  <c r="P219" i="6"/>
  <c r="T219" i="6" s="1"/>
  <c r="P210" i="6"/>
  <c r="T210" i="6" s="1"/>
  <c r="P201" i="6"/>
  <c r="T201" i="6" s="1"/>
  <c r="P192" i="6"/>
  <c r="T192" i="6" s="1"/>
  <c r="P183" i="6"/>
  <c r="T183" i="6" s="1"/>
  <c r="P174" i="6"/>
  <c r="T174" i="6" s="1"/>
  <c r="P165" i="6"/>
  <c r="T165" i="6" s="1"/>
  <c r="P155" i="6"/>
  <c r="T155" i="6" s="1"/>
  <c r="P146" i="6"/>
  <c r="T146" i="6" s="1"/>
  <c r="P137" i="6"/>
  <c r="T137" i="6" s="1"/>
  <c r="P128" i="6"/>
  <c r="T128" i="6" s="1"/>
  <c r="P119" i="6"/>
  <c r="T119" i="6" s="1"/>
  <c r="P110" i="6"/>
  <c r="T110" i="6" s="1"/>
  <c r="P101" i="6"/>
  <c r="T101" i="6" s="1"/>
  <c r="P91" i="6"/>
  <c r="T91" i="6" s="1"/>
  <c r="P82" i="6"/>
  <c r="T82" i="6" s="1"/>
  <c r="P73" i="6"/>
  <c r="T73" i="6" s="1"/>
  <c r="P64" i="6"/>
  <c r="T64" i="6" s="1"/>
  <c r="P55" i="6"/>
  <c r="T55" i="6" s="1"/>
  <c r="P46" i="6"/>
  <c r="T46" i="6" s="1"/>
  <c r="P37" i="6"/>
  <c r="T37" i="6" s="1"/>
  <c r="P27" i="6"/>
  <c r="T27" i="6" s="1"/>
  <c r="P363" i="6"/>
  <c r="T363" i="6" s="1"/>
  <c r="P355" i="6"/>
  <c r="T355" i="6" s="1"/>
  <c r="P347" i="6"/>
  <c r="T347" i="6" s="1"/>
  <c r="P339" i="6"/>
  <c r="T339" i="6" s="1"/>
  <c r="P331" i="6"/>
  <c r="T331" i="6" s="1"/>
  <c r="P307" i="6"/>
  <c r="T307" i="6" s="1"/>
  <c r="P358" i="6"/>
  <c r="T358" i="6" s="1"/>
  <c r="P342" i="6"/>
  <c r="T342" i="6" s="1"/>
  <c r="P329" i="6"/>
  <c r="T329" i="6" s="1"/>
  <c r="P320" i="6"/>
  <c r="T320" i="6" s="1"/>
  <c r="P311" i="6"/>
  <c r="T311" i="6" s="1"/>
  <c r="P301" i="6"/>
  <c r="T301" i="6" s="1"/>
  <c r="P291" i="6"/>
  <c r="T291" i="6" s="1"/>
  <c r="P264" i="6"/>
  <c r="T264" i="6" s="1"/>
  <c r="P255" i="6"/>
  <c r="T255" i="6" s="1"/>
  <c r="P246" i="6"/>
  <c r="T246" i="6" s="1"/>
  <c r="P237" i="6"/>
  <c r="T237" i="6" s="1"/>
  <c r="P227" i="6"/>
  <c r="T227" i="6" s="1"/>
  <c r="P218" i="6"/>
  <c r="T218" i="6" s="1"/>
  <c r="P209" i="6"/>
  <c r="T209" i="6" s="1"/>
  <c r="P200" i="6"/>
  <c r="T200" i="6" s="1"/>
  <c r="P191" i="6"/>
  <c r="T191" i="6" s="1"/>
  <c r="P182" i="6"/>
  <c r="T182" i="6" s="1"/>
  <c r="P173" i="6"/>
  <c r="T173" i="6" s="1"/>
  <c r="P163" i="6"/>
  <c r="T163" i="6" s="1"/>
  <c r="P154" i="6"/>
  <c r="T154" i="6" s="1"/>
  <c r="P145" i="6"/>
  <c r="T145" i="6" s="1"/>
  <c r="P136" i="6"/>
  <c r="T136" i="6" s="1"/>
  <c r="P127" i="6"/>
  <c r="T127" i="6" s="1"/>
  <c r="P118" i="6"/>
  <c r="T118" i="6" s="1"/>
  <c r="P109" i="6"/>
  <c r="T109" i="6" s="1"/>
  <c r="P99" i="6"/>
  <c r="T99" i="6" s="1"/>
  <c r="P90" i="6"/>
  <c r="T90" i="6" s="1"/>
  <c r="P81" i="6"/>
  <c r="T81" i="6" s="1"/>
  <c r="P72" i="6"/>
  <c r="T72" i="6" s="1"/>
  <c r="P63" i="6"/>
  <c r="T63" i="6" s="1"/>
  <c r="P54" i="6"/>
  <c r="T54" i="6" s="1"/>
  <c r="P35" i="6"/>
  <c r="T35" i="6" s="1"/>
  <c r="P26" i="6"/>
  <c r="T26" i="6" s="1"/>
  <c r="P354" i="6"/>
  <c r="T354" i="6" s="1"/>
  <c r="P341" i="6"/>
  <c r="T341" i="6" s="1"/>
  <c r="P328" i="6"/>
  <c r="T328" i="6" s="1"/>
  <c r="P319" i="6"/>
  <c r="T319" i="6" s="1"/>
  <c r="P310" i="6"/>
  <c r="T310" i="6" s="1"/>
  <c r="P299" i="6"/>
  <c r="T299" i="6" s="1"/>
  <c r="P290" i="6"/>
  <c r="T290" i="6" s="1"/>
  <c r="P263" i="6"/>
  <c r="T263" i="6" s="1"/>
  <c r="P254" i="6"/>
  <c r="T254" i="6" s="1"/>
  <c r="P245" i="6"/>
  <c r="T245" i="6" s="1"/>
  <c r="P235" i="6"/>
  <c r="T235" i="6" s="1"/>
  <c r="P226" i="6"/>
  <c r="T226" i="6" s="1"/>
  <c r="P217" i="6"/>
  <c r="T217" i="6" s="1"/>
  <c r="P208" i="6"/>
  <c r="T208" i="6" s="1"/>
  <c r="P199" i="6"/>
  <c r="T199" i="6" s="1"/>
  <c r="P190" i="6"/>
  <c r="T190" i="6" s="1"/>
  <c r="P181" i="6"/>
  <c r="T181" i="6" s="1"/>
  <c r="P171" i="6"/>
  <c r="T171" i="6" s="1"/>
  <c r="P162" i="6"/>
  <c r="T162" i="6" s="1"/>
  <c r="P153" i="6"/>
  <c r="T153" i="6" s="1"/>
  <c r="P144" i="6"/>
  <c r="T144" i="6" s="1"/>
  <c r="P135" i="6"/>
  <c r="T135" i="6" s="1"/>
  <c r="P126" i="6"/>
  <c r="T126" i="6" s="1"/>
  <c r="P117" i="6"/>
  <c r="T117" i="6" s="1"/>
  <c r="P107" i="6"/>
  <c r="T107" i="6" s="1"/>
  <c r="P98" i="6"/>
  <c r="T98" i="6" s="1"/>
  <c r="P89" i="6"/>
  <c r="T89" i="6" s="1"/>
  <c r="P80" i="6"/>
  <c r="T80" i="6" s="1"/>
  <c r="P71" i="6"/>
  <c r="T71" i="6" s="1"/>
  <c r="P62" i="6"/>
  <c r="T62" i="6" s="1"/>
  <c r="P53" i="6"/>
  <c r="T53" i="6" s="1"/>
  <c r="P43" i="6"/>
  <c r="T43" i="6" s="1"/>
  <c r="P34" i="6"/>
  <c r="T34" i="6" s="1"/>
  <c r="P25" i="6"/>
  <c r="T25" i="6" s="1"/>
  <c r="P353" i="6"/>
  <c r="T353" i="6" s="1"/>
  <c r="P338" i="6"/>
  <c r="T338" i="6" s="1"/>
  <c r="P327" i="6"/>
  <c r="T327" i="6" s="1"/>
  <c r="P318" i="6"/>
  <c r="T318" i="6" s="1"/>
  <c r="P309" i="6"/>
  <c r="T309" i="6" s="1"/>
  <c r="P298" i="6"/>
  <c r="T298" i="6" s="1"/>
  <c r="P289" i="6"/>
  <c r="T289" i="6" s="1"/>
  <c r="P262" i="6"/>
  <c r="T262" i="6" s="1"/>
  <c r="P253" i="6"/>
  <c r="T253" i="6" s="1"/>
  <c r="P243" i="6"/>
  <c r="T243" i="6" s="1"/>
  <c r="P234" i="6"/>
  <c r="T234" i="6" s="1"/>
  <c r="P225" i="6"/>
  <c r="T225" i="6" s="1"/>
  <c r="P216" i="6"/>
  <c r="T216" i="6" s="1"/>
  <c r="P207" i="6"/>
  <c r="T207" i="6" s="1"/>
  <c r="P198" i="6"/>
  <c r="T198" i="6" s="1"/>
  <c r="P189" i="6"/>
  <c r="T189" i="6" s="1"/>
  <c r="P179" i="6"/>
  <c r="T179" i="6" s="1"/>
  <c r="P170" i="6"/>
  <c r="T170" i="6" s="1"/>
  <c r="P161" i="6"/>
  <c r="T161" i="6" s="1"/>
  <c r="P152" i="6"/>
  <c r="T152" i="6" s="1"/>
  <c r="P143" i="6"/>
  <c r="T143" i="6" s="1"/>
  <c r="P134" i="6"/>
  <c r="T134" i="6" s="1"/>
  <c r="P125" i="6"/>
  <c r="T125" i="6" s="1"/>
  <c r="P115" i="6"/>
  <c r="T115" i="6" s="1"/>
  <c r="P106" i="6"/>
  <c r="T106" i="6" s="1"/>
  <c r="P97" i="6"/>
  <c r="T97" i="6" s="1"/>
  <c r="P88" i="6"/>
  <c r="T88" i="6" s="1"/>
  <c r="P79" i="6"/>
  <c r="T79" i="6" s="1"/>
  <c r="P70" i="6"/>
  <c r="T70" i="6" s="1"/>
  <c r="P61" i="6"/>
  <c r="T61" i="6" s="1"/>
  <c r="P51" i="6"/>
  <c r="T51" i="6" s="1"/>
  <c r="P42" i="6"/>
  <c r="T42" i="6" s="1"/>
  <c r="P33" i="6"/>
  <c r="T33" i="6" s="1"/>
  <c r="P24" i="6"/>
  <c r="T24" i="6" s="1"/>
  <c r="P360" i="6"/>
  <c r="T360" i="6" s="1"/>
  <c r="P352" i="6"/>
  <c r="T352" i="6" s="1"/>
  <c r="P344" i="6"/>
  <c r="T344" i="6" s="1"/>
  <c r="P336" i="6"/>
  <c r="T336" i="6" s="1"/>
  <c r="P351" i="6"/>
  <c r="T351" i="6" s="1"/>
  <c r="P337" i="6"/>
  <c r="T337" i="6" s="1"/>
  <c r="P326" i="6"/>
  <c r="T326" i="6" s="1"/>
  <c r="P317" i="6"/>
  <c r="T317" i="6" s="1"/>
  <c r="P306" i="6"/>
  <c r="T306" i="6" s="1"/>
  <c r="P297" i="6"/>
  <c r="T297" i="6" s="1"/>
  <c r="P288" i="6"/>
  <c r="T288" i="6" s="1"/>
  <c r="P261" i="6"/>
  <c r="T261" i="6" s="1"/>
  <c r="P251" i="6"/>
  <c r="T251" i="6" s="1"/>
  <c r="P242" i="6"/>
  <c r="T242" i="6" s="1"/>
  <c r="P233" i="6"/>
  <c r="T233" i="6" s="1"/>
  <c r="P224" i="6"/>
  <c r="T224" i="6" s="1"/>
  <c r="P215" i="6"/>
  <c r="T215" i="6" s="1"/>
  <c r="P206" i="6"/>
  <c r="T206" i="6" s="1"/>
  <c r="P197" i="6"/>
  <c r="T197" i="6" s="1"/>
  <c r="P187" i="6"/>
  <c r="T187" i="6" s="1"/>
  <c r="P178" i="6"/>
  <c r="T178" i="6" s="1"/>
  <c r="P169" i="6"/>
  <c r="T169" i="6" s="1"/>
  <c r="P160" i="6"/>
  <c r="T160" i="6" s="1"/>
  <c r="P151" i="6"/>
  <c r="T151" i="6" s="1"/>
  <c r="P142" i="6"/>
  <c r="T142" i="6" s="1"/>
  <c r="P133" i="6"/>
  <c r="T133" i="6" s="1"/>
  <c r="P123" i="6"/>
  <c r="T123" i="6" s="1"/>
  <c r="P114" i="6"/>
  <c r="T114" i="6" s="1"/>
  <c r="P105" i="6"/>
  <c r="T105" i="6" s="1"/>
  <c r="P96" i="6"/>
  <c r="T96" i="6" s="1"/>
  <c r="P87" i="6"/>
  <c r="T87" i="6" s="1"/>
  <c r="P78" i="6"/>
  <c r="T78" i="6" s="1"/>
  <c r="P69" i="6"/>
  <c r="T69" i="6" s="1"/>
  <c r="P59" i="6"/>
  <c r="T59" i="6" s="1"/>
  <c r="P50" i="6"/>
  <c r="T50" i="6" s="1"/>
  <c r="P41" i="6"/>
  <c r="T41" i="6" s="1"/>
  <c r="P32" i="6"/>
  <c r="T32" i="6" s="1"/>
  <c r="P23" i="6"/>
  <c r="T23" i="6" s="1"/>
  <c r="P350" i="6"/>
  <c r="T350" i="6" s="1"/>
  <c r="P335" i="6"/>
  <c r="T335" i="6" s="1"/>
  <c r="P325" i="6"/>
  <c r="T325" i="6" s="1"/>
  <c r="P315" i="6"/>
  <c r="T315" i="6" s="1"/>
  <c r="P305" i="6"/>
  <c r="T305" i="6" s="1"/>
  <c r="P296" i="6"/>
  <c r="T296" i="6" s="1"/>
  <c r="P287" i="6"/>
  <c r="T287" i="6" s="1"/>
  <c r="P259" i="6"/>
  <c r="T259" i="6" s="1"/>
  <c r="P250" i="6"/>
  <c r="T250" i="6" s="1"/>
  <c r="P241" i="6"/>
  <c r="T241" i="6" s="1"/>
  <c r="P232" i="6"/>
  <c r="T232" i="6" s="1"/>
  <c r="P223" i="6"/>
  <c r="T223" i="6" s="1"/>
  <c r="P214" i="6"/>
  <c r="T214" i="6" s="1"/>
  <c r="P205" i="6"/>
  <c r="T205" i="6" s="1"/>
  <c r="P195" i="6"/>
  <c r="T195" i="6" s="1"/>
  <c r="P186" i="6"/>
  <c r="T186" i="6" s="1"/>
  <c r="P177" i="6"/>
  <c r="T177" i="6" s="1"/>
  <c r="P168" i="6"/>
  <c r="T168" i="6" s="1"/>
  <c r="P159" i="6"/>
  <c r="T159" i="6" s="1"/>
  <c r="P150" i="6"/>
  <c r="T150" i="6" s="1"/>
  <c r="P141" i="6"/>
  <c r="T141" i="6" s="1"/>
  <c r="P131" i="6"/>
  <c r="T131" i="6" s="1"/>
  <c r="P122" i="6"/>
  <c r="T122" i="6" s="1"/>
  <c r="P113" i="6"/>
  <c r="T113" i="6" s="1"/>
  <c r="P104" i="6"/>
  <c r="T104" i="6" s="1"/>
  <c r="P95" i="6"/>
  <c r="T95" i="6" s="1"/>
  <c r="P86" i="6"/>
  <c r="T86" i="6" s="1"/>
  <c r="P77" i="6"/>
  <c r="T77" i="6" s="1"/>
  <c r="P67" i="6"/>
  <c r="T67" i="6" s="1"/>
  <c r="P58" i="6"/>
  <c r="T58" i="6" s="1"/>
  <c r="P49" i="6"/>
  <c r="T49" i="6" s="1"/>
  <c r="P40" i="6"/>
  <c r="T40" i="6" s="1"/>
  <c r="P31" i="6"/>
  <c r="T31" i="6" s="1"/>
  <c r="P22" i="6"/>
  <c r="T22" i="6" s="1"/>
  <c r="P362" i="6"/>
  <c r="T362" i="6" s="1"/>
  <c r="P346" i="6"/>
  <c r="T346" i="6" s="1"/>
  <c r="P334" i="6"/>
  <c r="T334" i="6" s="1"/>
  <c r="P323" i="6"/>
  <c r="T323" i="6" s="1"/>
  <c r="P314" i="6"/>
  <c r="T314" i="6" s="1"/>
  <c r="P304" i="6"/>
  <c r="T304" i="6" s="1"/>
  <c r="P295" i="6"/>
  <c r="T295" i="6" s="1"/>
  <c r="P286" i="6"/>
  <c r="T286" i="6" s="1"/>
  <c r="P267" i="6"/>
  <c r="T267" i="6" s="1"/>
  <c r="P258" i="6"/>
  <c r="T258" i="6" s="1"/>
  <c r="P249" i="6"/>
  <c r="T249" i="6" s="1"/>
  <c r="P240" i="6"/>
  <c r="T240" i="6" s="1"/>
  <c r="P231" i="6"/>
  <c r="T231" i="6" s="1"/>
  <c r="P222" i="6"/>
  <c r="T222" i="6" s="1"/>
  <c r="P213" i="6"/>
  <c r="T213" i="6" s="1"/>
  <c r="P203" i="6"/>
  <c r="T203" i="6" s="1"/>
  <c r="P194" i="6"/>
  <c r="T194" i="6" s="1"/>
  <c r="P185" i="6"/>
  <c r="T185" i="6" s="1"/>
  <c r="P176" i="6"/>
  <c r="T176" i="6" s="1"/>
  <c r="P167" i="6"/>
  <c r="T167" i="6" s="1"/>
  <c r="P158" i="6"/>
  <c r="T158" i="6" s="1"/>
  <c r="P149" i="6"/>
  <c r="T149" i="6" s="1"/>
  <c r="P139" i="6"/>
  <c r="T139" i="6" s="1"/>
  <c r="P130" i="6"/>
  <c r="T130" i="6" s="1"/>
  <c r="P121" i="6"/>
  <c r="T121" i="6" s="1"/>
  <c r="P112" i="6"/>
  <c r="T112" i="6" s="1"/>
  <c r="P103" i="6"/>
  <c r="T103" i="6" s="1"/>
  <c r="P94" i="6"/>
  <c r="T94" i="6" s="1"/>
  <c r="P85" i="6"/>
  <c r="T85" i="6" s="1"/>
  <c r="P75" i="6"/>
  <c r="T75" i="6" s="1"/>
  <c r="P66" i="6"/>
  <c r="T66" i="6" s="1"/>
  <c r="P57" i="6"/>
  <c r="T57" i="6" s="1"/>
  <c r="P48" i="6"/>
  <c r="T48" i="6" s="1"/>
  <c r="P39" i="6"/>
  <c r="T39" i="6" s="1"/>
  <c r="P30" i="6"/>
  <c r="T30" i="6" s="1"/>
  <c r="P365" i="6"/>
  <c r="T365" i="6" s="1"/>
  <c r="P357" i="6"/>
  <c r="T357" i="6" s="1"/>
  <c r="P349" i="6"/>
  <c r="T349" i="6" s="1"/>
  <c r="I23" i="6" l="1"/>
  <c r="H24" i="6"/>
  <c r="W65" i="4"/>
  <c r="W33" i="7"/>
  <c r="W2" i="7"/>
  <c r="W12" i="7"/>
  <c r="W42" i="7"/>
  <c r="W29" i="4"/>
  <c r="W7" i="7"/>
  <c r="W14" i="7"/>
  <c r="W51" i="4"/>
  <c r="W44" i="4"/>
  <c r="W26" i="7"/>
  <c r="W56" i="4"/>
  <c r="W41" i="4"/>
  <c r="W37" i="7"/>
  <c r="W15" i="7"/>
  <c r="W20" i="7"/>
  <c r="W43" i="7"/>
  <c r="W16" i="7"/>
  <c r="W9" i="7"/>
  <c r="W23" i="7"/>
  <c r="W49" i="4"/>
  <c r="W58" i="4"/>
  <c r="W30" i="7"/>
  <c r="W6" i="7"/>
  <c r="W63" i="4"/>
  <c r="W43" i="4"/>
  <c r="W34" i="4"/>
  <c r="W24" i="7"/>
  <c r="W44" i="7"/>
  <c r="W36" i="4"/>
  <c r="W17" i="7"/>
  <c r="W57" i="4"/>
  <c r="W27" i="7"/>
  <c r="W25" i="4"/>
  <c r="W4" i="7"/>
  <c r="W22" i="4"/>
  <c r="W8" i="7"/>
  <c r="W10" i="7"/>
  <c r="W28" i="4"/>
  <c r="W55" i="4"/>
  <c r="W28" i="7"/>
  <c r="W45" i="7"/>
  <c r="W54" i="4"/>
  <c r="W23" i="4"/>
  <c r="W31" i="7"/>
  <c r="W33" i="4"/>
  <c r="W11" i="7"/>
  <c r="W24" i="4"/>
  <c r="W13" i="7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W18" i="7"/>
  <c r="W35" i="4"/>
  <c r="W47" i="4"/>
  <c r="W32" i="7"/>
  <c r="W46" i="7"/>
  <c r="W46" i="4"/>
  <c r="W53" i="4"/>
  <c r="W35" i="7"/>
  <c r="W27" i="4"/>
  <c r="W19" i="7"/>
  <c r="W26" i="4"/>
  <c r="Z26" i="7"/>
  <c r="Z22" i="4"/>
  <c r="Z24" i="4"/>
  <c r="Z27" i="7"/>
  <c r="Z41" i="4"/>
  <c r="Z9" i="7"/>
  <c r="Z7" i="7"/>
  <c r="Z42" i="4"/>
  <c r="Z43" i="4"/>
  <c r="Z28" i="7"/>
  <c r="Z44" i="4"/>
  <c r="Z25" i="4"/>
  <c r="Z23" i="4"/>
  <c r="Z25" i="7"/>
  <c r="Z8" i="7"/>
  <c r="Z6" i="7"/>
  <c r="W21" i="7"/>
  <c r="W48" i="4"/>
  <c r="W39" i="4"/>
  <c r="W36" i="7"/>
  <c r="W47" i="7"/>
  <c r="W38" i="4"/>
  <c r="W45" i="4"/>
  <c r="W39" i="7"/>
  <c r="W31" i="4"/>
  <c r="W22" i="7"/>
  <c r="W50" i="4"/>
  <c r="Z30" i="7"/>
  <c r="Z47" i="4"/>
  <c r="Z11" i="7"/>
  <c r="Z31" i="7"/>
  <c r="Z12" i="7"/>
  <c r="Z27" i="4"/>
  <c r="Z46" i="4"/>
  <c r="Z28" i="4"/>
  <c r="Z26" i="4"/>
  <c r="Z29" i="7"/>
  <c r="Z10" i="7"/>
  <c r="Z45" i="4"/>
  <c r="W21" i="4"/>
  <c r="W25" i="7"/>
  <c r="W40" i="4"/>
  <c r="W61" i="4"/>
  <c r="W40" i="7"/>
  <c r="W48" i="7"/>
  <c r="W60" i="4"/>
  <c r="W37" i="4"/>
  <c r="W32" i="4"/>
  <c r="W34" i="7"/>
  <c r="W42" i="4"/>
  <c r="W20" i="4"/>
  <c r="W29" i="7"/>
  <c r="W62" i="4"/>
  <c r="W3" i="7"/>
  <c r="W41" i="7"/>
  <c r="W49" i="7"/>
  <c r="W5" i="7"/>
  <c r="W59" i="4"/>
  <c r="W30" i="4"/>
  <c r="W52" i="4"/>
  <c r="W38" i="7"/>
  <c r="F24" i="4"/>
  <c r="X23" i="4"/>
  <c r="Y23" i="4"/>
  <c r="G24" i="4"/>
  <c r="O22" i="4"/>
  <c r="L23" i="4"/>
  <c r="B21" i="4"/>
  <c r="V20" i="4"/>
  <c r="AA2" i="4"/>
  <c r="AA19" i="4"/>
  <c r="C25" i="6"/>
  <c r="D25" i="6" s="1"/>
  <c r="H7" i="6"/>
  <c r="I6" i="6"/>
  <c r="Z34" i="7" l="1"/>
  <c r="Z16" i="7"/>
  <c r="Z35" i="7"/>
  <c r="Z14" i="7"/>
  <c r="Z49" i="4"/>
  <c r="Z29" i="4"/>
  <c r="Z50" i="4"/>
  <c r="Z32" i="4"/>
  <c r="Z30" i="4"/>
  <c r="Z31" i="4"/>
  <c r="Z32" i="7"/>
  <c r="Z51" i="4"/>
  <c r="Z15" i="7"/>
  <c r="Z48" i="4"/>
  <c r="Z33" i="7"/>
  <c r="Z13" i="7"/>
  <c r="H25" i="6"/>
  <c r="I24" i="6"/>
  <c r="C26" i="6"/>
  <c r="D26" i="6" s="1"/>
  <c r="AA11" i="7"/>
  <c r="AA4" i="7"/>
  <c r="AA23" i="7"/>
  <c r="AA39" i="7"/>
  <c r="AA27" i="7"/>
  <c r="AA46" i="4"/>
  <c r="AA24" i="4"/>
  <c r="AA20" i="7"/>
  <c r="AA39" i="4"/>
  <c r="AA55" i="4"/>
  <c r="AA43" i="4"/>
  <c r="AA27" i="4"/>
  <c r="AA8" i="7"/>
  <c r="AA36" i="4"/>
  <c r="AA30" i="7"/>
  <c r="AA20" i="4"/>
  <c r="V21" i="4"/>
  <c r="B22" i="4"/>
  <c r="L24" i="4"/>
  <c r="O23" i="4"/>
  <c r="Y24" i="4"/>
  <c r="G25" i="4"/>
  <c r="X24" i="4"/>
  <c r="F25" i="4"/>
  <c r="Z19" i="4"/>
  <c r="Z2" i="4"/>
  <c r="H8" i="6"/>
  <c r="I7" i="6"/>
  <c r="C27" i="6"/>
  <c r="D27" i="6" s="1"/>
  <c r="Z38" i="7" l="1"/>
  <c r="Z55" i="4"/>
  <c r="Z33" i="4"/>
  <c r="Z19" i="7"/>
  <c r="Z39" i="7"/>
  <c r="Z35" i="4"/>
  <c r="Z17" i="7"/>
  <c r="Z36" i="4"/>
  <c r="Z36" i="7"/>
  <c r="Z20" i="7"/>
  <c r="Z52" i="4"/>
  <c r="Z37" i="7"/>
  <c r="Z18" i="7"/>
  <c r="Z53" i="4"/>
  <c r="Z34" i="4"/>
  <c r="Z54" i="4"/>
  <c r="AA44" i="4"/>
  <c r="AA28" i="4"/>
  <c r="AA35" i="7"/>
  <c r="AA31" i="7"/>
  <c r="AA9" i="7"/>
  <c r="AA5" i="7"/>
  <c r="AA40" i="4"/>
  <c r="AA32" i="4"/>
  <c r="AA51" i="4"/>
  <c r="AA28" i="7"/>
  <c r="AA24" i="7"/>
  <c r="AA12" i="7"/>
  <c r="AA47" i="4"/>
  <c r="AA25" i="4"/>
  <c r="AA16" i="7"/>
  <c r="AA21" i="4"/>
  <c r="H26" i="6"/>
  <c r="I26" i="6" s="1"/>
  <c r="I25" i="6"/>
  <c r="Y25" i="4"/>
  <c r="G26" i="4"/>
  <c r="X25" i="4"/>
  <c r="F26" i="4"/>
  <c r="O24" i="4"/>
  <c r="L25" i="4"/>
  <c r="V22" i="4"/>
  <c r="B23" i="4"/>
  <c r="H9" i="6"/>
  <c r="I9" i="6" s="1"/>
  <c r="I8" i="6"/>
  <c r="AA52" i="4" l="1"/>
  <c r="AA17" i="7"/>
  <c r="AA26" i="4"/>
  <c r="AA22" i="4"/>
  <c r="AA36" i="7"/>
  <c r="AA32" i="7"/>
  <c r="AA29" i="4"/>
  <c r="AA48" i="4"/>
  <c r="AA33" i="4"/>
  <c r="AA29" i="7"/>
  <c r="AA25" i="7"/>
  <c r="AA10" i="7"/>
  <c r="AA41" i="4"/>
  <c r="AA13" i="7"/>
  <c r="AA6" i="7"/>
  <c r="AA45" i="4"/>
  <c r="O25" i="4"/>
  <c r="L26" i="4"/>
  <c r="X26" i="4"/>
  <c r="F27" i="4"/>
  <c r="G27" i="4"/>
  <c r="Y26" i="4"/>
  <c r="V23" i="4"/>
  <c r="B24" i="4"/>
  <c r="Y2" i="4"/>
  <c r="G28" i="4" l="1"/>
  <c r="Y27" i="4"/>
  <c r="F28" i="4"/>
  <c r="X27" i="4"/>
  <c r="L27" i="4"/>
  <c r="O26" i="4"/>
  <c r="B25" i="4"/>
  <c r="V25" i="4" s="1"/>
  <c r="V24" i="4"/>
  <c r="M5" i="6"/>
  <c r="M6" i="6"/>
  <c r="P269" i="6" l="1"/>
  <c r="T269" i="6" s="1"/>
  <c r="P21" i="6"/>
  <c r="T21" i="6" s="1"/>
  <c r="P45" i="6"/>
  <c r="T45" i="6" s="1"/>
  <c r="P20" i="6"/>
  <c r="T20" i="6" s="1"/>
  <c r="W15" i="4" s="1"/>
  <c r="P7" i="6"/>
  <c r="T7" i="6" s="1"/>
  <c r="W5" i="4" s="1"/>
  <c r="P12" i="6"/>
  <c r="T12" i="6" s="1"/>
  <c r="W16" i="4" s="1"/>
  <c r="P18" i="6"/>
  <c r="T18" i="6" s="1"/>
  <c r="W7" i="4" s="1"/>
  <c r="P9" i="6"/>
  <c r="T9" i="6" s="1"/>
  <c r="W6" i="4" s="1"/>
  <c r="P17" i="6"/>
  <c r="T17" i="6" s="1"/>
  <c r="W3" i="4" s="1"/>
  <c r="P15" i="6"/>
  <c r="T15" i="6" s="1"/>
  <c r="W18" i="4" s="1"/>
  <c r="P14" i="6"/>
  <c r="T14" i="6" s="1"/>
  <c r="W9" i="4" s="1"/>
  <c r="P8" i="6"/>
  <c r="T8" i="6" s="1"/>
  <c r="W13" i="4" s="1"/>
  <c r="P6" i="6"/>
  <c r="T6" i="6" s="1"/>
  <c r="W17" i="4" s="1"/>
  <c r="P5" i="6"/>
  <c r="T5" i="6" s="1"/>
  <c r="W4" i="4" s="1"/>
  <c r="P11" i="6"/>
  <c r="T11" i="6" s="1"/>
  <c r="W12" i="4" s="1"/>
  <c r="P19" i="6"/>
  <c r="T19" i="6" s="1"/>
  <c r="W10" i="4" s="1"/>
  <c r="P10" i="6"/>
  <c r="T10" i="6" s="1"/>
  <c r="W11" i="4" s="1"/>
  <c r="P16" i="6"/>
  <c r="T16" i="6" s="1"/>
  <c r="W8" i="4" s="1"/>
  <c r="P13" i="6"/>
  <c r="T13" i="6" s="1"/>
  <c r="W14" i="4" s="1"/>
  <c r="O27" i="4"/>
  <c r="L28" i="4"/>
  <c r="X28" i="4"/>
  <c r="F29" i="4"/>
  <c r="Y28" i="4"/>
  <c r="G29" i="4"/>
  <c r="W19" i="4"/>
  <c r="W2" i="4"/>
  <c r="P270" i="6"/>
  <c r="T270" i="6" s="1"/>
  <c r="P282" i="6"/>
  <c r="T282" i="6" s="1"/>
  <c r="P268" i="6"/>
  <c r="T268" i="6" s="1"/>
  <c r="P277" i="6"/>
  <c r="T277" i="6" s="1"/>
  <c r="P279" i="6"/>
  <c r="T279" i="6" s="1"/>
  <c r="P278" i="6"/>
  <c r="T278" i="6" s="1"/>
  <c r="P366" i="6"/>
  <c r="T366" i="6" s="1"/>
  <c r="P272" i="6"/>
  <c r="T272" i="6" s="1"/>
  <c r="P271" i="6"/>
  <c r="T271" i="6" s="1"/>
  <c r="P276" i="6"/>
  <c r="T276" i="6" s="1"/>
  <c r="P283" i="6"/>
  <c r="T283" i="6" s="1"/>
  <c r="P281" i="6"/>
  <c r="T281" i="6" s="1"/>
  <c r="P280" i="6"/>
  <c r="T280" i="6" s="1"/>
  <c r="P275" i="6"/>
  <c r="T275" i="6" s="1"/>
  <c r="P274" i="6"/>
  <c r="T274" i="6" s="1"/>
  <c r="P273" i="6"/>
  <c r="T273" i="6" s="1"/>
  <c r="F30" i="4" l="1"/>
  <c r="X29" i="4"/>
  <c r="L29" i="4"/>
  <c r="O28" i="4"/>
  <c r="Y29" i="4"/>
  <c r="G30" i="4"/>
  <c r="G31" i="4" l="1"/>
  <c r="Y30" i="4"/>
  <c r="L30" i="4"/>
  <c r="O29" i="4"/>
  <c r="F31" i="4"/>
  <c r="X30" i="4"/>
  <c r="X31" i="4" l="1"/>
  <c r="F32" i="4"/>
  <c r="O30" i="4"/>
  <c r="L31" i="4"/>
  <c r="G32" i="4"/>
  <c r="Y31" i="4"/>
  <c r="Y32" i="4" l="1"/>
  <c r="G33" i="4"/>
  <c r="O31" i="4"/>
  <c r="L32" i="4"/>
  <c r="X32" i="4"/>
  <c r="F33" i="4"/>
  <c r="X33" i="4" l="1"/>
  <c r="F34" i="4"/>
  <c r="L33" i="4"/>
  <c r="O32" i="4"/>
  <c r="G34" i="4"/>
  <c r="Y33" i="4"/>
  <c r="G35" i="4" l="1"/>
  <c r="Y34" i="4"/>
  <c r="L34" i="4"/>
  <c r="O33" i="4"/>
  <c r="X34" i="4"/>
  <c r="F35" i="4"/>
  <c r="X35" i="4" l="1"/>
  <c r="F36" i="4"/>
  <c r="O34" i="4"/>
  <c r="L35" i="4"/>
  <c r="G36" i="4"/>
  <c r="Y35" i="4"/>
  <c r="Y36" i="4" l="1"/>
  <c r="G37" i="4"/>
  <c r="O35" i="4"/>
  <c r="L36" i="4"/>
  <c r="O36" i="4" s="1"/>
  <c r="X36" i="4"/>
  <c r="F37" i="4"/>
  <c r="F38" i="4" l="1"/>
  <c r="X37" i="4"/>
  <c r="G38" i="4"/>
  <c r="Y37" i="4"/>
  <c r="Y38" i="4" l="1"/>
  <c r="G39" i="4"/>
  <c r="X38" i="4"/>
  <c r="F39" i="4"/>
  <c r="X39" i="4" l="1"/>
  <c r="F40" i="4"/>
  <c r="Y39" i="4"/>
  <c r="G40" i="4"/>
  <c r="Y40" i="4" l="1"/>
  <c r="G41" i="4"/>
  <c r="X40" i="4"/>
  <c r="F41" i="4"/>
  <c r="F42" i="4" l="1"/>
  <c r="X41" i="4"/>
  <c r="Y41" i="4"/>
  <c r="G42" i="4"/>
  <c r="Y42" i="4" l="1"/>
  <c r="G43" i="4"/>
  <c r="F43" i="4"/>
  <c r="X42" i="4"/>
  <c r="X43" i="4" l="1"/>
  <c r="F44" i="4"/>
  <c r="Y43" i="4"/>
  <c r="G44" i="4"/>
  <c r="F45" i="4" l="1"/>
  <c r="X44" i="4"/>
  <c r="G45" i="4"/>
  <c r="Y44" i="4"/>
  <c r="G46" i="4" l="1"/>
  <c r="Y45" i="4"/>
  <c r="X45" i="4"/>
  <c r="F46" i="4"/>
  <c r="X46" i="4" l="1"/>
  <c r="F47" i="4"/>
  <c r="G47" i="4"/>
  <c r="Y46" i="4"/>
  <c r="Y47" i="4" l="1"/>
  <c r="G48" i="4"/>
  <c r="X47" i="4"/>
  <c r="F48" i="4"/>
  <c r="F49" i="4" l="1"/>
  <c r="X48" i="4"/>
  <c r="Y48" i="4"/>
  <c r="G49" i="4"/>
  <c r="G50" i="4" l="1"/>
  <c r="Y49" i="4"/>
  <c r="F50" i="4"/>
  <c r="X49" i="4"/>
  <c r="F51" i="4" l="1"/>
  <c r="X50" i="4"/>
  <c r="Y50" i="4"/>
  <c r="G51" i="4"/>
  <c r="Y51" i="4" l="1"/>
  <c r="G52" i="4"/>
  <c r="X51" i="4"/>
  <c r="F52" i="4"/>
  <c r="F53" i="4" l="1"/>
  <c r="X52" i="4"/>
  <c r="G53" i="4"/>
  <c r="Y52" i="4"/>
  <c r="G54" i="4" l="1"/>
  <c r="Y53" i="4"/>
  <c r="X53" i="4"/>
  <c r="F54" i="4"/>
  <c r="X54" i="4" l="1"/>
  <c r="F55" i="4"/>
  <c r="X55" i="4" s="1"/>
  <c r="Y54" i="4"/>
  <c r="G55" i="4"/>
  <c r="Y55" i="4" s="1"/>
</calcChain>
</file>

<file path=xl/sharedStrings.xml><?xml version="1.0" encoding="utf-8"?>
<sst xmlns="http://schemas.openxmlformats.org/spreadsheetml/2006/main" count="1467" uniqueCount="521">
  <si>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</si>
  <si>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</si>
  <si>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</si>
  <si>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</si>
  <si>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</si>
  <si>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</si>
  <si>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</si>
  <si>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</si>
  <si>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</si>
  <si>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</si>
  <si>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</si>
  <si>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</si>
  <si>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</si>
  <si>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</si>
  <si>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</si>
  <si>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Región</t>
  </si>
  <si>
    <t>Antofagasta</t>
  </si>
  <si>
    <t>Recoleta</t>
  </si>
  <si>
    <t>País</t>
  </si>
  <si>
    <t>url</t>
  </si>
  <si>
    <t>Ovalle</t>
  </si>
  <si>
    <t>O'Higgins</t>
  </si>
  <si>
    <t>Filtro Integrado</t>
  </si>
  <si>
    <t>Muestra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</si>
  <si>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</si>
  <si>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</si>
  <si>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</si>
  <si>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</si>
  <si>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</si>
  <si>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</si>
  <si>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</si>
  <si>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</si>
  <si>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</si>
  <si>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</si>
  <si>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</si>
  <si>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</si>
  <si>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</si>
  <si>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</si>
  <si>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</si>
  <si>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</si>
  <si>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</si>
  <si>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</si>
  <si>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</si>
  <si>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</si>
  <si>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</si>
  <si>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</si>
  <si>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</si>
  <si>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</si>
  <si>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</si>
  <si>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</si>
  <si>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</si>
  <si>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</si>
  <si>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</si>
  <si>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</si>
  <si>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</si>
  <si>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</si>
  <si>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</si>
  <si>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</si>
  <si>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</si>
  <si>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</si>
  <si>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</si>
  <si>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</si>
  <si>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</si>
  <si>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</si>
  <si>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</si>
  <si>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</si>
  <si>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</si>
  <si>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</si>
  <si>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</si>
  <si>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</si>
  <si>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</si>
  <si>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</si>
  <si>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</si>
  <si>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</si>
  <si>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</si>
  <si>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</si>
  <si>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</si>
  <si>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</si>
  <si>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</si>
  <si>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</si>
  <si>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</si>
  <si>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</si>
  <si>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</si>
  <si>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</si>
  <si>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</si>
  <si>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</si>
  <si>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</si>
  <si>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</si>
  <si>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</si>
  <si>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</si>
  <si>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</si>
  <si>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</si>
  <si>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</si>
  <si>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</si>
  <si>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</si>
  <si>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</si>
  <si>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</si>
  <si>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</si>
  <si>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</si>
  <si>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</si>
  <si>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</si>
  <si>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</si>
  <si>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</si>
  <si>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</si>
  <si>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</si>
  <si>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</si>
  <si>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</si>
  <si>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</si>
  <si>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</si>
  <si>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</si>
  <si>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</si>
  <si>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</si>
  <si>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</si>
  <si>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</si>
  <si>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</si>
  <si>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</si>
  <si>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</si>
  <si>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</si>
  <si>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</si>
  <si>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</si>
  <si>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</si>
  <si>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</si>
  <si>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</si>
  <si>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</si>
  <si>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</si>
  <si>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</si>
  <si>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</si>
  <si>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</si>
  <si>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</si>
  <si>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</si>
  <si>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</si>
  <si>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</si>
  <si>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</si>
  <si>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</si>
  <si>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</si>
  <si>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</si>
  <si>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</si>
  <si>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</si>
  <si>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</si>
  <si>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</si>
  <si>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</si>
  <si>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</si>
  <si>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</si>
  <si>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</si>
  <si>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</si>
  <si>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</si>
  <si>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</si>
  <si>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</si>
  <si>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</si>
  <si>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</si>
  <si>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</si>
  <si>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</si>
  <si>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</si>
  <si>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</si>
  <si>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</si>
  <si>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</si>
  <si>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</si>
  <si>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</si>
  <si>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</si>
  <si>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</si>
  <si>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</si>
  <si>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</si>
  <si>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</si>
  <si>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</si>
  <si>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</si>
  <si>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</si>
  <si>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</si>
  <si>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</si>
  <si>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</si>
  <si>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</si>
  <si>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</si>
  <si>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</si>
  <si>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</si>
  <si>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</si>
  <si>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</si>
  <si>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</si>
  <si>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</si>
  <si>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</si>
  <si>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</si>
  <si>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</si>
  <si>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</si>
  <si>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</si>
  <si>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</si>
  <si>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</si>
  <si>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</si>
  <si>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</si>
  <si>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</si>
  <si>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</si>
  <si>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</si>
  <si>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</si>
  <si>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</si>
  <si>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</si>
  <si>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</si>
  <si>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</si>
  <si>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</si>
  <si>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</si>
  <si>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</si>
  <si>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</si>
  <si>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</si>
  <si>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</si>
  <si>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</si>
  <si>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</si>
  <si>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</si>
  <si>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</si>
  <si>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</si>
  <si>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</si>
  <si>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</si>
  <si>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</si>
  <si>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</si>
  <si>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</si>
  <si>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</si>
  <si>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</si>
  <si>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</si>
  <si>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</si>
  <si>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</si>
  <si>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</si>
  <si>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</si>
  <si>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</si>
  <si>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</si>
  <si>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</si>
  <si>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</si>
  <si>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</si>
  <si>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</si>
  <si>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</si>
  <si>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</si>
  <si>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</si>
  <si>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</si>
  <si>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</si>
  <si>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</si>
  <si>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</si>
  <si>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</si>
  <si>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</si>
  <si>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</si>
  <si>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</si>
  <si>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</si>
  <si>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</si>
  <si>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</si>
  <si>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</si>
  <si>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</si>
  <si>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</si>
  <si>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</si>
  <si>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</si>
  <si>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</si>
  <si>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</si>
  <si>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</si>
  <si>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</si>
  <si>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</si>
  <si>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</si>
  <si>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</si>
  <si>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</si>
  <si>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</si>
  <si>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</si>
  <si>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</si>
  <si>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</si>
  <si>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</si>
  <si>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</si>
  <si>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</si>
  <si>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</si>
  <si>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</si>
  <si>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</si>
  <si>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</si>
  <si>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</si>
  <si>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</si>
  <si>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</si>
  <si>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</si>
  <si>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</si>
  <si>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</si>
  <si>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</si>
  <si>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</si>
  <si>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</si>
  <si>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</si>
  <si>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</si>
  <si>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</si>
  <si>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</si>
  <si>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</si>
  <si>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</si>
  <si>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</si>
  <si>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</si>
  <si>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</si>
  <si>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</si>
  <si>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</si>
  <si>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</si>
  <si>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</si>
  <si>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</si>
  <si>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</si>
  <si>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</si>
  <si>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</si>
  <si>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</si>
  <si>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</si>
  <si>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</si>
  <si>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</si>
  <si>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</si>
  <si>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</si>
  <si>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</si>
  <si>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</si>
  <si>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</si>
  <si>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</si>
  <si>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</si>
  <si>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</si>
  <si>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</si>
  <si>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</si>
  <si>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</si>
  <si>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</si>
  <si>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</si>
  <si>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</si>
  <si>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</si>
  <si>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</si>
  <si>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</si>
  <si>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</si>
  <si>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</si>
  <si>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</si>
  <si>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</si>
  <si>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</si>
  <si>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</si>
  <si>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</si>
  <si>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</si>
  <si>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</si>
  <si>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</si>
  <si>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</si>
  <si>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</si>
  <si>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</si>
  <si>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</si>
  <si>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</si>
  <si>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</si>
  <si>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</si>
  <si>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</si>
  <si>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</si>
  <si>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</si>
  <si>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</si>
  <si>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</si>
  <si>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</si>
  <si>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</si>
  <si>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</si>
  <si>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</si>
  <si>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</si>
  <si>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</si>
  <si>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</si>
  <si>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</si>
  <si>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</si>
  <si>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</si>
  <si>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</si>
  <si>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</si>
  <si>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</si>
  <si>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</si>
  <si>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</si>
  <si>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</si>
  <si>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</si>
  <si>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</si>
  <si>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</si>
  <si>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</si>
  <si>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</si>
  <si>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</si>
  <si>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</si>
  <si>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</si>
  <si>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</si>
  <si>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</si>
  <si>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</si>
  <si>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</si>
  <si>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</si>
  <si>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</si>
  <si>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</si>
  <si>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</si>
  <si>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</si>
  <si>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</si>
  <si>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</si>
  <si>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</si>
  <si>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</si>
  <si>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</si>
  <si>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</si>
  <si>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</si>
  <si>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</si>
  <si>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</si>
  <si>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</si>
  <si>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</si>
  <si>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</si>
  <si>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</si>
  <si>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</si>
  <si>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</si>
  <si>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</si>
  <si>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</si>
  <si>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</si>
  <si>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</si>
  <si>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Suscripcion</t>
  </si>
  <si>
    <t>idcoleccion</t>
  </si>
  <si>
    <t>Color</t>
  </si>
  <si>
    <t>(en blanco)</t>
  </si>
  <si>
    <t>Gráfico Evolución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</si>
  <si>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</si>
  <si>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</si>
  <si>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</si>
  <si>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</si>
  <si>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</si>
  <si>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</si>
  <si>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</si>
  <si>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</si>
  <si>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</si>
  <si>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id_grafico</t>
  </si>
  <si>
    <t>idterritorio</t>
  </si>
  <si>
    <t>id_territorio</t>
  </si>
  <si>
    <t>cod</t>
  </si>
  <si>
    <t>#1774B9</t>
  </si>
  <si>
    <t>Colección Agricultura</t>
  </si>
  <si>
    <t>Agricultura</t>
  </si>
  <si>
    <t>Fruta</t>
  </si>
  <si>
    <t>Exportaciones</t>
  </si>
  <si>
    <t>Agropecuario y Forestal</t>
  </si>
  <si>
    <t>Periodo 2012-2020</t>
  </si>
  <si>
    <t>toneladas (t)</t>
  </si>
  <si>
    <t>Oficina de Estudios y Políticas Agrarias (ODEPA)</t>
  </si>
  <si>
    <t>Región de Origen</t>
  </si>
  <si>
    <t>País de Destino</t>
  </si>
  <si>
    <t>Procesamiento</t>
  </si>
  <si>
    <t>Tipo de Fruta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</si>
  <si>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</si>
  <si>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</si>
  <si>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</si>
  <si>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</si>
  <si>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</si>
  <si>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</si>
  <si>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</si>
  <si>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</si>
  <si>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</si>
  <si>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</si>
  <si>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</si>
  <si>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</si>
  <si>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</si>
  <si>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</si>
  <si>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</si>
  <si>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</si>
  <si>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</si>
  <si>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</si>
  <si>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</si>
  <si>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</si>
  <si>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</si>
  <si>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</si>
  <si>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</si>
  <si>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</si>
  <si>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</si>
  <si>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</si>
  <si>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</si>
  <si>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</si>
  <si>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</si>
  <si>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</si>
  <si>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</si>
  <si>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</si>
  <si>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</si>
  <si>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</si>
  <si>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Año 2020</t>
  </si>
  <si>
    <t xml:space="preserve">https://analytics.zoho.com/open-view/2395394000005875355?ZOHO_CRITERIA=%22Trasposicion_4.1%22.%22Regi%C3%B3n%20de%20Origen%22%20%3D%201 </t>
  </si>
  <si>
    <t xml:space="preserve">https://analytics.zoho.com/open-view/2395394000005884714?ZOHO_CRITERIA=%22Trasposicion_4.1%22.%22Id_Categor%C3%ADa%22%20%3D%20100101001 </t>
  </si>
  <si>
    <t xml:space="preserve">https://analytics.zoho.com/open-view/2395394000005886391?ZOHO_CRITERIA=%22Trasposicion_4.1%22.%22C%C3%B3digo_Pa%C3%ADs%22%20%3D%20'DOM' </t>
  </si>
  <si>
    <t xml:space="preserve">https://analytics.zoho.com/open-view/2395394000005888643?ZOHO_CRITERIA=%22Trasposicion_4.1%22.%22Id_Procesamiento%22%20%3D%201 </t>
  </si>
  <si>
    <t xml:space="preserve">https://analytics.zoho.com/open-view/2395394000005898292?ZOHO_CRITERIA=%22Trasposicion_4.1%22.%22Regi%C3%B3n%20de%20Origen%22%20%3D%201 </t>
  </si>
  <si>
    <t xml:space="preserve">https://analytics.zoho.com/open-view/2395394000005901493?ZOHO_CRITERIA=%22Trasposicion_4.1%22.%22Id_Categor%C3%ADa%22%20%3D%20100101001 </t>
  </si>
  <si>
    <t xml:space="preserve">https://analytics.zoho.com/open-view/2395394000005903123?ZOHO_CRITERIA=%22Trasposicion_4.1%22.%22C%C3%B3digo_Pa%C3%ADs%22%20%3D%20'DOM' </t>
  </si>
  <si>
    <t xml:space="preserve">https://analytics.zoho.com/open-view/2395394000005905460?ZOHO_CRITERIA=%22Trasposicion_4.1%22.%22Id_Procesamiento%22%20%3D%201 </t>
  </si>
  <si>
    <t xml:space="preserve">https://analytics.zoho.com/open-view/2395394000005925456 </t>
  </si>
  <si>
    <t xml:space="preserve">https://analytics.zoho.com/open-view/2395394000005967823 </t>
  </si>
  <si>
    <t>https://analytics.zoho.com/open-view/2395394000000943308</t>
  </si>
  <si>
    <t>https://analytics.zoho.com/open-view/2395394000000943381</t>
  </si>
  <si>
    <t>https://analytics.zoho.com/open-view/2395394000000964111</t>
  </si>
  <si>
    <t>https://analytics.zoho.com/open-view/2395394000000964300</t>
  </si>
  <si>
    <t>https://analytics.zoho.com/open-view/2395394000000964527</t>
  </si>
  <si>
    <t>https://analytics.zoho.com/open-view/2395394000000964631</t>
  </si>
  <si>
    <t>https://analytics.zoho.com/open-view/2395394000000964721</t>
  </si>
  <si>
    <t>https://analytics.zoho.com/open-view/2395394000000964778</t>
  </si>
  <si>
    <t>https://analytics.zoho.com/open-view/2395394000000976618</t>
  </si>
  <si>
    <t>https://analytics.zoho.com/open-view/2395394000000976645</t>
  </si>
  <si>
    <t>https://analytics.zoho.com/open-view/2395394000000976999</t>
  </si>
  <si>
    <t>https://analytics.zoho.com/open-view/2395394000000967000</t>
  </si>
  <si>
    <t>https://analytics.zoho.com/open-view/2395394000000988784</t>
  </si>
  <si>
    <t>https://analytics.zoho.com/open-view/2395394000000988827</t>
  </si>
  <si>
    <t>https://analytics.zoho.com/open-view/2395394000005725032</t>
  </si>
  <si>
    <t>https://analytics.zoho.com/open-view/2395394000005708115</t>
  </si>
  <si>
    <t>https://analytics.zoho.com/open-view/2395394000005736091</t>
  </si>
  <si>
    <t>https://analytics.zoho.com/open-view/2395394000005736171</t>
  </si>
  <si>
    <t>https://analytics.zoho.com/open-view/2395394000005736265</t>
  </si>
  <si>
    <t>https://analytics.zoho.com/open-view/2395394000005736499</t>
  </si>
  <si>
    <t>https://analytics.zoho.com/open-view/2395394000005736560</t>
  </si>
  <si>
    <t>https://analytics.zoho.com/open-view/2395394000005736700</t>
  </si>
  <si>
    <t>https://analytics.zoho.com/open-view/2395394000000824192</t>
  </si>
  <si>
    <t>https://analytics.zoho.com/open-view/2395394000000824307</t>
  </si>
  <si>
    <t>https://analytics.zoho.com/open-view/2395394000000824454</t>
  </si>
  <si>
    <t>https://analytics.zoho.com/open-view/2395394000000824601</t>
  </si>
  <si>
    <t>https://analytics.zoho.com/open-view/2395394000000824740</t>
  </si>
  <si>
    <t>https://analytics.zoho.com/open-view/2395394000000824986</t>
  </si>
  <si>
    <t>https://analytics.zoho.com/open-view/2395394000000827028</t>
  </si>
  <si>
    <t>https://analytics.zoho.com/open-view/2395394000000827189</t>
  </si>
  <si>
    <t>https://analytics.zoho.com/open-view/2395394000000827380</t>
  </si>
  <si>
    <t>https://analytics.zoho.com/open-view/2395394000000827462</t>
  </si>
  <si>
    <t>https://analytics.zoho.com/open-view/2395394000000827608</t>
  </si>
  <si>
    <t>https://analytics.zoho.com/open-view/2395394000000834190</t>
  </si>
  <si>
    <t>https://analytics.zoho.com/open-view/2395394000000834374</t>
  </si>
  <si>
    <t>https://analytics.zoho.com/open-view/2395394000000819780</t>
  </si>
  <si>
    <t>https://analytics.zoho.com/open-view/2395394000005862039</t>
  </si>
  <si>
    <t>Ninguno</t>
  </si>
  <si>
    <t>Periodo 2012-2021</t>
  </si>
  <si>
    <t>Periodo 2012-2022</t>
  </si>
  <si>
    <t>Periodo 2012-2023</t>
  </si>
  <si>
    <t>Periodo 2012-2024</t>
  </si>
  <si>
    <t>Periodo 2012-2025</t>
  </si>
  <si>
    <t>Periodo 2012-2026</t>
  </si>
  <si>
    <t>Periodo 2012-2027</t>
  </si>
  <si>
    <t>Periodo 2012-2028</t>
  </si>
  <si>
    <t>Periodo 2012-2029</t>
  </si>
  <si>
    <t>Periodo 2012-2030</t>
  </si>
  <si>
    <t>Periodo 2012-2031</t>
  </si>
  <si>
    <t>Periodo 2012-2032</t>
  </si>
  <si>
    <t>Periodo 2012-2033</t>
  </si>
  <si>
    <t>Periodo 2012-2034</t>
  </si>
  <si>
    <t>Periodo 2012-2035</t>
  </si>
  <si>
    <t>Periodo 2012-2036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</si>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</sst>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left" vertical="center" wrapText="1"/>
    </xf>
    <xf numFmtId="0" fontId="0" fillId="0" borderId="0" xfId="0" pivotButton="1"/>
    <xf numFmtId="0" fontId="11" fillId="10" borderId="0" xfId="0" applyFont="1" applyFill="1"/>
    <xf numFmtId="0" fontId="10" fillId="10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7" borderId="0" xfId="0" applyFill="1"/>
    <xf numFmtId="0" fontId="3" fillId="0" borderId="1" xfId="0" quotePrefix="1" applyFont="1" applyBorder="1" applyAlignment="1">
      <alignment horizontal="center" vertical="top" wrapText="1"/>
    </xf>
    <xf numFmtId="0" fontId="1" fillId="11" borderId="2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13" borderId="0" xfId="0" applyFill="1"/>
    <xf numFmtId="0" fontId="10" fillId="3" borderId="0" xfId="0" applyFont="1" applyFill="1"/>
    <xf numFmtId="0" fontId="9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7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0" fillId="0" borderId="4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6" fillId="0" borderId="4" xfId="0" applyNumberFormat="1" applyFont="1" applyBorder="1" applyAlignment="1">
      <alignment horizontal="center" vertical="top"/>
    </xf>
    <xf numFmtId="0" fontId="10" fillId="10" borderId="1" xfId="0" quotePrefix="1" applyFont="1" applyFill="1" applyBorder="1" applyAlignment="1">
      <alignment horizontal="center" vertical="center" wrapText="1"/>
    </xf>
    <xf numFmtId="0" fontId="2" fillId="0" borderId="1" xfId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3" fillId="0" borderId="1" xfId="0" quotePrefix="1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12" fillId="9" borderId="1" xfId="0" quotePrefix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3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9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%20Sitio%20P&#250;bl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io Público"/>
      <sheetName val="Estructura"/>
      <sheetName val="TD"/>
      <sheetName val="000 Sitio Público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3.33599039352" createdVersion="7" refreshedVersion="7" minRefreshableVersion="3" recordCount="64" xr:uid="{8FBF8968-6F1D-4FB3-A103-E788B558106B}">
  <cacheSource type="worksheet">
    <worksheetSource ref="A1:U65" sheet="Agricultura"/>
  </cacheSource>
  <cacheFields count="21">
    <cacheField name="id" numFmtId="0">
      <sharedItems containsBlank="1"/>
    </cacheField>
    <cacheField name="idcoleccion" numFmtId="0">
      <sharedItems containsString="0" containsBlank="1" containsNumber="1" containsInteger="1" minValue="100" maxValue="100"/>
    </cacheField>
    <cacheField name="coleccion" numFmtId="0">
      <sharedItems containsBlank="1"/>
    </cacheField>
    <cacheField name="sector" numFmtId="0">
      <sharedItems containsBlank="1"/>
    </cacheField>
    <cacheField name="Filtro URL" numFmtId="0">
      <sharedItems containsString="0" containsBlank="1" containsNumber="1" containsInteger="1" minValue="0" maxValue="16"/>
    </cacheField>
    <cacheField name="tema" numFmtId="0">
      <sharedItems containsBlank="1" count="4">
        <s v="Fruta"/>
        <m/>
        <s v="otro" u="1"/>
        <s v="Indicadores de Desarrollo Personal y Social" u="1"/>
      </sharedItems>
    </cacheField>
    <cacheField name="contenido" numFmtId="0">
      <sharedItems containsBlank="1" count="8">
        <s v="Exportaciones"/>
        <m/>
        <s v="Autoestima y Motivación" u="1"/>
        <s v="Otro" u="1"/>
        <s v="Hábitos de vida saludable" u="1"/>
        <s v="Participación y formación ciudadana" u="1"/>
        <s v="Clima de Convivencia escolar" u="1"/>
        <s v="Indicadores de Desarrollo Personal y Social" u="1"/>
      </sharedItems>
    </cacheField>
    <cacheField name="escala" numFmtId="0">
      <sharedItems containsBlank="1" count="5">
        <s v="País"/>
        <s v="Región de Origen"/>
        <m/>
        <s v="Comunal" u="1"/>
        <s v="Regional" u="1"/>
      </sharedItems>
    </cacheField>
    <cacheField name="territorio" numFmtId="0">
      <sharedItems containsBlank="1" count="363">
        <s v="Chile"/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m/>
        <s v="Natales" u="1"/>
        <s v="Penco" u="1"/>
        <s v="Nancagua" u="1"/>
        <s v="Colina" u="1"/>
        <s v="Futaleufú" u="1"/>
        <s v="Macul" u="1"/>
        <s v="Río Ibáñez" u="1"/>
        <s v="Coelemu" u="1"/>
        <s v="Teodoro Schmidt" u="1"/>
        <s v="Concepción" u="1"/>
        <s v="Rancagua" u="1"/>
        <s v="Palena" u="1"/>
        <s v="El Tabo" u="1"/>
        <s v="Linares" u="1"/>
        <s v="Contulmo" u="1"/>
        <s v="Maipú" u="1"/>
        <s v="Huasco" u="1"/>
        <s v="Rauco" u="1"/>
        <s v="Longaví" u="1"/>
        <s v="Isla de Pascua" u="1"/>
        <s v="Río Negro" u="1"/>
        <s v="San Joaquín" u="1"/>
        <s v="Los Vilos" u="1"/>
        <s v="Pichilemu" u="1"/>
        <s v="Llanquihue" u="1"/>
        <s v="Panguipulli" u="1"/>
        <s v="Molina" u="1"/>
        <s v="Cochamó" u="1"/>
        <s v="Santa Cruz" u="1"/>
        <s v="Puchuncaví" u="1"/>
        <s v="Santa Bárbara" u="1"/>
        <s v="Pelarco" u="1"/>
        <s v="Ránquil" u="1"/>
        <s v="Máfil" u="1"/>
        <s v="Santiago" u="1"/>
        <s v="Hijuelas" u="1"/>
        <s v="Retiro" u="1"/>
        <s v="Lo Espejo" u="1"/>
        <s v="Curicó" u="1"/>
        <s v="Hualañé" u="1"/>
        <s v="Huara" u="1"/>
        <s v="Quemchi" u="1"/>
        <s v="Santa Juana" u="1"/>
        <s v="Hualqui" u="1"/>
        <s v="Monte Patria" u="1"/>
        <s v="Coltauco" u="1"/>
        <s v="Navidad" u="1"/>
        <s v="El Carmen" u="1"/>
        <s v="Rengo" u="1"/>
        <s v="Chanco" u="1"/>
        <s v="Panquehue" u="1"/>
        <s v="San Pedro" u="1"/>
        <s v="Cabildo" u="1"/>
        <s v="Ninhue" u="1"/>
        <s v="Calera de Tango" u="1"/>
        <s v="Lota" u="1"/>
        <s v="Quinchao" u="1"/>
        <s v="Victoria" u="1"/>
        <s v="Quinta Normal" u="1"/>
        <s v="Sierra Gorda" u="1"/>
        <s v="Chile Chico" u="1"/>
        <s v="Viña del Mar" u="1"/>
        <s v="Requínoa" u="1"/>
        <s v="Hualpén" u="1"/>
        <s v="Purén" u="1"/>
        <s v="San Juan de La Costa" u="1"/>
        <s v="Peñalolén" u="1"/>
        <s v="Calle Larga" u="1"/>
        <s v="Lampa" u="1"/>
        <s v="Algarrobo" u="1"/>
        <s v="Yungay" u="1"/>
        <s v="Coihueco" u="1"/>
        <s v="Carahue" u="1"/>
        <s v="Teno" u="1"/>
        <s v="Peralillo" u="1"/>
        <s v="Illapel" u="1"/>
        <s v="Paine" u="1"/>
        <s v="Machalí" u="1"/>
        <s v="Cabrero" u="1"/>
        <s v="Villarrica" u="1"/>
        <s v="San Bernardo" u="1"/>
        <s v="Putaendo" u="1"/>
        <s v="Lago Verde" u="1"/>
        <s v="Purranque" u="1"/>
        <s v="Pemuco" u="1"/>
        <s v="Curacaví" u="1"/>
        <s v="Pumanque" u="1"/>
        <s v="Concón" u="1"/>
        <s v="La Pintana" u="1"/>
        <s v="Osorno" u="1"/>
        <s v="San Vicente" u="1"/>
        <s v="Limache" u="1"/>
        <s v="Colchane" u="1"/>
        <s v="Ercilla" u="1"/>
        <s v="Tortel" u="1"/>
        <s v="Catemu" u="1"/>
        <s v="Alto Hospicio" u="1"/>
        <s v="Putre" u="1"/>
        <s v="Toltén" u="1"/>
        <s v="Temuco" u="1"/>
        <s v="San Carlos" u="1"/>
        <s v="Placilla" u="1"/>
        <s v="La Estrella" u="1"/>
        <s v="Papudo" u="1"/>
        <s v="San Antonio" u="1"/>
        <s v="Freire" u="1"/>
        <s v="Tierra Amarilla" u="1"/>
        <s v="Ñiquén" u="1"/>
        <s v="Calama" u="1"/>
        <s v="Puerto Varas" u="1"/>
        <s v="Cobquecura" u="1"/>
        <s v="Río Claro" u="1"/>
        <s v="Santa María" u="1"/>
        <s v="Perquenco" u="1"/>
        <s v="Mulchén" u="1"/>
        <s v="Lebu" u="1"/>
        <s v="Coronel" u="1"/>
        <s v="El Monte" u="1"/>
        <s v="Santo Domingo" u="1"/>
        <s v="Isla de Maipo" u="1"/>
        <s v="Peumo" u="1"/>
        <s v="Colbún" u="1"/>
        <s v="Cunco" u="1"/>
        <s v="Pelluhue" u="1"/>
        <s v="Camarones" u="1"/>
        <s v="San Felipe" u="1"/>
        <s v="La Ligua" u="1"/>
        <s v="Coquimbo" u="1"/>
        <s v="San Fernando" u="1"/>
        <s v="Arica" u="1"/>
        <s v="Ollagüe" u="1"/>
        <s v="Providencia" u="1"/>
        <s v="Guaitecas" u="1"/>
        <s v="Paillaco" u="1"/>
        <s v="Paiguano" u="1"/>
        <s v="El Quisco" u="1"/>
        <s v="Combarbalá" u="1"/>
        <s v="General Lagos" u="1"/>
        <s v="Coihaique" u="1"/>
        <s v="Alto Biobío" u="1"/>
        <s v="Pedro Aguirre Cerda" u="1"/>
        <s v="Pozo Almonte" u="1"/>
        <s v="San Ramón" u="1"/>
        <s v="Canela" u="1"/>
        <s v="Chaitén" u="1"/>
        <s v="Cisnes" u="1"/>
        <s v="Lo Barnechea" u="1"/>
        <s v="Nogales" u="1"/>
        <s v="Vichuquén" u="1"/>
        <s v="Nacimiento" u="1"/>
        <s v="Puerto Montt" u="1"/>
        <s v="Talagante" u="1"/>
        <s v="Traiguén" u="1"/>
        <s v="Pitrufquén" u="1"/>
        <s v="La Reina" u="1"/>
        <s v="Chillán" u="1"/>
        <s v="Chillán Viejo" u="1"/>
        <s v="Pirque" u="1"/>
        <s v="María Elena" u="1"/>
        <s v="Melipeuco" u="1"/>
        <s v="Río Bueno" u="1"/>
        <s v="San Rosendo" u="1"/>
        <s v="Pucón" u="1"/>
        <s v="San Pedro de Atacama" u="1"/>
        <s v="Mostazal" u="1"/>
        <s v="Empedrado" u="1"/>
        <s v="Calera" u="1"/>
        <s v="Fresia" u="1"/>
        <s v="Padre Hurtado" u="1"/>
        <s v="Nueva Imperial" u="1"/>
        <s v="Corral" u="1"/>
        <s v="Lumaco" u="1"/>
        <s v="Independencia" u="1"/>
        <s v="Constitución" u="1"/>
        <s v="Petorca" u="1"/>
        <s v="Antofagasta" u="1"/>
        <s v="Pudahuel" u="1"/>
        <s v="Doñihue" u="1"/>
        <s v="Pinto" u="1"/>
        <s v="Padre las Casas" u="1"/>
        <s v="Tomé" u="1"/>
        <s v="Licantén" u="1"/>
        <s v="Vilcún" u="1"/>
        <s v="Los Angeles" u="1"/>
        <s v="María Pinto" u="1"/>
        <s v="Freirina" u="1"/>
        <s v="Collipulli" u="1"/>
        <s v="Los Andes" u="1"/>
        <s v="Curanilahue" u="1"/>
        <s v="Los Sauces" u="1"/>
        <s v="Alhué" u="1"/>
        <s v="Yerbas Buenas" u="1"/>
        <s v="Hualaihué" u="1"/>
        <s v="Diego de Almagro" u="1"/>
        <s v="Treguaco" u="1"/>
        <s v="Cochrane" u="1"/>
        <s v="Vicuña" u="1"/>
        <s v="Melipilla" u="1"/>
        <s v="El Bosque" u="1"/>
        <s v="Graneros" u="1"/>
        <s v="Iquique" u="1"/>
        <s v="Recoleta" u="1"/>
        <s v="Valdivia" u="1"/>
        <s v="Camiña" u="1"/>
        <s v="Los Alamos" u="1"/>
        <s v="Calbuco" u="1"/>
        <s v="San Clemente" u="1"/>
        <s v="Curacautín" u="1"/>
        <s v="San Rafael" u="1"/>
        <s v="Queilén" u="1"/>
        <s v="Tirúa" u="1"/>
        <s v="Andacollo" u="1"/>
        <s v="Copiapó" u="1"/>
        <s v="Quinta de Tilcoco" u="1"/>
        <s v="Quellón" u="1"/>
        <s v="Florida" u="1"/>
        <s v="Quillón" u="1"/>
        <s v="Cerro Navia" u="1"/>
        <s v="Aisén" u="1"/>
        <s v="Casablanca" u="1"/>
        <s v="Quilaco" u="1"/>
        <s v="Mariquina" u="1"/>
        <s v="Cañete" u="1"/>
        <s v="Porvenir" u="1"/>
        <s v="Maule" u="1"/>
        <s v="Cholchol" u="1"/>
        <s v="San José de Maipo" u="1"/>
        <s v="Las Cabras" u="1"/>
        <s v="Talcahuano" u="1"/>
        <s v="Puerto Octay" u="1"/>
        <s v="Puqueldón" u="1"/>
        <s v="Olmué" u="1"/>
        <s v="Parral" u="1"/>
        <s v="Chépica" u="1"/>
        <s v="San Pedro de la Paz" u="1"/>
        <s v="Dalcahue" u="1"/>
        <s v="La Florida" u="1"/>
        <s v="Peñaflor" u="1"/>
        <s v="Gorbea" u="1"/>
        <s v="Pichidegua" u="1"/>
        <s v="San Fabián" u="1"/>
        <s v="San Gregorio" u="1"/>
        <s v="Galvarino" u="1"/>
        <s v="Pica" u="1"/>
        <s v="Yumbel" u="1"/>
        <s v="Chañaral" u="1"/>
        <s v="Zapallar" u="1"/>
        <s v="Romeral" u="1"/>
        <s v="Laja" u="1"/>
        <s v="Portezuelo" u="1"/>
        <s v="Saavedra" u="1"/>
        <s v="La Serena" u="1"/>
        <s v="San Miguel" u="1"/>
        <s v="San Ignacio" u="1"/>
        <s v="Maullín" u="1"/>
        <s v="La Cisterna" u="1"/>
        <s v="Ñuñoa" u="1"/>
        <s v="Codegua" u="1"/>
        <s v="Río Hurtado" u="1"/>
        <s v="O'Higgins" u="1"/>
        <s v="Pencahue" u="1"/>
        <s v="Malloa" u="1"/>
        <s v="Taltal" u="1"/>
        <s v="Negrete" u="1"/>
        <s v="Cartagena" u="1"/>
        <s v="Frutillar" u="1"/>
        <s v="Caldera" u="1"/>
        <s v="Tocopilla" u="1"/>
        <s v="Juan Fernández" u="1"/>
        <s v="Puente Alto" u="1"/>
        <s v="Quilleco" u="1"/>
        <s v="Lolol" u="1"/>
        <s v="La Unión" u="1"/>
        <s v="Quirihue" u="1"/>
        <s v="Las Condes" u="1"/>
        <s v="San Pablo" u="1"/>
        <s v="Renca" u="1"/>
        <s v="Lautaro" u="1"/>
        <s v="Rinconada" u="1"/>
        <s v="Villa Alemana" u="1"/>
        <s v="Arauco" u="1"/>
        <s v="Lago Ranco" u="1"/>
        <s v="Huechuraba" u="1"/>
        <s v="Salamanca" u="1"/>
        <s v="Quillota" u="1"/>
        <s v="Alto del Carmen" u="1"/>
        <s v="Talca" u="1"/>
        <s v="Villa Alegre" u="1"/>
        <s v="Ovalle" u="1"/>
        <s v="Tiltil" u="1"/>
        <s v="Laguna Blanca" u="1"/>
        <s v="Bulnes" u="1"/>
        <s v="Curarrehue" u="1"/>
        <s v="Puyehue" u="1"/>
        <s v="Los Muermos" u="1"/>
        <s v="Antuco" u="1"/>
        <s v="Litueche" u="1"/>
        <s v="Paredones" u="1"/>
        <s v="Futrono" u="1"/>
        <s v="Sagrada Familia" u="1"/>
        <s v="Chonchi" u="1"/>
        <s v="Castro" u="1"/>
        <s v="Mejillones" u="1"/>
        <s v="Coinco" u="1"/>
        <s v="Conchalí" u="1"/>
        <s v="Vitacura" u="1"/>
        <s v="Lonquimay" u="1"/>
        <s v="Cerrillos" u="1"/>
        <s v="Curepto" u="1"/>
        <s v="Vallenar" u="1"/>
        <s v="Timaukel" u="1"/>
        <s v="Estación Central" u="1"/>
        <s v="Palmilla" u="1"/>
        <s v="Loncoche" u="1"/>
        <s v="San Javier" u="1"/>
        <s v="Curaco de Vélez" u="1"/>
        <s v="San Esteban" u="1"/>
        <s v="Chiguayante" u="1"/>
        <s v="Angol" u="1"/>
        <s v="Olivar" u="1"/>
        <s v="Primavera" u="1"/>
        <s v="La Granja" u="1"/>
        <s v="La Higuera" u="1"/>
        <s v="Quilpué" u="1"/>
        <s v="Chimbarongo" u="1"/>
        <s v="Los Lagos" u="1"/>
        <s v="Marchihue" u="1"/>
        <s v="Quilicura" u="1"/>
        <s v="Buin" u="1"/>
        <s v="Lo Prado" u="1"/>
        <s v="Cabo de Hornos" u="1"/>
        <s v="Renaico" u="1"/>
        <s v="La Cruz" u="1"/>
        <s v="Punta Arenas" u="1"/>
        <s v="Punitaqui" u="1"/>
        <s v="San Nicolás" u="1"/>
        <s v="Torres del Paine" u="1"/>
        <s v="Quintero" u="1"/>
        <s v="Llaillay" u="1"/>
        <s v="Cauquenes" u="1"/>
        <s v="Lanco" u="1"/>
        <s v="Valparaíso" u="1"/>
        <s v="Ancud" u="1"/>
        <s v="Tucapel" u="1"/>
        <s v="Río Verde" u="1"/>
      </sharedItems>
    </cacheField>
    <cacheField name="Filtro Integrado" numFmtId="0">
      <sharedItems containsBlank="1" count="14">
        <s v="Región de Origen"/>
        <s v="Ninguno"/>
        <s v="Tipo de Fruta"/>
        <s v="Fruta"/>
        <s v="País de Destino"/>
        <s v="Procesamiento"/>
        <m/>
        <s v="Establecimiento" u="1"/>
        <s v="Comuna-Dependencia-Curso-Año-Establecimiento" u="1"/>
        <s v="Región" u="1"/>
        <s v="Dependencia-Curso-Año" u="1"/>
        <s v="Región-Dependencia-Año" u="1"/>
        <s v="Comuna" u="1"/>
        <s v="Ruralidad" u="1"/>
      </sharedItems>
    </cacheField>
    <cacheField name="Muestra" numFmtId="0">
      <sharedItems containsBlank="1" count="9">
        <s v="Tipo de Fruta"/>
        <s v="Fruta"/>
        <s v="País de Destino"/>
        <s v="Procesamiento"/>
        <s v="Región de Origen"/>
        <m/>
        <s v="Establecimiento" u="1"/>
        <s v="Región" u="1"/>
        <s v="Comuna" u="1"/>
      </sharedItems>
    </cacheField>
    <cacheField name="temporalidad" numFmtId="0">
      <sharedItems containsBlank="1"/>
    </cacheField>
    <cacheField name="unidad_medida" numFmtId="0">
      <sharedItems containsBlank="1"/>
    </cacheField>
    <cacheField name="fuente" numFmtId="0">
      <sharedItems containsBlank="1"/>
    </cacheField>
    <cacheField name="titulo" numFmtId="0">
      <sharedItems/>
    </cacheField>
    <cacheField name="descripcion_larga" numFmtId="0">
      <sharedItems/>
    </cacheField>
    <cacheField name="visualizacion" numFmtId="0">
      <sharedItems/>
    </cacheField>
    <cacheField name="tag" numFmtId="0">
      <sharedItems containsNonDate="0" containsString="0" containsBlank="1"/>
    </cacheField>
    <cacheField name="url" numFmtId="0">
      <sharedItems containsBlank="1"/>
    </cacheField>
    <cacheField name="Suscripcion" numFmtId="0">
      <sharedItems containsString="0" containsBlank="1" containsNumber="1" containsInteger="1" minValue="101" maxValue="100200300" count="19">
        <n v="100200300"/>
        <m/>
        <n v="104" u="1"/>
        <n v="108" u="1"/>
        <n v="112" u="1"/>
        <n v="116" u="1"/>
        <n v="103" u="1"/>
        <n v="107" u="1"/>
        <n v="300" u="1"/>
        <n v="111" u="1"/>
        <n v="200300" u="1"/>
        <n v="115" u="1"/>
        <n v="102" u="1"/>
        <n v="106" u="1"/>
        <n v="110" u="1"/>
        <n v="114" u="1"/>
        <n v="101" u="1"/>
        <n v="105" u="1"/>
        <n v="109" u="1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0001"/>
    <n v="100"/>
    <s v="Agricultura"/>
    <s v="Agropecuario y Forestal"/>
    <n v="0"/>
    <x v="0"/>
    <x v="0"/>
    <x v="0"/>
    <x v="0"/>
    <x v="0"/>
    <x v="0"/>
    <s v="Periodo 2012-2020"/>
    <s v="toneladas (t)"/>
    <s v="Oficina de Estudios y Políticas Agrarias (ODEPA)"/>
    <s v="Exportaciones de fruta, por Tipo de Fruta, producidas en Chile, durante el Periodo 2012-2020"/>
    <s v="El gráfico muestra la cantidad de fruta exportada desde Chile por Tipo de Fruta, durante el Periodo 2012-2020 de acuerdo a datos recopilados por la Oficina de Estudios y Políticas Agrarias (ODEPA)- toneladas (t)"/>
    <s v="Gráfico Evolución"/>
    <m/>
    <s v="https://analytics.zoho.com/open-view/2395394000000943308"/>
    <x v="0"/>
    <s v="#1774B9"/>
  </r>
  <r>
    <s v="0002"/>
    <n v="100"/>
    <s v="Agricultura"/>
    <s v="Agropecuario y Forestal"/>
    <n v="1"/>
    <x v="0"/>
    <x v="0"/>
    <x v="1"/>
    <x v="1"/>
    <x v="1"/>
    <x v="0"/>
    <s v="Periodo 2012-2021"/>
    <s v="toneladas (t)"/>
    <s v="Oficina de Estudios y Políticas Agrarias (ODEPA)"/>
    <s v="Exportaciones de fruta, por Tipo de Fruta, producidas en Región de Tarapacá, durante el Periodo 2012-2021"/>
    <s v="El gráfico muestra la cantidad de fruta exportada desde la Región de Tarapacá por Tipo de Fruta, durante el Periodo 2012-2021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1"/>
    <x v="1"/>
    <s v="#1774B9"/>
  </r>
  <r>
    <s v="0003"/>
    <n v="100"/>
    <s v="Agricultura"/>
    <s v="Agropecuario y Forestal"/>
    <n v="2"/>
    <x v="0"/>
    <x v="0"/>
    <x v="1"/>
    <x v="2"/>
    <x v="1"/>
    <x v="0"/>
    <s v="Periodo 2012-2022"/>
    <s v="toneladas (t)"/>
    <s v="Oficina de Estudios y Políticas Agrarias (ODEPA)"/>
    <s v="Exportaciones de fruta, por Tipo de Fruta, producidas en Región de Antofagasta, durante el Periodo 2012-2022"/>
    <s v="El gráfico muestra la cantidad de fruta exportada desde la Región de Antofagasta por Tipo de Fruta, durante el Periodo 2012-2022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2"/>
    <x v="1"/>
    <s v="#1774B9"/>
  </r>
  <r>
    <s v="0004"/>
    <n v="100"/>
    <s v="Agricultura"/>
    <s v="Agropecuario y Forestal"/>
    <n v="3"/>
    <x v="0"/>
    <x v="0"/>
    <x v="1"/>
    <x v="3"/>
    <x v="1"/>
    <x v="0"/>
    <s v="Periodo 2012-2023"/>
    <s v="toneladas (t)"/>
    <s v="Oficina de Estudios y Políticas Agrarias (ODEPA)"/>
    <s v="Exportaciones de fruta, por Tipo de Fruta, producidas en Región de Atacama, durante el Periodo 2012-2023"/>
    <s v="El gráfico muestra la cantidad de fruta exportada desde la Región de Atacama por Tipo de Fruta, durante el Periodo 2012-2023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3"/>
    <x v="1"/>
    <s v="#1774B9"/>
  </r>
  <r>
    <s v="0005"/>
    <n v="100"/>
    <s v="Agricultura"/>
    <s v="Agropecuario y Forestal"/>
    <n v="4"/>
    <x v="0"/>
    <x v="0"/>
    <x v="1"/>
    <x v="4"/>
    <x v="1"/>
    <x v="0"/>
    <s v="Periodo 2012-2024"/>
    <s v="toneladas (t)"/>
    <s v="Oficina de Estudios y Políticas Agrarias (ODEPA)"/>
    <s v="Exportaciones de fruta, por Tipo de Fruta, producidas en Región de Coquimbo, durante el Periodo 2012-2024"/>
    <s v="El gráfico muestra la cantidad de fruta exportada desde la Región de Coquimbo por Tipo de Fruta, durante el Periodo 2012-2024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4"/>
    <x v="1"/>
    <s v="#1774B9"/>
  </r>
  <r>
    <s v="0006"/>
    <n v="100"/>
    <s v="Agricultura"/>
    <s v="Agropecuario y Forestal"/>
    <n v="5"/>
    <x v="0"/>
    <x v="0"/>
    <x v="1"/>
    <x v="5"/>
    <x v="1"/>
    <x v="0"/>
    <s v="Periodo 2012-2025"/>
    <s v="toneladas (t)"/>
    <s v="Oficina de Estudios y Políticas Agrarias (ODEPA)"/>
    <s v="Exportaciones de fruta, por Tipo de Fruta, producidas en Región de Valparaíso, durante el Periodo 2012-2025"/>
    <s v="El gráfico muestra la cantidad de fruta exportada desde la Región de Valparaíso por Tipo de Fruta, durante el Periodo 2012-2025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5"/>
    <x v="1"/>
    <s v="#1774B9"/>
  </r>
  <r>
    <s v="0007"/>
    <n v="100"/>
    <s v="Agricultura"/>
    <s v="Agropecuario y Forestal"/>
    <n v="6"/>
    <x v="0"/>
    <x v="0"/>
    <x v="1"/>
    <x v="6"/>
    <x v="1"/>
    <x v="0"/>
    <s v="Periodo 2012-2026"/>
    <s v="toneladas (t)"/>
    <s v="Oficina de Estudios y Políticas Agrarias (ODEPA)"/>
    <s v="Exportaciones de fruta, por Tipo de Fruta, producidas en Región de O'Higgins, durante el Periodo 2012-2026"/>
    <s v="El gráfico muestra la cantidad de fruta exportada desde la Región de O'Higgins por Tipo de Fruta, durante el Periodo 2012-2026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6"/>
    <x v="1"/>
    <s v="#1774B9"/>
  </r>
  <r>
    <s v="0008"/>
    <n v="100"/>
    <s v="Agricultura"/>
    <s v="Agropecuario y Forestal"/>
    <n v="7"/>
    <x v="0"/>
    <x v="0"/>
    <x v="1"/>
    <x v="7"/>
    <x v="1"/>
    <x v="0"/>
    <s v="Periodo 2012-2027"/>
    <s v="toneladas (t)"/>
    <s v="Oficina de Estudios y Políticas Agrarias (ODEPA)"/>
    <s v="Exportaciones de fruta, por Tipo de Fruta, producidas en Región de Maule, durante el Periodo 2012-2027"/>
    <s v="El gráfico muestra la cantidad de fruta exportada desde la Región de Maule por Tipo de Fruta, durante el Periodo 2012-2027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7"/>
    <x v="1"/>
    <s v="#1774B9"/>
  </r>
  <r>
    <s v="0009"/>
    <n v="100"/>
    <s v="Agricultura"/>
    <s v="Agropecuario y Forestal"/>
    <n v="8"/>
    <x v="0"/>
    <x v="0"/>
    <x v="1"/>
    <x v="8"/>
    <x v="1"/>
    <x v="0"/>
    <s v="Periodo 2012-2028"/>
    <s v="toneladas (t)"/>
    <s v="Oficina de Estudios y Políticas Agrarias (ODEPA)"/>
    <s v="Exportaciones de fruta, por Tipo de Fruta, producidas en Región del Biobío, durante el Periodo 2012-2028"/>
    <s v="El gráfico muestra la cantidad de fruta exportada desde la Región del Biobío por Tipo de Fruta, durante el Periodo 2012-2028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8"/>
    <x v="1"/>
    <s v="#1774B9"/>
  </r>
  <r>
    <s v="0010"/>
    <n v="100"/>
    <s v="Agricultura"/>
    <s v="Agropecuario y Forestal"/>
    <n v="9"/>
    <x v="0"/>
    <x v="0"/>
    <x v="1"/>
    <x v="9"/>
    <x v="1"/>
    <x v="0"/>
    <s v="Periodo 2012-2029"/>
    <s v="toneladas (t)"/>
    <s v="Oficina de Estudios y Políticas Agrarias (ODEPA)"/>
    <s v="Exportaciones de fruta, por Tipo de Fruta, producidas en Región de La Araucanía, durante el Periodo 2012-2029"/>
    <s v="El gráfico muestra la cantidad de fruta exportada desde la Región de La Araucanía por Tipo de Fruta, durante el Periodo 2012-2029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9"/>
    <x v="1"/>
    <s v="#1774B9"/>
  </r>
  <r>
    <s v="0011"/>
    <n v="100"/>
    <s v="Agricultura"/>
    <s v="Agropecuario y Forestal"/>
    <n v="10"/>
    <x v="0"/>
    <x v="0"/>
    <x v="1"/>
    <x v="10"/>
    <x v="1"/>
    <x v="0"/>
    <s v="Periodo 2012-2030"/>
    <s v="toneladas (t)"/>
    <s v="Oficina de Estudios y Políticas Agrarias (ODEPA)"/>
    <s v="Exportaciones de fruta, por Tipo de Fruta, producidas en Región de Los Lagos, durante el Periodo 2012-2030"/>
    <s v="El gráfico muestra la cantidad de fruta exportada desde la Región de Los Lagos por Tipo de Fruta, durante el Periodo 2012-2030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10"/>
    <x v="1"/>
    <s v="#1774B9"/>
  </r>
  <r>
    <s v="0012"/>
    <n v="100"/>
    <s v="Agricultura"/>
    <s v="Agropecuario y Forestal"/>
    <n v="11"/>
    <x v="0"/>
    <x v="0"/>
    <x v="1"/>
    <x v="11"/>
    <x v="1"/>
    <x v="0"/>
    <s v="Periodo 2012-2031"/>
    <s v="toneladas (t)"/>
    <s v="Oficina de Estudios y Políticas Agrarias (ODEPA)"/>
    <s v="Exportaciones de fruta, por Tipo de Fruta, producidas en Región de Aysén, durante el Periodo 2012-2031"/>
    <s v="El gráfico muestra la cantidad de fruta exportada desde la Región de Aysén por Tipo de Fruta, durante el Periodo 2012-2031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11"/>
    <x v="1"/>
    <s v="#1774B9"/>
  </r>
  <r>
    <s v="0013"/>
    <n v="100"/>
    <s v="Agricultura"/>
    <s v="Agropecuario y Forestal"/>
    <n v="12"/>
    <x v="0"/>
    <x v="0"/>
    <x v="1"/>
    <x v="12"/>
    <x v="1"/>
    <x v="0"/>
    <s v="Periodo 2012-2032"/>
    <s v="toneladas (t)"/>
    <s v="Oficina de Estudios y Políticas Agrarias (ODEPA)"/>
    <s v="Exportaciones de fruta, por Tipo de Fruta, producidas en Región de Magallanes, durante el Periodo 2012-2032"/>
    <s v="El gráfico muestra la cantidad de fruta exportada desde la Región de Magallanes por Tipo de Fruta, durante el Periodo 2012-2032 de acuerdo a datos recopilados por la Oficina de Estudios y Políticas Agrarias (ODEPA)- toneladas (t)"/>
    <s v="Gráfico Evolución"/>
    <m/>
    <m/>
    <x v="1"/>
    <s v="#1774B9"/>
  </r>
  <r>
    <s v="0014"/>
    <n v="100"/>
    <s v="Agricultura"/>
    <s v="Agropecuario y Forestal"/>
    <n v="13"/>
    <x v="0"/>
    <x v="0"/>
    <x v="1"/>
    <x v="13"/>
    <x v="1"/>
    <x v="0"/>
    <s v="Periodo 2012-2033"/>
    <s v="toneladas (t)"/>
    <s v="Oficina de Estudios y Políticas Agrarias (ODEPA)"/>
    <s v="Exportaciones de fruta, por Tipo de Fruta, producidas en Región Metropolitana, durante el Periodo 2012-2033"/>
    <s v="El gráfico muestra la cantidad de fruta exportada desde la Región Metropolitana por Tipo de Fruta, durante el Periodo 2012-2033 de acuerdo a datos recopilados por la Oficina de Estudios y Políticas Agrarias (ODEPA)- toneladas (t)"/>
    <s v="Gráfico Evolución"/>
    <m/>
    <m/>
    <x v="1"/>
    <s v="#1774B9"/>
  </r>
  <r>
    <s v="0015"/>
    <n v="100"/>
    <s v="Agricultura"/>
    <s v="Agropecuario y Forestal"/>
    <n v="14"/>
    <x v="0"/>
    <x v="0"/>
    <x v="1"/>
    <x v="14"/>
    <x v="1"/>
    <x v="0"/>
    <s v="Periodo 2012-2034"/>
    <s v="toneladas (t)"/>
    <s v="Oficina de Estudios y Políticas Agrarias (ODEPA)"/>
    <s v="Exportaciones de fruta, por Tipo de Fruta, producidas en Región de Los Ríos, durante el Periodo 2012-2034"/>
    <s v="El gráfico muestra la cantidad de fruta exportada desde la Región de Los Ríos por Tipo de Fruta, durante el Periodo 2012-2034 de acuerdo a datos recopilados por la Oficina de Estudios y Políticas Agrarias (ODEPA)- toneladas (t)"/>
    <s v="Gráfico Evolución"/>
    <m/>
    <m/>
    <x v="1"/>
    <s v="#1774B9"/>
  </r>
  <r>
    <s v="0016"/>
    <n v="100"/>
    <s v="Agricultura"/>
    <s v="Agropecuario y Forestal"/>
    <n v="15"/>
    <x v="0"/>
    <x v="0"/>
    <x v="1"/>
    <x v="15"/>
    <x v="1"/>
    <x v="0"/>
    <s v="Periodo 2012-2035"/>
    <s v="toneladas (t)"/>
    <s v="Oficina de Estudios y Políticas Agrarias (ODEPA)"/>
    <s v="Exportaciones de fruta, por Tipo de Fruta, producidas en Región de Arica y Parinacota, durante el Periodo 2012-2035"/>
    <s v="El gráfico muestra la cantidad de fruta exportada desde la Región de Arica y Parinacota por Tipo de Fruta, durante el Periodo 2012-2035 de acuerdo a datos recopilados por la Oficina de Estudios y Políticas Agrarias (ODEPA)- toneladas (t)"/>
    <s v="Gráfico Evolución"/>
    <m/>
    <m/>
    <x v="1"/>
    <s v="#1774B9"/>
  </r>
  <r>
    <s v="0017"/>
    <n v="100"/>
    <s v="Agricultura"/>
    <s v="Agropecuario y Forestal"/>
    <n v="16"/>
    <x v="0"/>
    <x v="0"/>
    <x v="1"/>
    <x v="16"/>
    <x v="1"/>
    <x v="0"/>
    <s v="Periodo 2012-2036"/>
    <s v="toneladas (t)"/>
    <s v="Oficina de Estudios y Políticas Agrarias (ODEPA)"/>
    <s v="Exportaciones de fruta, por Tipo de Fruta, producidas en Región de Ñuble, durante el Periodo 2012-2036"/>
    <s v="El gráfico muestra la cantidad de fruta exportada desde la Región de Ñuble por Tipo de Fruta, durante el Periodo 2012-2036 de acuerdo a datos recopilados por la Oficina de Estudios y Políticas Agrarias (ODEPA)- toneladas (t)"/>
    <s v="Gráfico Evolución"/>
    <m/>
    <m/>
    <x v="1"/>
    <s v="#1774B9"/>
  </r>
  <r>
    <s v="0002"/>
    <n v="100"/>
    <s v="Agricultura"/>
    <s v="Agropecuario y Forestal"/>
    <n v="0"/>
    <x v="0"/>
    <x v="0"/>
    <x v="0"/>
    <x v="0"/>
    <x v="0"/>
    <x v="1"/>
    <s v="Periodo 2012-2020"/>
    <s v="toneladas (t)"/>
    <s v="Oficina de Estudios y Políticas Agrarias (ODEPA)"/>
    <s v="Exportaciones de fruta, por Fruta, producidas en Chile, durante el Periodo 2012-2020"/>
    <s v="El gráfico muestra la cantidad de fruta exportada desde la Región de Antofagasta por Fruta, durante el Periodo 2012-2020 de acuerdo a datos recopilados por la Oficina de Estudios y Políticas Agrarias (ODEPA)- toneladas (t)"/>
    <s v="Gráfico Evolución"/>
    <m/>
    <s v="https://analytics.zoho.com/open-view/2395394000000943381"/>
    <x v="0"/>
    <s v="#1774B9"/>
  </r>
  <r>
    <s v="0003"/>
    <n v="100"/>
    <s v="Agricultura"/>
    <s v="Agropecuario y Forestal"/>
    <n v="0"/>
    <x v="0"/>
    <x v="0"/>
    <x v="0"/>
    <x v="0"/>
    <x v="0"/>
    <x v="2"/>
    <s v="Periodo 2012-2020"/>
    <s v="toneladas (t)"/>
    <s v="Oficina de Estudios y Políticas Agrarias (ODEPA)"/>
    <s v="Exportaciones de fruta, por País de Destino, producidas en Chile, durante el Periodo 2012-2020"/>
    <s v="El gráfico muestra la cantidad de fruta exportada desde la Región de Atacama por Fruta, durante el Periodo 2012-2020 de acuerdo a datos recopilados por la Oficina de Estudios y Políticas Agrarias (ODEPA)- toneladas (t)"/>
    <s v="Gráfico Evolución"/>
    <m/>
    <s v="https://analytics.zoho.com/open-view/2395394000000964111"/>
    <x v="1"/>
    <s v="#1774B9"/>
  </r>
  <r>
    <s v="0004"/>
    <n v="100"/>
    <s v="Agricultura"/>
    <s v="Agropecuario y Forestal"/>
    <n v="0"/>
    <x v="0"/>
    <x v="0"/>
    <x v="0"/>
    <x v="0"/>
    <x v="0"/>
    <x v="3"/>
    <s v="Periodo 2012-2020"/>
    <s v="toneladas (t)"/>
    <s v="Oficina de Estudios y Políticas Agrarias (ODEPA)"/>
    <s v="Exportaciones de fruta, por Procesamiento, producidas en Chile, durante el Periodo 2012-2020"/>
    <s v="El gráfico muestra la cantidad de fruta exportada desde la Región de Coquimbo por Fruta, durante el Periodo 2012-2020 de acuerdo a datos recopilados por la Oficina de Estudios y Políticas Agrarias (ODEPA)- toneladas (t)"/>
    <s v="Gráfico Evolución"/>
    <m/>
    <s v="https://analytics.zoho.com/open-view/2395394000000964300"/>
    <x v="1"/>
    <s v="#1774B9"/>
  </r>
  <r>
    <s v="0005"/>
    <n v="100"/>
    <s v="Agricultura"/>
    <s v="Agropecuario y Forestal"/>
    <n v="0"/>
    <x v="0"/>
    <x v="0"/>
    <x v="0"/>
    <x v="0"/>
    <x v="2"/>
    <x v="4"/>
    <s v="Periodo 2012-2020"/>
    <s v="toneladas (t)"/>
    <s v="Oficina de Estudios y Políticas Agrarias (ODEPA)"/>
    <s v="Exportaciones de fruta, por Tipo de Fruta y Región de Origen, producidas en Chile, durante el Periodo 2012-2020"/>
    <s v="El gráfico muestra la cantidad de fruta exportada desde la Región de Valparaíso por Fruta, durante el Periodo 2012-2020 de acuerdo a datos recopilados por la Oficina de Estudios y Políticas Agrarias (ODEPA)- toneladas (t)"/>
    <s v="Gráfico Evolución"/>
    <m/>
    <s v="https://analytics.zoho.com/open-view/2395394000000964527"/>
    <x v="1"/>
    <s v="#1774B9"/>
  </r>
  <r>
    <s v="0006"/>
    <n v="100"/>
    <s v="Agricultura"/>
    <s v="Agropecuario y Forestal"/>
    <n v="0"/>
    <x v="0"/>
    <x v="0"/>
    <x v="0"/>
    <x v="0"/>
    <x v="2"/>
    <x v="1"/>
    <s v="Periodo 2012-2020"/>
    <s v="toneladas (t)"/>
    <s v="Oficina de Estudios y Políticas Agrarias (ODEPA)"/>
    <s v="Exportaciones de fruta, por Tipo de Fruta y Fruta, producidas en Chile, durante el Periodo 2012-2020"/>
    <s v="El gráfico muestra la cantidad de fruta exportada desde la Región de O'Higgins por Fruta, durante el Periodo 2012-2020 de acuerdo a datos recopilados por la Oficina de Estudios y Políticas Agrarias (ODEPA)- toneladas (t)"/>
    <s v="Gráfico Evolución"/>
    <m/>
    <s v="https://analytics.zoho.com/open-view/2395394000000964631"/>
    <x v="1"/>
    <s v="#1774B9"/>
  </r>
  <r>
    <s v="0007"/>
    <n v="100"/>
    <s v="Agricultura"/>
    <s v="Agropecuario y Forestal"/>
    <n v="0"/>
    <x v="0"/>
    <x v="0"/>
    <x v="0"/>
    <x v="0"/>
    <x v="2"/>
    <x v="2"/>
    <s v="Periodo 2012-2020"/>
    <s v="toneladas (t)"/>
    <s v="Oficina de Estudios y Políticas Agrarias (ODEPA)"/>
    <s v="Exportaciones de fruta, por Tipo de Fruta y País de Destino, producidas en Chile, durante el Periodo 2012-2020"/>
    <s v="El gráfico muestra la cantidad de fruta exportada desde la Región de Maule por Fruta, durante el Periodo 2012-2020 de acuerdo a datos recopilados por la Oficina de Estudios y Políticas Agrarias (ODEPA)- toneladas (t)"/>
    <s v="Gráfico Evolución"/>
    <m/>
    <s v="https://analytics.zoho.com/open-view/2395394000000964721"/>
    <x v="1"/>
    <s v="#1774B9"/>
  </r>
  <r>
    <s v="0008"/>
    <n v="100"/>
    <s v="Agricultura"/>
    <s v="Agropecuario y Forestal"/>
    <n v="0"/>
    <x v="0"/>
    <x v="0"/>
    <x v="0"/>
    <x v="0"/>
    <x v="2"/>
    <x v="3"/>
    <s v="Periodo 2012-2020"/>
    <s v="toneladas (t)"/>
    <s v="Oficina de Estudios y Políticas Agrarias (ODEPA)"/>
    <s v="Exportaciones de fruta, por Tipo de Fruta y Procesamiento, producidas en Chile, durante el Periodo 2012-2020"/>
    <s v="El gráfico muestra la cantidad de fruta exportada desde la Región del Biobío por Fruta, durante el Periodo 2012-2020 de acuerdo a datos recopilados por la Oficina de Estudios y Políticas Agrarias (ODEPA)- toneladas (t)"/>
    <s v="Gráfico Evolución"/>
    <m/>
    <s v="https://analytics.zoho.com/open-view/2395394000000964778"/>
    <x v="1"/>
    <s v="#1774B9"/>
  </r>
  <r>
    <s v="0009"/>
    <m/>
    <m/>
    <s v="Agropecuario y Forestal"/>
    <n v="0"/>
    <x v="0"/>
    <x v="0"/>
    <x v="0"/>
    <x v="0"/>
    <x v="3"/>
    <x v="4"/>
    <s v="Periodo 2012-2020"/>
    <s v="toneladas (t)"/>
    <s v="Oficina de Estudios y Políticas Agrarias (ODEPA)"/>
    <s v="Exportaciones de fruta, por Fruta y Región de Origen, producidas en Chile, durante el Periodo 2012-2020"/>
    <s v="El gráfico muestra la cantidad de fruta exportada desde la Región de La Araucanía por Fruta, durante el Periodo 2012-2020 de acuerdo a datos recopilados por la Oficina de Estudios y Políticas Agrarias (ODEPA)- toneladas (t)"/>
    <s v="Gráfico Evolución"/>
    <m/>
    <s v="https://analytics.zoho.com/open-view/2395394000000976618"/>
    <x v="1"/>
    <s v="#1774B9"/>
  </r>
  <r>
    <s v="0010"/>
    <m/>
    <m/>
    <s v="Agropecuario y Forestal"/>
    <n v="0"/>
    <x v="0"/>
    <x v="0"/>
    <x v="0"/>
    <x v="0"/>
    <x v="3"/>
    <x v="2"/>
    <s v="Periodo 2012-2020"/>
    <s v="toneladas (t)"/>
    <s v="Oficina de Estudios y Políticas Agrarias (ODEPA)"/>
    <s v="Exportaciones de fruta, por Fruta y País de Destino, producidas en Chile, durante el Periodo 2012-2020"/>
    <s v="El gráfico muestra la cantidad de fruta exportada desde la Región de Los Lagos por Fruta, durante el Periodo 2012-2020 de acuerdo a datos recopilados por la Oficina de Estudios y Políticas Agrarias (ODEPA)- toneladas (t)"/>
    <s v="Gráfico Evolución"/>
    <m/>
    <s v="https://analytics.zoho.com/open-view/2395394000000976645"/>
    <x v="1"/>
    <s v="#1774B9"/>
  </r>
  <r>
    <s v="0011"/>
    <m/>
    <m/>
    <s v="Agropecuario y Forestal"/>
    <n v="0"/>
    <x v="0"/>
    <x v="0"/>
    <x v="0"/>
    <x v="0"/>
    <x v="3"/>
    <x v="3"/>
    <s v="Periodo 2012-2020"/>
    <s v="toneladas (t)"/>
    <s v="Oficina de Estudios y Políticas Agrarias (ODEPA)"/>
    <s v="Exportaciones de fruta, por Fruta y Procesamiento, producidas en Chile, durante el Periodo 2012-2020"/>
    <s v="El gráfico muestra la cantidad de fruta exportada desde la Región de Aysén por Fruta, durante el Periodo 2012-2020 de acuerdo a datos recopilados por la Oficina de Estudios y Políticas Agrarias (ODEPA)- toneladas (t)"/>
    <s v="Gráfico Evolución"/>
    <m/>
    <s v="https://analytics.zoho.com/open-view/2395394000000976999"/>
    <x v="1"/>
    <s v="#1774B9"/>
  </r>
  <r>
    <s v="0012"/>
    <m/>
    <m/>
    <s v="Agropecuario y Forestal"/>
    <n v="0"/>
    <x v="0"/>
    <x v="0"/>
    <x v="0"/>
    <x v="0"/>
    <x v="4"/>
    <x v="4"/>
    <s v="Periodo 2012-2020"/>
    <s v="toneladas (t)"/>
    <s v="Oficina de Estudios y Políticas Agrarias (ODEPA)"/>
    <s v="Exportaciones de fruta, por País de Destino y Región de Origen, producidas en Chile, durante el Periodo 2012-2020"/>
    <s v="El gráfico muestra la cantidad de fruta exportada desde la Región de Magallanes por Fruta, durante el Periodo 2012-2020 de acuerdo a datos recopilados por la Oficina de Estudios y Políticas Agrarias (ODEPA)- toneladas (t)"/>
    <s v="Gráfico Evolución"/>
    <m/>
    <s v="https://analytics.zoho.com/open-view/2395394000000967000"/>
    <x v="1"/>
    <s v="#1774B9"/>
  </r>
  <r>
    <s v="0013"/>
    <m/>
    <m/>
    <s v="Agropecuario y Forestal"/>
    <n v="0"/>
    <x v="0"/>
    <x v="0"/>
    <x v="0"/>
    <x v="0"/>
    <x v="4"/>
    <x v="0"/>
    <s v="Periodo 2012-2020"/>
    <s v="toneladas (t)"/>
    <s v="Oficina de Estudios y Políticas Agrarias (ODEPA)"/>
    <s v="Exportaciones de fruta, por País de Destino y Tipo de Fruta, producidas en Chile, durante el Periodo 2012-2020"/>
    <s v="El gráfico muestra la cantidad de fruta exportada desde la Región Metropolitana por Fruta, durante el Periodo 2012-2020 de acuerdo a datos recopilados por la Oficina de Estudios y Políticas Agrarias (ODEPA)- toneladas (t)"/>
    <s v="Gráfico Evolución"/>
    <m/>
    <s v="https://analytics.zoho.com/open-view/2395394000000988784"/>
    <x v="1"/>
    <s v="#1774B9"/>
  </r>
  <r>
    <s v="0014"/>
    <m/>
    <m/>
    <s v="Agropecuario y Forestal"/>
    <n v="0"/>
    <x v="0"/>
    <x v="0"/>
    <x v="0"/>
    <x v="0"/>
    <x v="4"/>
    <x v="1"/>
    <s v="Periodo 2012-2020"/>
    <s v="toneladas (t)"/>
    <s v="Oficina de Estudios y Políticas Agrarias (ODEPA)"/>
    <s v="Exportaciones de fruta, por País de Destino y Fruta, producidas en Chile, durante el Periodo 2012-2020"/>
    <s v="El gráfico muestra la cantidad de fruta exportada desde la Región de Los Ríos por Fruta, durante el Periodo 2012-2020 de acuerdo a datos recopilados por la Oficina de Estudios y Políticas Agrarias (ODEPA)- toneladas (t)"/>
    <s v="Gráfico Evolución"/>
    <m/>
    <s v="https://analytics.zoho.com/open-view/2395394000000988827"/>
    <x v="1"/>
    <s v="#1774B9"/>
  </r>
  <r>
    <s v="0015"/>
    <m/>
    <m/>
    <s v="Agropecuario y Forestal"/>
    <n v="0"/>
    <x v="0"/>
    <x v="0"/>
    <x v="0"/>
    <x v="0"/>
    <x v="4"/>
    <x v="3"/>
    <s v="Periodo 2012-2020"/>
    <s v="toneladas (t)"/>
    <s v="Oficina de Estudios y Políticas Agrarias (ODEPA)"/>
    <s v="Exportaciones de fruta, por País de Destino y Procesamiento, producidas en Chile, durante el Periodo 2012-2020"/>
    <s v="El gráfico muestra la cantidad de fruta exportada desde la Región de Arica y Parinacota por Fruta, durante el Periodo 2012-2020 de acuerdo a datos recopilados por la Oficina de Estudios y Políticas Agrarias (ODEPA)- toneladas (t)"/>
    <s v="Gráfico Evolución"/>
    <m/>
    <s v="https://analytics.zoho.com/open-view/2395394000005725032"/>
    <x v="1"/>
    <s v="#1774B9"/>
  </r>
  <r>
    <s v="0016"/>
    <m/>
    <m/>
    <s v="Agropecuario y Forestal"/>
    <n v="0"/>
    <x v="0"/>
    <x v="0"/>
    <x v="0"/>
    <x v="0"/>
    <x v="5"/>
    <x v="4"/>
    <s v="Periodo 2012-2020"/>
    <s v="toneladas (t)"/>
    <s v="Oficina de Estudios y Políticas Agrarias (ODEPA)"/>
    <s v="Exportaciones de fruta, por Tipo de Procesamiento y Región de Origen, producidas en Chile, durante el Periodo 2012-2020"/>
    <s v="El gráfico muestra la cantidad de fruta exportada desde la Región de Ñuble por Fruta, durante el Periodo 2012-2020 de acuerdo a datos recopilados por la Oficina de Estudios y Políticas Agrarias (ODEPA)- toneladas (t)"/>
    <s v="Gráfico Evolución"/>
    <m/>
    <s v="https://analytics.zoho.com/open-view/2395394000005708115"/>
    <x v="1"/>
    <s v="#1774B9"/>
  </r>
  <r>
    <s v="0017"/>
    <m/>
    <m/>
    <s v="Agropecuario y Forestal"/>
    <n v="0"/>
    <x v="0"/>
    <x v="0"/>
    <x v="0"/>
    <x v="0"/>
    <x v="5"/>
    <x v="0"/>
    <s v="Periodo 2012-2020"/>
    <s v="toneladas (t)"/>
    <s v="Oficina de Estudios y Políticas Agrarias (ODEPA)"/>
    <s v="Exportaciones de fruta, por Tipo de Procesamiento y Tipo de Fruta, producidas en Chile, durante el Periodo 2012-2020"/>
    <s v="El gráfico muestra la cantidad de fruta exportada desde la Chile por Aceituna, durante el Año 2020 de acuerdo a datos recopilados por la Oficina de Estudios y Políticas Agrarias (ODEPA)- toneladas (t)"/>
    <s v="Gráfico Evolución"/>
    <m/>
    <s v="https://analytics.zoho.com/open-view/2395394000005736091"/>
    <x v="1"/>
    <s v="#1774B9"/>
  </r>
  <r>
    <s v="0018"/>
    <m/>
    <m/>
    <s v="Agropecuario y Forestal"/>
    <n v="0"/>
    <x v="0"/>
    <x v="0"/>
    <x v="0"/>
    <x v="0"/>
    <x v="5"/>
    <x v="1"/>
    <s v="Periodo 2012-2020"/>
    <s v="toneladas (t)"/>
    <s v="Oficina de Estudios y Políticas Agrarias (ODEPA)"/>
    <s v="Exportaciones de fruta, por Tipo de Procesamiento y Fruta, producidas en Chile, durante el Periodo 2012-2020"/>
    <s v="El gráfico muestra la cantidad de fruta exportada desde la Chile por Almendra, durante el Año 2020 de acuerdo a datos recopilados por la Oficina de Estudios y Políticas Agrarias (ODEPA)- toneladas (t)"/>
    <s v="Gráfico Evolución"/>
    <m/>
    <s v="https://analytics.zoho.com/open-view/2395394000005736171"/>
    <x v="1"/>
    <s v="#1774B9"/>
  </r>
  <r>
    <s v="0019"/>
    <m/>
    <m/>
    <s v="Agropecuario y Forestal"/>
    <n v="0"/>
    <x v="0"/>
    <x v="0"/>
    <x v="0"/>
    <x v="0"/>
    <x v="5"/>
    <x v="2"/>
    <s v="Periodo 2012-2020"/>
    <s v="toneladas (t)"/>
    <s v="Oficina de Estudios y Políticas Agrarias (ODEPA)"/>
    <s v="Exportaciones de fruta, por Tipo de Procesamiento y País de Destino, producidas en Chile, durante el Periodo 2012-2020"/>
    <s v="El gráfico muestra la cantidad de fruta exportada desde la Chile por Arándanos y mirtilos, durante el Año 2020 de acuerdo a datos recopilados por la Oficina de Estudios y Políticas Agrarias (ODEPA)- toneladas (t)"/>
    <s v="Gráfico Evolución"/>
    <m/>
    <s v="https://analytics.zoho.com/open-view/2395394000005736265"/>
    <x v="1"/>
    <s v="#1774B9"/>
  </r>
  <r>
    <s v="0020"/>
    <m/>
    <m/>
    <s v="Agropecuario y Forestal"/>
    <m/>
    <x v="0"/>
    <x v="0"/>
    <x v="0"/>
    <x v="0"/>
    <x v="0"/>
    <x v="0"/>
    <s v="Año 2020"/>
    <s v="toneladas (t)"/>
    <s v="Oficina de Estudios y Políticas Agrarias (ODEPA)"/>
    <s v="Exportaciones de fruta, por Tipo de Fruta, producidas en Chile, durante el Año 2020"/>
    <s v="El gráfico muestra la cantidad de fruta exportada desde la Chile por Avellana, durante el Año 2020 de acuerdo a datos recopilados por la Oficina de Estudios y Políticas Agrarias (ODEPA)- toneladas (t)"/>
    <s v="Gráfico Evolución"/>
    <m/>
    <s v="https://analytics.zoho.com/open-view/2395394000005736499"/>
    <x v="1"/>
    <s v="#1774B9"/>
  </r>
  <r>
    <s v="0021"/>
    <m/>
    <m/>
    <s v="Agropecuario y Forestal"/>
    <m/>
    <x v="0"/>
    <x v="0"/>
    <x v="0"/>
    <x v="0"/>
    <x v="0"/>
    <x v="1"/>
    <s v="Año 2020"/>
    <s v="toneladas (t)"/>
    <s v="Oficina de Estudios y Políticas Agrarias (ODEPA)"/>
    <s v="Exportaciones de fruta, por Fruta, producidas en Chile, durante el Año 2020"/>
    <s v="El gráfico muestra la cantidad de fruta exportada desde la Chile por Castaña, durante el Año 2020 de acuerdo a datos recopilados por la Oficina de Estudios y Políticas Agrarias (ODEPA)- toneladas (t)"/>
    <s v="Gráfico Evolución"/>
    <m/>
    <s v="https://analytics.zoho.com/open-view/2395394000005736560"/>
    <x v="1"/>
    <s v="#1774B9"/>
  </r>
  <r>
    <s v="0022"/>
    <m/>
    <m/>
    <s v="Agropecuario y Forestal"/>
    <m/>
    <x v="0"/>
    <x v="0"/>
    <x v="0"/>
    <x v="0"/>
    <x v="0"/>
    <x v="2"/>
    <s v="Año 2020"/>
    <s v="toneladas (t)"/>
    <s v="Oficina de Estudios y Políticas Agrarias (ODEPA)"/>
    <s v="Exportaciones de fruta, por País de Destino, producidas en Chile, durante el Año 2020"/>
    <s v="El gráfico muestra la cantidad de fruta exportada desde la Chile por Cereza, durante el Año 2020 de acuerdo a datos recopilados por la Oficina de Estudios y Políticas Agrarias (ODEPA)- toneladas (t)"/>
    <s v="Gráfico Evolución"/>
    <m/>
    <s v="https://analytics.zoho.com/open-view/2395394000005736700"/>
    <x v="1"/>
    <s v="#1774B9"/>
  </r>
  <r>
    <s v="0023"/>
    <m/>
    <m/>
    <s v="Agropecuario y Forestal"/>
    <m/>
    <x v="0"/>
    <x v="0"/>
    <x v="0"/>
    <x v="0"/>
    <x v="0"/>
    <x v="3"/>
    <s v="Año 2020"/>
    <s v="toneladas (t)"/>
    <s v="Oficina de Estudios y Políticas Agrarias (ODEPA)"/>
    <s v="Exportaciones de fruta, por Procesamiento, producidas en Chile, durante el Año 2020"/>
    <s v="El gráfico muestra la cantidad de fruta exportada desde la Chile por Ciruela, durante el Año 2020 de acuerdo a datos recopilados por la Oficina de Estudios y Políticas Agrarias (ODEPA)- toneladas (t)"/>
    <s v="Gráfico Evolución"/>
    <m/>
    <s v="https://analytics.zoho.com/open-view/2395394000000824192"/>
    <x v="1"/>
    <s v="#1774B9"/>
  </r>
  <r>
    <s v="0024"/>
    <m/>
    <m/>
    <s v="Agropecuario y Forestal"/>
    <m/>
    <x v="0"/>
    <x v="0"/>
    <x v="0"/>
    <x v="0"/>
    <x v="2"/>
    <x v="4"/>
    <s v="Año 2020"/>
    <s v="toneladas (t)"/>
    <s v="Oficina de Estudios y Políticas Agrarias (ODEPA)"/>
    <s v="Exportaciones de fruta, por Tipo de Fruta y Región de Origen, producidas en Chile, durante el Año 2020"/>
    <s v="El gráfico muestra la cantidad de fruta exportada desde la Chile por Coco, durante el Año 2020 de acuerdo a datos recopilados por la Oficina de Estudios y Políticas Agrarias (ODEPA)- toneladas (t)"/>
    <s v="Gráfico Evolución"/>
    <m/>
    <s v="https://analytics.zoho.com/open-view/2395394000000824307"/>
    <x v="1"/>
    <s v="#1774B9"/>
  </r>
  <r>
    <s v="0025"/>
    <m/>
    <m/>
    <s v="Agropecuario y Forestal"/>
    <m/>
    <x v="0"/>
    <x v="0"/>
    <x v="0"/>
    <x v="0"/>
    <x v="2"/>
    <x v="1"/>
    <s v="Año 2020"/>
    <s v="toneladas (t)"/>
    <s v="Oficina de Estudios y Políticas Agrarias (ODEPA)"/>
    <s v="Exportaciones de fruta, por Tipo de Fruta y Fruta, producidas en Chile, durante el Año 2020"/>
    <s v="El gráfico muestra la cantidad de fruta exportada desde la Chile por Damasco, durante el Año 2020 de acuerdo a datos recopilados por la Oficina de Estudios y Políticas Agrarias (ODEPA)- toneladas (t)"/>
    <s v="Gráfico Evolución"/>
    <m/>
    <s v="https://analytics.zoho.com/open-view/2395394000000824454"/>
    <x v="1"/>
    <s v="#1774B9"/>
  </r>
  <r>
    <s v="0026"/>
    <m/>
    <m/>
    <s v="Agropecuario y Forestal"/>
    <m/>
    <x v="0"/>
    <x v="0"/>
    <x v="0"/>
    <x v="0"/>
    <x v="2"/>
    <x v="2"/>
    <s v="Año 2020"/>
    <s v="toneladas (t)"/>
    <s v="Oficina de Estudios y Políticas Agrarias (ODEPA)"/>
    <s v="Exportaciones de fruta, por Tipo de Fruta y País de Destino, producidas en Chile, durante el Año 2020"/>
    <s v="El gráfico muestra la cantidad de fruta exportada desde la Chile por Durazno, durante el Año 2020 de acuerdo a datos recopilados por la Oficina de Estudios y Políticas Agrarias (ODEPA)- toneladas (t)"/>
    <s v="Gráfico Evolución"/>
    <m/>
    <s v="https://analytics.zoho.com/open-view/2395394000000824601"/>
    <x v="1"/>
    <s v="#1774B9"/>
  </r>
  <r>
    <s v="0027"/>
    <m/>
    <m/>
    <s v="Agropecuario y Forestal"/>
    <m/>
    <x v="0"/>
    <x v="0"/>
    <x v="0"/>
    <x v="0"/>
    <x v="2"/>
    <x v="3"/>
    <s v="Año 2020"/>
    <s v="toneladas (t)"/>
    <s v="Oficina de Estudios y Políticas Agrarias (ODEPA)"/>
    <s v="Exportaciones de fruta, por Tipo de Fruta y Procesamiento, producidas en Chile, durante el Año 2020"/>
    <s v="El gráfico muestra la cantidad de fruta exportada desde la Chile por Frambuesa, durante el Año 2020 de acuerdo a datos recopilados por la Oficina de Estudios y Políticas Agrarias (ODEPA)- toneladas (t)"/>
    <s v="Gráfico Evolución"/>
    <m/>
    <s v="https://analytics.zoho.com/open-view/2395394000000824740"/>
    <x v="1"/>
    <s v="#1774B9"/>
  </r>
  <r>
    <s v="0028"/>
    <m/>
    <m/>
    <s v="Agropecuario y Forestal"/>
    <m/>
    <x v="0"/>
    <x v="0"/>
    <x v="0"/>
    <x v="0"/>
    <x v="3"/>
    <x v="4"/>
    <s v="Año 2020"/>
    <s v="toneladas (t)"/>
    <s v="Oficina de Estudios y Políticas Agrarias (ODEPA)"/>
    <s v="Exportaciones de fruta, por Fruta y Región de Origen, producidas en Chile, durante el Año 2020"/>
    <s v="El gráfico muestra la cantidad de fruta exportada desde la Chile por Frutilla, durante el Año 2020 de acuerdo a datos recopilados por la Oficina de Estudios y Políticas Agrarias (ODEPA)- toneladas (t)"/>
    <s v="Gráfico Evolución"/>
    <m/>
    <s v="https://analytics.zoho.com/open-view/2395394000000824986"/>
    <x v="1"/>
    <s v="#1774B9"/>
  </r>
  <r>
    <s v="0029"/>
    <m/>
    <m/>
    <s v="Agropecuario y Forestal"/>
    <m/>
    <x v="0"/>
    <x v="0"/>
    <x v="0"/>
    <x v="0"/>
    <x v="3"/>
    <x v="2"/>
    <s v="Año 2020"/>
    <s v="toneladas (t)"/>
    <s v="Oficina de Estudios y Políticas Agrarias (ODEPA)"/>
    <s v="Exportaciones de fruta, por Fruta y País de Destino, producidas en Chile, durante el Año 2020"/>
    <s v="El gráfico muestra la cantidad de fruta exportada desde la Chile por Higo, durante el Año 2020 de acuerdo a datos recopilados por la Oficina de Estudios y Políticas Agrarias (ODEPA)- toneladas (t)"/>
    <s v="Gráfico Evolución"/>
    <m/>
    <s v="https://analytics.zoho.com/open-view/2395394000000824986"/>
    <x v="1"/>
    <s v="#1774B9"/>
  </r>
  <r>
    <s v="0030"/>
    <m/>
    <m/>
    <s v="Agropecuario y Forestal"/>
    <m/>
    <x v="0"/>
    <x v="0"/>
    <x v="0"/>
    <x v="0"/>
    <x v="3"/>
    <x v="3"/>
    <s v="Año 2020"/>
    <s v="toneladas (t)"/>
    <s v="Oficina de Estudios y Políticas Agrarias (ODEPA)"/>
    <s v="Exportaciones de fruta, por Fruta y Procesamiento, producidas en Chile, durante el Año 2020"/>
    <s v="El gráfico muestra la cantidad de fruta exportada desde la Chile por Kiwi, durante el Año 2020 de acuerdo a datos recopilados por la Oficina de Estudios y Políticas Agrarias (ODEPA)- toneladas (t)"/>
    <s v="Gráfico Evolución"/>
    <m/>
    <s v="https://analytics.zoho.com/open-view/2395394000000827028"/>
    <x v="1"/>
    <s v="#1774B9"/>
  </r>
  <r>
    <s v="0031"/>
    <m/>
    <m/>
    <s v="Agropecuario y Forestal"/>
    <m/>
    <x v="0"/>
    <x v="0"/>
    <x v="0"/>
    <x v="0"/>
    <x v="4"/>
    <x v="4"/>
    <s v="Año 2020"/>
    <s v="toneladas (t)"/>
    <s v="Oficina de Estudios y Políticas Agrarias (ODEPA)"/>
    <s v="Exportaciones de fruta, por País de Destino y Región de Origen, producidas en Chile, durante el Año 2020"/>
    <s v="El gráfico muestra la cantidad de fruta exportada desde la Chile por Limón, durante el Año 2020 de acuerdo a datos recopilados por la Oficina de Estudios y Políticas Agrarias (ODEPA)- toneladas (t)"/>
    <s v="Gráfico Evolución"/>
    <m/>
    <s v="https://analytics.zoho.com/open-view/2395394000000827189"/>
    <x v="1"/>
    <s v="#1774B9"/>
  </r>
  <r>
    <s v="0032"/>
    <m/>
    <m/>
    <s v="Agropecuario y Forestal"/>
    <m/>
    <x v="0"/>
    <x v="0"/>
    <x v="0"/>
    <x v="0"/>
    <x v="4"/>
    <x v="0"/>
    <s v="Año 2020"/>
    <s v="toneladas (t)"/>
    <s v="Oficina de Estudios y Políticas Agrarias (ODEPA)"/>
    <s v="Exportaciones de fruta, por País de Destino y Tipo de Fruta, producidas en Chile, durante el Año 2020"/>
    <s v="El gráfico muestra la cantidad de fruta exportada desde la Chile por Mandarina, durante el Año 2020 de acuerdo a datos recopilados por la Oficina de Estudios y Políticas Agrarias (ODEPA)- toneladas (t)"/>
    <s v="Gráfico Evolución"/>
    <m/>
    <s v="https://analytics.zoho.com/open-view/2395394000000827380"/>
    <x v="1"/>
    <s v="#1774B9"/>
  </r>
  <r>
    <s v="0033"/>
    <m/>
    <m/>
    <s v="Agropecuario y Forestal"/>
    <m/>
    <x v="0"/>
    <x v="0"/>
    <x v="0"/>
    <x v="0"/>
    <x v="4"/>
    <x v="1"/>
    <s v="Año 2020"/>
    <s v="toneladas (t)"/>
    <s v="Oficina de Estudios y Políticas Agrarias (ODEPA)"/>
    <s v="Exportaciones de fruta, por País de Destino y Fruta, producidas en Chile, durante el Año 2020"/>
    <s v="El gráfico muestra la cantidad de fruta exportada desde la Chile por Mangos y guayabas, durante el Año 2020 de acuerdo a datos recopilados por la Oficina de Estudios y Políticas Agrarias (ODEPA)- toneladas (t)"/>
    <s v="Gráfico Evolución"/>
    <m/>
    <s v="https://analytics.zoho.com/open-view/2395394000000827462"/>
    <x v="1"/>
    <s v="#1774B9"/>
  </r>
  <r>
    <s v="0034"/>
    <m/>
    <m/>
    <s v="Agropecuario y Forestal"/>
    <m/>
    <x v="0"/>
    <x v="0"/>
    <x v="0"/>
    <x v="0"/>
    <x v="4"/>
    <x v="3"/>
    <s v="Año 2020"/>
    <s v="toneladas (t)"/>
    <s v="Oficina de Estudios y Políticas Agrarias (ODEPA)"/>
    <s v="Exportaciones de fruta, por País de Destino y Procesamiento, producidas en Chile, durante el Año 2020"/>
    <s v="El gráfico muestra la cantidad de fruta exportada desde la Chile por Manzana, durante el Año 2020 de acuerdo a datos recopilados por la Oficina de Estudios y Políticas Agrarias (ODEPA)- toneladas (t)"/>
    <s v="Gráfico Evolución"/>
    <m/>
    <s v="https://analytics.zoho.com/open-view/2395394000000827608"/>
    <x v="1"/>
    <s v="#1774B9"/>
  </r>
  <r>
    <s v="0035"/>
    <m/>
    <m/>
    <s v="Agropecuario y Forestal"/>
    <m/>
    <x v="0"/>
    <x v="0"/>
    <x v="0"/>
    <x v="0"/>
    <x v="5"/>
    <x v="4"/>
    <s v="Año 2020"/>
    <s v="toneladas (t)"/>
    <s v="Oficina de Estudios y Políticas Agrarias (ODEPA)"/>
    <s v="Exportaciones de fruta, por Tipo de Procesamiento y Región de Origen, producidas en Chile, durante el Año 2020"/>
    <s v="El gráfico muestra la cantidad de fruta exportada desde la Chile por Membrillo, durante el Año 2020 de acuerdo a datos recopilados por la Oficina de Estudios y Políticas Agrarias (ODEPA)- toneladas (t)"/>
    <s v="Gráfico Evolución"/>
    <m/>
    <s v="https://analytics.zoho.com/open-view/2395394000000834190"/>
    <x v="1"/>
    <s v="#1774B9"/>
  </r>
  <r>
    <s v="0036"/>
    <m/>
    <m/>
    <s v="Agropecuario y Forestal"/>
    <m/>
    <x v="0"/>
    <x v="0"/>
    <x v="0"/>
    <x v="0"/>
    <x v="5"/>
    <x v="0"/>
    <s v="Año 2020"/>
    <s v="toneladas (t)"/>
    <s v="Oficina de Estudios y Políticas Agrarias (ODEPA)"/>
    <s v="Exportaciones de fruta, por Tipo de Procesamiento y Tipo de Fruta, producidas en Chile, durante el Año 2020"/>
    <s v="El gráfico muestra la cantidad de fruta exportada desde la Chile por Mora, durante el Año 2020 de acuerdo a datos recopilados por la Oficina de Estudios y Políticas Agrarias (ODEPA)- toneladas (t)"/>
    <s v="Gráfico Evolución"/>
    <m/>
    <s v="https://analytics.zoho.com/open-view/2395394000000834374"/>
    <x v="1"/>
    <s v="#1774B9"/>
  </r>
  <r>
    <s v="0037"/>
    <m/>
    <m/>
    <s v="Agropecuario y Forestal"/>
    <m/>
    <x v="0"/>
    <x v="0"/>
    <x v="0"/>
    <x v="0"/>
    <x v="5"/>
    <x v="1"/>
    <s v="Año 2020"/>
    <s v="toneladas (t)"/>
    <s v="Oficina de Estudios y Políticas Agrarias (ODEPA)"/>
    <s v="Exportaciones de fruta, por Tipo de Procesamiento y Fruta, producidas en Chile, durante el Año 2020"/>
    <s v="El gráfico muestra la cantidad de fruta exportada desde la Chile por Naranja, durante el Año 2020 de acuerdo a datos recopilados por la Oficina de Estudios y Políticas Agrarias (ODEPA)- toneladas (t)"/>
    <s v="Gráfico Evolución"/>
    <m/>
    <s v="https://analytics.zoho.com/open-view/2395394000000819780"/>
    <x v="1"/>
    <s v="#1774B9"/>
  </r>
  <r>
    <s v="0038"/>
    <m/>
    <m/>
    <s v="Agropecuario y Forestal"/>
    <m/>
    <x v="0"/>
    <x v="0"/>
    <x v="0"/>
    <x v="0"/>
    <x v="5"/>
    <x v="2"/>
    <s v="Año 2020"/>
    <s v="toneladas (t)"/>
    <s v="Oficina de Estudios y Políticas Agrarias (ODEPA)"/>
    <s v="Exportaciones de fruta, por Tipo de Procesamiento y País de Destino, producidas en Chile, durante el Año 2020"/>
    <s v="El gráfico muestra la cantidad de fruta exportada desde la Chile por Nectarín, durante el Año 2020 de acuerdo a datos recopilados por la Oficina de Estudios y Políticas Agrarias (ODEPA)- toneladas (t)"/>
    <s v="Gráfico Evolución"/>
    <m/>
    <s v="https://analytics.zoho.com/open-view/2395394000005862039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Nuez, durante el Año 2020 de acuerdo a datos recopilados por la Oficina de Estudios y Políticas Agrarias (ODEPA)- toneladas (t)"/>
    <s v="Gráfico Evolución"/>
    <m/>
    <s v="https://analytics.zoho.com/open-view/2395394000005875355?ZOHO_CRITERIA=%22Trasposicion_4.1%22.%22Regi%C3%B3n%20de%20Origen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alta, durante el Año 2020 de acuerdo a datos recopilados por la Oficina de Estudios y Políticas Agrarias (ODEPA)- toneladas (t)"/>
    <s v="Gráfico Evolución"/>
    <m/>
    <s v="https://analytics.zoho.com/open-view/2395394000005884714?ZOHO_CRITERIA=%22Trasposicion_4.1%22.%22Id_Categor%C3%ADa%22%20%3D%201001010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era, durante el Año 2020 de acuerdo a datos recopilados por la Oficina de Estudios y Políticas Agrarias (ODEPA)- toneladas (t)"/>
    <s v="Gráfico Evolución"/>
    <m/>
    <s v="https://analytics.zoho.com/open-view/2395394000005886391?ZOHO_CRITERIA=%22Trasposicion_4.1%22.%22C%C3%B3digo_Pa%C3%ADs%22%20%3D%20'DOM'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iña, durante el Año 2020 de acuerdo a datos recopilados por la Oficina de Estudios y Políticas Agrarias (ODEPA)- toneladas (t)"/>
    <s v="Gráfico Evolución"/>
    <m/>
    <s v="https://analytics.zoho.com/open-view/2395394000005888643?ZOHO_CRITERIA=%22Trasposicion_4.1%22.%22Id_Procesamiento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lumcots, durante el Año 2020 de acuerdo a datos recopilados por la Oficina de Estudios y Políticas Agrarias (ODEPA)- toneladas (t)"/>
    <s v="Gráfico Evolución"/>
    <m/>
    <s v="https://analytics.zoho.com/open-view/2395394000005898292?ZOHO_CRITERIA=%22Trasposicion_4.1%22.%22Regi%C3%B3n%20de%20Origen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omelo, durante el Año 2020 de acuerdo a datos recopilados por la Oficina de Estudios y Políticas Agrarias (ODEPA)- toneladas (t)"/>
    <s v="Gráfico Evolución"/>
    <m/>
    <s v="https://analytics.zoho.com/open-view/2395394000005901493?ZOHO_CRITERIA=%22Trasposicion_4.1%22.%22Id_Categor%C3%ADa%22%20%3D%201001010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Uva, durante el Año 2020 de acuerdo a datos recopilados por la Oficina de Estudios y Políticas Agrarias (ODEPA)- toneladas (t)"/>
    <s v="Gráfico Evolución"/>
    <m/>
    <s v="https://analytics.zoho.com/open-view/2395394000005903123?ZOHO_CRITERIA=%22Trasposicion_4.1%22.%22C%C3%B3digo_Pa%C3%ADs%22%20%3D%20'DOM'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Aceites, durante el Periodo 2012-2020 de acuerdo a datos recopilados por la Oficina de Estudios y Políticas Agrarias (ODEPA)- toneladas (t)"/>
    <s v="Gráfico Evolución"/>
    <m/>
    <s v="https://analytics.zoho.com/open-view/2395394000005905460?ZOHO_CRITERIA=%22Trasposicion_4.1%22.%22Id_Procesamiento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Congelados, durante el Periodo 2012-2020 de acuerdo a datos recopilados por la Oficina de Estudios y Políticas Agrarias (ODEPA)- toneladas (t)"/>
    <s v="Gráfico Evolución"/>
    <m/>
    <s v="https://analytics.zoho.com/open-view/2395394000005925456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Conservas, durante el Periodo 2012-2020 de acuerdo a datos recopilados por la Oficina de Estudios y Políticas Agrarias (ODEPA)- toneladas (t)"/>
    <s v="Gráfico Evolución"/>
    <m/>
    <s v="https://analytics.zoho.com/open-view/2395394000005967823 "/>
    <x v="1"/>
    <s v="#1774B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1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B3:B5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 v="2"/>
    </i>
    <i>
      <x v="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1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Q3:R21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m="1" x="3"/>
        <item x="0"/>
        <item m="1"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3">
        <item m="1" x="236"/>
        <item m="1" x="87"/>
        <item m="1" x="208"/>
        <item m="1" x="157"/>
        <item m="1" x="303"/>
        <item m="1" x="114"/>
        <item m="1" x="360"/>
        <item m="1" x="229"/>
        <item m="1" x="336"/>
        <item m="1" x="193"/>
        <item m="1" x="313"/>
        <item m="1" x="298"/>
        <item m="1" x="147"/>
        <item m="1" x="346"/>
        <item m="1" x="309"/>
        <item m="1" x="70"/>
        <item m="1" x="348"/>
        <item m="1" x="96"/>
        <item m="1" x="126"/>
        <item m="1" x="223"/>
        <item m="1" x="284"/>
        <item m="1" x="184"/>
        <item m="1" x="72"/>
        <item m="1" x="85"/>
        <item m="1" x="142"/>
        <item m="1" x="221"/>
        <item m="1" x="161"/>
        <item m="1" x="240"/>
        <item m="1" x="90"/>
        <item m="1" x="282"/>
        <item m="1" x="237"/>
        <item m="1" x="319"/>
        <item m="1" x="113"/>
        <item m="1" x="357"/>
        <item m="1" x="325"/>
        <item m="1" x="235"/>
        <item m="1" x="162"/>
        <item m="1" x="67"/>
        <item m="1" x="263"/>
        <item m="1" x="251"/>
        <item m="1" x="335"/>
        <item x="0"/>
        <item m="1" x="78"/>
        <item m="1" x="173"/>
        <item m="1" x="174"/>
        <item m="1" x="342"/>
        <item m="1" x="243"/>
        <item m="1" x="318"/>
        <item m="1" x="163"/>
        <item m="1" x="128"/>
        <item m="1" x="45"/>
        <item m="1" x="213"/>
        <item m="1" x="275"/>
        <item m="1" x="25"/>
        <item m="1" x="156"/>
        <item m="1" x="89"/>
        <item m="1" x="321"/>
        <item m="1" x="139"/>
        <item m="1" x="110"/>
        <item m="1" x="21"/>
        <item m="1" x="204"/>
        <item m="1" x="63"/>
        <item m="1" x="154"/>
        <item m="1" x="27"/>
        <item m="1" x="322"/>
        <item m="1" x="105"/>
        <item m="1" x="191"/>
        <item m="1" x="32"/>
        <item m="1" x="230"/>
        <item m="1" x="145"/>
        <item m="1" x="134"/>
        <item m="1" x="188"/>
        <item m="1" x="140"/>
        <item m="1" x="225"/>
        <item m="1" x="103"/>
        <item m="1" x="333"/>
        <item m="1" x="206"/>
        <item m="1" x="310"/>
        <item m="1" x="326"/>
        <item m="1" x="56"/>
        <item m="1" x="253"/>
        <item m="1" x="211"/>
        <item m="1" x="195"/>
        <item m="1" x="216"/>
        <item m="1" x="65"/>
        <item m="1" x="135"/>
        <item m="1" x="153"/>
        <item m="1" x="30"/>
        <item m="1" x="183"/>
        <item m="1" x="111"/>
        <item m="1" x="329"/>
        <item m="1" x="233"/>
        <item m="1" x="123"/>
        <item m="1" x="203"/>
        <item m="1" x="185"/>
        <item m="1" x="283"/>
        <item m="1" x="22"/>
        <item m="1" x="316"/>
        <item m="1" x="260"/>
        <item m="1" x="155"/>
        <item m="1" x="256"/>
        <item m="1" x="217"/>
        <item m="1" x="150"/>
        <item m="1" x="53"/>
        <item m="1" x="210"/>
        <item m="1" x="57"/>
        <item m="1" x="81"/>
        <item m="1" x="61"/>
        <item m="1" x="58"/>
        <item m="1" x="34"/>
        <item m="1" x="300"/>
        <item m="1" x="93"/>
        <item m="1" x="190"/>
        <item m="1" x="218"/>
        <item m="1" x="137"/>
        <item m="1" x="37"/>
        <item m="1" x="286"/>
        <item m="1" x="273"/>
        <item m="1" x="350"/>
        <item m="1" x="120"/>
        <item m="1" x="254"/>
        <item m="1" x="339"/>
        <item m="1" x="340"/>
        <item m="1" x="144"/>
        <item m="1" x="106"/>
        <item m="1" x="172"/>
        <item m="1" x="269"/>
        <item m="1" x="290"/>
        <item m="1" x="299"/>
        <item m="1" x="100"/>
        <item m="1" x="308"/>
        <item m="1" x="266"/>
        <item m="1" x="86"/>
        <item m="1" x="358"/>
        <item m="1" x="245"/>
        <item m="1" x="292"/>
        <item m="1" x="295"/>
        <item m="1" x="133"/>
        <item m="1" x="199"/>
        <item m="1" x="109"/>
        <item m="1" x="31"/>
        <item m="1" x="314"/>
        <item m="1" x="356"/>
        <item m="1" x="42"/>
        <item m="1" x="164"/>
        <item m="1" x="55"/>
        <item m="1" x="347"/>
        <item m="1" x="289"/>
        <item m="1" x="331"/>
        <item m="1" x="36"/>
        <item m="1" x="324"/>
        <item m="1" x="222"/>
        <item m="1" x="205"/>
        <item m="1" x="201"/>
        <item m="1" x="343"/>
        <item m="1" x="312"/>
        <item m="1" x="207"/>
        <item m="1" x="40"/>
        <item m="1" x="73"/>
        <item m="1" x="189"/>
        <item m="1" x="95"/>
        <item m="1" x="23"/>
        <item m="1" x="51"/>
        <item m="1" x="33"/>
        <item m="1" x="279"/>
        <item m="1" x="344"/>
        <item m="1" x="176"/>
        <item m="1" x="202"/>
        <item m="1" x="239"/>
        <item m="1" x="242"/>
        <item m="1" x="272"/>
        <item m="1" x="320"/>
        <item m="1" x="177"/>
        <item m="1" x="215"/>
        <item m="1" x="44"/>
        <item m="1" x="62"/>
        <item m="1" x="182"/>
        <item m="1" x="132"/>
        <item m="1" x="167"/>
        <item m="1" x="20"/>
        <item m="1" x="18"/>
        <item m="1" x="64"/>
        <item m="1" x="281"/>
        <item m="1" x="71"/>
        <item m="1" x="165"/>
        <item m="1" x="187"/>
        <item m="1" x="125"/>
        <item m="1" x="274"/>
        <item m="1" x="277"/>
        <item m="1" x="337"/>
        <item m="1" x="148"/>
        <item m="1" x="249"/>
        <item m="1" x="107"/>
        <item m="1" x="306"/>
        <item m="1" x="186"/>
        <item m="1" x="197"/>
        <item m="1" x="152"/>
        <item m="1" x="151"/>
        <item m="1" x="94"/>
        <item m="1" x="29"/>
        <item m="1" x="330"/>
        <item m="1" x="43"/>
        <item m="1" x="68"/>
        <item m="1" x="121"/>
        <item m="1" x="315"/>
        <item m="1" x="250"/>
        <item m="1" x="158"/>
        <item m="1" x="49"/>
        <item m="1" x="141"/>
        <item m="1" x="102"/>
        <item m="1" x="278"/>
        <item m="1" x="19"/>
        <item m="1" x="255"/>
        <item m="1" x="84"/>
        <item m="1" x="92"/>
        <item m="1" x="131"/>
        <item m="1" x="192"/>
        <item m="1" x="138"/>
        <item m="1" x="261"/>
        <item m="1" x="257"/>
        <item m="1" x="41"/>
        <item m="1" x="196"/>
        <item m="1" x="175"/>
        <item m="1" x="171"/>
        <item m="1" x="119"/>
        <item m="1" x="267"/>
        <item m="1" x="241"/>
        <item m="1" x="159"/>
        <item m="1" x="338"/>
        <item m="1" x="149"/>
        <item m="1" x="47"/>
        <item m="1" x="180"/>
        <item m="1" x="194"/>
        <item m="1" x="287"/>
        <item m="1" x="168"/>
        <item m="1" x="247"/>
        <item m="1" x="127"/>
        <item m="1" x="104"/>
        <item m="1" x="352"/>
        <item m="1" x="351"/>
        <item m="1" x="248"/>
        <item m="1" x="82"/>
        <item m="1" x="101"/>
        <item m="1" x="99"/>
        <item m="1" x="115"/>
        <item m="1" x="311"/>
        <item m="1" x="227"/>
        <item m="1" x="232"/>
        <item m="1" x="59"/>
        <item m="1" x="238"/>
        <item m="1" x="345"/>
        <item m="1" x="288"/>
        <item m="1" x="234"/>
        <item m="1" x="302"/>
        <item m="1" x="341"/>
        <item m="1" x="74"/>
        <item m="1" x="231"/>
        <item m="1" x="76"/>
        <item m="1" x="355"/>
        <item m="1" x="291"/>
        <item m="1" x="28"/>
        <item m="1" x="50"/>
        <item m="1" x="35"/>
        <item m="1" x="219"/>
        <item x="2"/>
        <item x="15"/>
        <item x="3"/>
        <item x="11"/>
        <item x="4"/>
        <item x="9"/>
        <item x="10"/>
        <item x="14"/>
        <item x="12"/>
        <item x="7"/>
        <item x="16"/>
        <item x="6"/>
        <item x="1"/>
        <item x="5"/>
        <item x="8"/>
        <item x="13"/>
        <item m="1" x="349"/>
        <item m="1" x="294"/>
        <item m="1" x="66"/>
        <item m="1" x="80"/>
        <item m="1" x="54"/>
        <item m="1" x="296"/>
        <item m="1" x="178"/>
        <item m="1" x="129"/>
        <item m="1" x="276"/>
        <item m="1" x="24"/>
        <item m="1" x="38"/>
        <item m="1" x="362"/>
        <item m="1" x="265"/>
        <item m="1" x="268"/>
        <item m="1" x="317"/>
        <item m="1" x="301"/>
        <item m="1" x="122"/>
        <item m="1" x="98"/>
        <item m="1" x="118"/>
        <item m="1" x="224"/>
        <item m="1" x="334"/>
        <item m="1" x="258"/>
        <item m="1" x="143"/>
        <item m="1" x="146"/>
        <item m="1" x="259"/>
        <item m="1" x="271"/>
        <item m="1" x="332"/>
        <item m="1" x="39"/>
        <item m="1" x="244"/>
        <item m="1" x="83"/>
        <item m="1" x="270"/>
        <item m="1" x="353"/>
        <item m="1" x="293"/>
        <item m="1" x="69"/>
        <item m="1" x="181"/>
        <item m="1" x="252"/>
        <item m="1" x="226"/>
        <item m="1" x="160"/>
        <item m="1" x="179"/>
        <item m="1" x="108"/>
        <item m="1" x="48"/>
        <item m="1" x="46"/>
        <item m="1" x="60"/>
        <item m="1" x="130"/>
        <item m="1" x="52"/>
        <item m="1" x="136"/>
        <item m="1" x="77"/>
        <item m="1" x="169"/>
        <item m="1" x="304"/>
        <item m="1" x="246"/>
        <item m="1" x="280"/>
        <item m="1" x="117"/>
        <item m="1" x="91"/>
        <item m="1" x="26"/>
        <item m="1" x="124"/>
        <item m="1" x="307"/>
        <item m="1" x="328"/>
        <item m="1" x="228"/>
        <item m="1" x="285"/>
        <item m="1" x="116"/>
        <item m="1" x="198"/>
        <item m="1" x="354"/>
        <item m="1" x="112"/>
        <item m="1" x="170"/>
        <item m="1" x="212"/>
        <item m="1" x="361"/>
        <item m="1" x="220"/>
        <item m="1" x="327"/>
        <item m="1" x="359"/>
        <item m="1" x="166"/>
        <item m="1" x="75"/>
        <item m="1" x="214"/>
        <item m="1" x="200"/>
        <item m="1" x="305"/>
        <item m="1" x="297"/>
        <item m="1" x="97"/>
        <item m="1" x="79"/>
        <item m="1" x="323"/>
        <item m="1" x="209"/>
        <item m="1" x="262"/>
        <item m="1" x="88"/>
        <item m="1" x="26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18">
    <i>
      <x v="41"/>
      <x v="1"/>
    </i>
    <i>
      <x v="264"/>
      <x v="3"/>
    </i>
    <i>
      <x v="265"/>
      <x v="3"/>
    </i>
    <i>
      <x v="266"/>
      <x v="3"/>
    </i>
    <i>
      <x v="267"/>
      <x v="3"/>
    </i>
    <i>
      <x v="268"/>
      <x v="3"/>
    </i>
    <i>
      <x v="269"/>
      <x v="3"/>
    </i>
    <i>
      <x v="270"/>
      <x v="3"/>
    </i>
    <i>
      <x v="271"/>
      <x v="3"/>
    </i>
    <i>
      <x v="272"/>
      <x v="3"/>
    </i>
    <i>
      <x v="273"/>
      <x v="3"/>
    </i>
    <i>
      <x v="274"/>
      <x v="3"/>
    </i>
    <i>
      <x v="275"/>
      <x v="3"/>
    </i>
    <i>
      <x v="276"/>
      <x v="3"/>
    </i>
    <i>
      <x v="277"/>
      <x v="3"/>
    </i>
    <i>
      <x v="278"/>
      <x v="3"/>
    </i>
    <i>
      <x v="279"/>
      <x v="3"/>
    </i>
    <i>
      <x v="362"/>
      <x v="4"/>
    </i>
  </rowItems>
  <colItems count="1">
    <i/>
  </colItems>
  <formats count="1">
    <format dxfId="65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1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G20:G26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m="1" x="8"/>
        <item m="1" x="6"/>
        <item m="1"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6">
    <i>
      <x v="3"/>
    </i>
    <i>
      <x v="4"/>
    </i>
    <i>
      <x v="5"/>
    </i>
    <i>
      <x v="6"/>
    </i>
    <i>
      <x v="7"/>
    </i>
    <i>
      <x v="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1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B20:B27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2"/>
        <item m="1" x="8"/>
        <item m="1" x="10"/>
        <item m="1" x="7"/>
        <item m="1" x="9"/>
        <item m="1" x="11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7"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1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L3:L6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m="1" x="3"/>
        <item x="0"/>
        <item m="1"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 v="1"/>
    </i>
    <i>
      <x v="3"/>
    </i>
    <i>
      <x v="4"/>
    </i>
  </rowItems>
  <colItems count="1">
    <i/>
  </colItems>
  <formats count="2">
    <format dxfId="67">
      <pivotArea field="7" type="button" dataOnly="0" labelOnly="1" outline="0" axis="axisRow" fieldPosition="0"/>
    </format>
    <format dxfId="66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1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G3:G5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2"/>
        <item m="1" x="6"/>
        <item m="1" x="4"/>
        <item m="1" x="7"/>
        <item m="1" x="5"/>
        <item m="1"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6"/>
    </i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1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41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2"/>
        <item m="1" x="6"/>
        <item m="1" x="4"/>
        <item m="1" x="7"/>
        <item m="1" x="5"/>
        <item m="1"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m="1" x="3"/>
        <item x="0"/>
        <item m="1"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3">
        <item m="1" x="236"/>
        <item m="1" x="87"/>
        <item m="1" x="208"/>
        <item m="1" x="157"/>
        <item m="1" x="303"/>
        <item m="1" x="114"/>
        <item m="1" x="360"/>
        <item m="1" x="229"/>
        <item m="1" x="336"/>
        <item m="1" x="193"/>
        <item m="1" x="313"/>
        <item m="1" x="298"/>
        <item m="1" x="147"/>
        <item m="1" x="346"/>
        <item m="1" x="309"/>
        <item m="1" x="70"/>
        <item m="1" x="348"/>
        <item m="1" x="96"/>
        <item m="1" x="126"/>
        <item m="1" x="223"/>
        <item m="1" x="284"/>
        <item m="1" x="184"/>
        <item m="1" x="72"/>
        <item m="1" x="85"/>
        <item m="1" x="142"/>
        <item m="1" x="221"/>
        <item m="1" x="161"/>
        <item m="1" x="240"/>
        <item m="1" x="90"/>
        <item m="1" x="282"/>
        <item m="1" x="237"/>
        <item m="1" x="319"/>
        <item m="1" x="113"/>
        <item m="1" x="357"/>
        <item m="1" x="325"/>
        <item m="1" x="235"/>
        <item m="1" x="162"/>
        <item m="1" x="67"/>
        <item m="1" x="263"/>
        <item m="1" x="251"/>
        <item m="1" x="335"/>
        <item x="0"/>
        <item m="1" x="78"/>
        <item m="1" x="173"/>
        <item m="1" x="174"/>
        <item m="1" x="342"/>
        <item m="1" x="243"/>
        <item m="1" x="318"/>
        <item m="1" x="163"/>
        <item m="1" x="128"/>
        <item m="1" x="45"/>
        <item m="1" x="213"/>
        <item m="1" x="275"/>
        <item m="1" x="25"/>
        <item m="1" x="156"/>
        <item m="1" x="89"/>
        <item m="1" x="321"/>
        <item m="1" x="139"/>
        <item m="1" x="110"/>
        <item m="1" x="21"/>
        <item m="1" x="204"/>
        <item m="1" x="63"/>
        <item m="1" x="154"/>
        <item m="1" x="27"/>
        <item m="1" x="322"/>
        <item m="1" x="105"/>
        <item m="1" x="191"/>
        <item m="1" x="32"/>
        <item m="1" x="230"/>
        <item m="1" x="145"/>
        <item m="1" x="134"/>
        <item m="1" x="188"/>
        <item m="1" x="140"/>
        <item m="1" x="225"/>
        <item m="1" x="103"/>
        <item m="1" x="333"/>
        <item m="1" x="206"/>
        <item m="1" x="310"/>
        <item m="1" x="326"/>
        <item m="1" x="56"/>
        <item m="1" x="253"/>
        <item m="1" x="211"/>
        <item m="1" x="195"/>
        <item m="1" x="216"/>
        <item m="1" x="65"/>
        <item m="1" x="135"/>
        <item m="1" x="153"/>
        <item m="1" x="30"/>
        <item m="1" x="183"/>
        <item m="1" x="111"/>
        <item m="1" x="329"/>
        <item m="1" x="233"/>
        <item m="1" x="123"/>
        <item m="1" x="203"/>
        <item m="1" x="185"/>
        <item m="1" x="283"/>
        <item m="1" x="22"/>
        <item m="1" x="316"/>
        <item m="1" x="260"/>
        <item m="1" x="155"/>
        <item m="1" x="256"/>
        <item m="1" x="217"/>
        <item m="1" x="150"/>
        <item m="1" x="53"/>
        <item m="1" x="210"/>
        <item m="1" x="57"/>
        <item m="1" x="81"/>
        <item m="1" x="61"/>
        <item m="1" x="58"/>
        <item m="1" x="34"/>
        <item m="1" x="300"/>
        <item m="1" x="93"/>
        <item m="1" x="190"/>
        <item m="1" x="218"/>
        <item m="1" x="137"/>
        <item m="1" x="37"/>
        <item m="1" x="286"/>
        <item m="1" x="273"/>
        <item m="1" x="350"/>
        <item m="1" x="120"/>
        <item m="1" x="254"/>
        <item m="1" x="339"/>
        <item m="1" x="340"/>
        <item m="1" x="144"/>
        <item m="1" x="106"/>
        <item m="1" x="172"/>
        <item m="1" x="269"/>
        <item m="1" x="290"/>
        <item m="1" x="299"/>
        <item m="1" x="100"/>
        <item m="1" x="308"/>
        <item m="1" x="266"/>
        <item m="1" x="86"/>
        <item m="1" x="358"/>
        <item m="1" x="245"/>
        <item m="1" x="292"/>
        <item m="1" x="295"/>
        <item m="1" x="133"/>
        <item m="1" x="199"/>
        <item m="1" x="109"/>
        <item m="1" x="31"/>
        <item m="1" x="314"/>
        <item m="1" x="356"/>
        <item m="1" x="42"/>
        <item m="1" x="164"/>
        <item m="1" x="55"/>
        <item m="1" x="347"/>
        <item m="1" x="289"/>
        <item m="1" x="331"/>
        <item m="1" x="36"/>
        <item m="1" x="324"/>
        <item m="1" x="222"/>
        <item m="1" x="205"/>
        <item m="1" x="201"/>
        <item m="1" x="343"/>
        <item m="1" x="312"/>
        <item m="1" x="207"/>
        <item m="1" x="40"/>
        <item m="1" x="73"/>
        <item m="1" x="189"/>
        <item m="1" x="95"/>
        <item m="1" x="23"/>
        <item m="1" x="51"/>
        <item m="1" x="33"/>
        <item m="1" x="279"/>
        <item m="1" x="344"/>
        <item m="1" x="176"/>
        <item m="1" x="202"/>
        <item m="1" x="239"/>
        <item m="1" x="242"/>
        <item m="1" x="272"/>
        <item m="1" x="320"/>
        <item m="1" x="177"/>
        <item m="1" x="215"/>
        <item m="1" x="44"/>
        <item m="1" x="62"/>
        <item m="1" x="182"/>
        <item m="1" x="132"/>
        <item m="1" x="167"/>
        <item m="1" x="20"/>
        <item m="1" x="18"/>
        <item m="1" x="64"/>
        <item m="1" x="281"/>
        <item m="1" x="71"/>
        <item m="1" x="165"/>
        <item m="1" x="187"/>
        <item m="1" x="125"/>
        <item m="1" x="274"/>
        <item m="1" x="277"/>
        <item m="1" x="337"/>
        <item m="1" x="148"/>
        <item m="1" x="249"/>
        <item m="1" x="107"/>
        <item m="1" x="306"/>
        <item m="1" x="186"/>
        <item m="1" x="197"/>
        <item m="1" x="152"/>
        <item m="1" x="151"/>
        <item m="1" x="94"/>
        <item m="1" x="29"/>
        <item m="1" x="330"/>
        <item m="1" x="43"/>
        <item m="1" x="68"/>
        <item m="1" x="121"/>
        <item m="1" x="315"/>
        <item m="1" x="250"/>
        <item m="1" x="158"/>
        <item m="1" x="49"/>
        <item m="1" x="141"/>
        <item m="1" x="102"/>
        <item m="1" x="278"/>
        <item m="1" x="19"/>
        <item m="1" x="255"/>
        <item m="1" x="84"/>
        <item m="1" x="92"/>
        <item m="1" x="131"/>
        <item m="1" x="192"/>
        <item m="1" x="138"/>
        <item m="1" x="261"/>
        <item m="1" x="257"/>
        <item m="1" x="41"/>
        <item m="1" x="196"/>
        <item m="1" x="175"/>
        <item m="1" x="171"/>
        <item m="1" x="119"/>
        <item m="1" x="267"/>
        <item m="1" x="241"/>
        <item m="1" x="159"/>
        <item m="1" x="338"/>
        <item m="1" x="149"/>
        <item m="1" x="47"/>
        <item m="1" x="180"/>
        <item m="1" x="194"/>
        <item m="1" x="287"/>
        <item m="1" x="168"/>
        <item m="1" x="247"/>
        <item m="1" x="127"/>
        <item m="1" x="104"/>
        <item m="1" x="352"/>
        <item m="1" x="351"/>
        <item m="1" x="248"/>
        <item m="1" x="82"/>
        <item m="1" x="101"/>
        <item m="1" x="99"/>
        <item m="1" x="115"/>
        <item m="1" x="311"/>
        <item m="1" x="227"/>
        <item m="1" x="232"/>
        <item m="1" x="59"/>
        <item m="1" x="238"/>
        <item m="1" x="345"/>
        <item m="1" x="288"/>
        <item m="1" x="234"/>
        <item m="1" x="302"/>
        <item m="1" x="341"/>
        <item m="1" x="74"/>
        <item m="1" x="231"/>
        <item m="1" x="76"/>
        <item m="1" x="355"/>
        <item m="1" x="291"/>
        <item m="1" x="28"/>
        <item m="1" x="50"/>
        <item m="1" x="35"/>
        <item m="1" x="219"/>
        <item x="2"/>
        <item x="15"/>
        <item x="3"/>
        <item x="11"/>
        <item x="4"/>
        <item x="9"/>
        <item x="10"/>
        <item x="14"/>
        <item x="12"/>
        <item x="7"/>
        <item x="16"/>
        <item x="6"/>
        <item x="1"/>
        <item x="5"/>
        <item x="8"/>
        <item x="13"/>
        <item m="1" x="349"/>
        <item m="1" x="294"/>
        <item m="1" x="66"/>
        <item m="1" x="80"/>
        <item m="1" x="54"/>
        <item m="1" x="296"/>
        <item m="1" x="178"/>
        <item m="1" x="129"/>
        <item m="1" x="276"/>
        <item m="1" x="24"/>
        <item m="1" x="38"/>
        <item m="1" x="362"/>
        <item m="1" x="265"/>
        <item m="1" x="268"/>
        <item m="1" x="317"/>
        <item m="1" x="301"/>
        <item m="1" x="122"/>
        <item m="1" x="98"/>
        <item m="1" x="118"/>
        <item m="1" x="224"/>
        <item m="1" x="334"/>
        <item m="1" x="258"/>
        <item m="1" x="143"/>
        <item m="1" x="146"/>
        <item m="1" x="259"/>
        <item m="1" x="271"/>
        <item m="1" x="332"/>
        <item m="1" x="39"/>
        <item m="1" x="244"/>
        <item m="1" x="83"/>
        <item m="1" x="270"/>
        <item m="1" x="353"/>
        <item m="1" x="293"/>
        <item m="1" x="69"/>
        <item m="1" x="181"/>
        <item m="1" x="252"/>
        <item m="1" x="226"/>
        <item m="1" x="160"/>
        <item m="1" x="179"/>
        <item m="1" x="108"/>
        <item m="1" x="48"/>
        <item m="1" x="46"/>
        <item m="1" x="60"/>
        <item m="1" x="130"/>
        <item m="1" x="52"/>
        <item m="1" x="136"/>
        <item m="1" x="77"/>
        <item m="1" x="169"/>
        <item m="1" x="304"/>
        <item m="1" x="246"/>
        <item m="1" x="280"/>
        <item m="1" x="117"/>
        <item m="1" x="91"/>
        <item m="1" x="26"/>
        <item m="1" x="124"/>
        <item m="1" x="307"/>
        <item m="1" x="328"/>
        <item m="1" x="228"/>
        <item m="1" x="285"/>
        <item m="1" x="116"/>
        <item m="1" x="198"/>
        <item m="1" x="354"/>
        <item m="1" x="112"/>
        <item m="1" x="170"/>
        <item m="1" x="212"/>
        <item m="1" x="361"/>
        <item m="1" x="220"/>
        <item m="1" x="327"/>
        <item m="1" x="359"/>
        <item m="1" x="166"/>
        <item m="1" x="75"/>
        <item m="1" x="214"/>
        <item m="1" x="200"/>
        <item m="1" x="305"/>
        <item m="1" x="297"/>
        <item m="1" x="97"/>
        <item m="1" x="79"/>
        <item m="1" x="323"/>
        <item m="1" x="209"/>
        <item m="1" x="262"/>
        <item m="1" x="88"/>
        <item m="1" x="26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2"/>
        <item m="1" x="8"/>
        <item m="1" x="10"/>
        <item m="1" x="7"/>
        <item m="1" x="9"/>
        <item m="1" x="11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m="1" x="8"/>
        <item m="1" x="6"/>
        <item m="1"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m="1" x="16"/>
        <item m="1" x="12"/>
        <item m="1" x="6"/>
        <item m="1" x="2"/>
        <item m="1" x="17"/>
        <item m="1" x="13"/>
        <item m="1" x="7"/>
        <item m="1" x="3"/>
        <item m="1" x="18"/>
        <item m="1" x="14"/>
        <item m="1" x="9"/>
        <item m="1" x="4"/>
        <item m="1" x="8"/>
        <item m="1" x="15"/>
        <item m="1" x="11"/>
        <item m="1" x="5"/>
        <item m="1" x="1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38">
    <i>
      <x v="2"/>
      <x v="6"/>
      <x v="1"/>
      <x v="7"/>
      <x v="41"/>
      <x v="3"/>
      <x/>
    </i>
    <i r="6">
      <x v="18"/>
    </i>
    <i r="5">
      <x v="4"/>
      <x/>
    </i>
    <i r="6">
      <x v="18"/>
    </i>
    <i r="5">
      <x v="5"/>
      <x v="18"/>
    </i>
    <i r="5">
      <x v="6"/>
      <x v="18"/>
    </i>
    <i r="3">
      <x v="9"/>
      <x v="41"/>
      <x v="4"/>
      <x v="18"/>
    </i>
    <i r="5">
      <x v="5"/>
      <x v="18"/>
    </i>
    <i r="5">
      <x v="6"/>
      <x v="18"/>
    </i>
    <i r="5">
      <x v="7"/>
      <x v="18"/>
    </i>
    <i r="3">
      <x v="10"/>
      <x v="41"/>
      <x v="5"/>
      <x v="18"/>
    </i>
    <i r="5">
      <x v="6"/>
      <x v="18"/>
    </i>
    <i r="5">
      <x v="7"/>
      <x v="18"/>
    </i>
    <i r="3">
      <x v="11"/>
      <x v="41"/>
      <x v="3"/>
      <x v="18"/>
    </i>
    <i r="5">
      <x v="4"/>
      <x v="18"/>
    </i>
    <i r="5">
      <x v="6"/>
      <x v="18"/>
    </i>
    <i r="5">
      <x v="7"/>
      <x v="18"/>
    </i>
    <i r="3">
      <x v="12"/>
      <x v="41"/>
      <x v="3"/>
      <x v="18"/>
    </i>
    <i r="5">
      <x v="4"/>
      <x v="18"/>
    </i>
    <i r="5">
      <x v="5"/>
      <x v="18"/>
    </i>
    <i r="5">
      <x v="7"/>
      <x v="18"/>
    </i>
    <i r="2">
      <x v="3"/>
      <x v="8"/>
      <x v="264"/>
      <x v="3"/>
      <x v="18"/>
    </i>
    <i r="4">
      <x v="265"/>
      <x v="3"/>
      <x v="18"/>
    </i>
    <i r="4">
      <x v="266"/>
      <x v="3"/>
      <x v="18"/>
    </i>
    <i r="4">
      <x v="267"/>
      <x v="3"/>
      <x v="18"/>
    </i>
    <i r="4">
      <x v="268"/>
      <x v="3"/>
      <x v="18"/>
    </i>
    <i r="4">
      <x v="269"/>
      <x v="3"/>
      <x v="18"/>
    </i>
    <i r="4">
      <x v="270"/>
      <x v="3"/>
      <x v="18"/>
    </i>
    <i r="4">
      <x v="271"/>
      <x v="3"/>
      <x v="18"/>
    </i>
    <i r="4">
      <x v="272"/>
      <x v="3"/>
      <x v="18"/>
    </i>
    <i r="4">
      <x v="273"/>
      <x v="3"/>
      <x v="18"/>
    </i>
    <i r="4">
      <x v="274"/>
      <x v="3"/>
      <x v="18"/>
    </i>
    <i r="4">
      <x v="275"/>
      <x v="3"/>
      <x v="18"/>
    </i>
    <i r="4">
      <x v="276"/>
      <x v="3"/>
      <x v="18"/>
    </i>
    <i r="4">
      <x v="277"/>
      <x v="3"/>
      <x v="18"/>
    </i>
    <i r="4">
      <x v="278"/>
      <x v="3"/>
      <x v="18"/>
    </i>
    <i r="4">
      <x v="279"/>
      <x v="3"/>
      <x v="18"/>
    </i>
    <i>
      <x v="3"/>
      <x v="7"/>
      <x v="4"/>
      <x v="13"/>
      <x v="362"/>
      <x v="8"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Agricultura" displayName="Agricultura" ref="A1:AA65" totalsRowShown="0" headerRowDxfId="95">
  <autoFilter ref="A1:AA65" xr:uid="{97B5C476-3F9F-4197-BB18-4AEB96A9D3D7}"/>
  <tableColumns count="27">
    <tableColumn id="1" xr3:uid="{3D431003-FED6-4551-A9A5-C20BDD800BF5}" name="id" dataDxfId="94"/>
    <tableColumn id="2" xr3:uid="{69EBE614-7415-4758-84D1-70A8BB5AD412}" name="idcoleccion" dataDxfId="93"/>
    <tableColumn id="3" xr3:uid="{00067312-1731-4475-9E54-D88AF9927A57}" name="coleccion" dataDxfId="92"/>
    <tableColumn id="4" xr3:uid="{2D5FA4E0-31EC-4F24-BE99-607D3D813655}" name="sector" dataDxfId="91"/>
    <tableColumn id="5" xr3:uid="{DAA5ABD7-005E-4726-9D0E-964ABFE6C124}" name="Filtro URL" dataDxfId="90"/>
    <tableColumn id="6" xr3:uid="{3EE64D21-CEE3-4F56-9BDB-E86405583F0C}" name="tema" dataDxfId="89"/>
    <tableColumn id="7" xr3:uid="{B18CD19C-51DC-46C2-871C-6BE101FACFEB}" name="contenido" dataDxfId="88"/>
    <tableColumn id="8" xr3:uid="{23D5C1AF-BDE4-4009-AB41-531D544CB052}" name="escala" dataDxfId="87"/>
    <tableColumn id="9" xr3:uid="{DA849DF4-1E4F-43E4-98F9-07CF968F8068}" name="territorio" dataDxfId="86"/>
    <tableColumn id="10" xr3:uid="{4CCEC976-24A6-484D-A3BB-EBEF50210414}" name="Filtro Integrado" dataDxfId="85"/>
    <tableColumn id="11" xr3:uid="{633CF37C-9475-458F-93BD-3E6C829259FE}" name="Muestra" dataDxfId="84"/>
    <tableColumn id="12" xr3:uid="{C9AD2F62-6D59-441D-86A3-D657475A5048}" name="temporalidad" dataDxfId="83"/>
    <tableColumn id="13" xr3:uid="{9C90CF92-D46C-45CC-A515-665BEFD59FD0}" name="unidad_medida" dataDxfId="82"/>
    <tableColumn id="14" xr3:uid="{A535AC73-D5CA-471D-961D-840916F57BFB}" name="fuente" dataDxfId="81"/>
    <tableColumn id="15" xr3:uid="{CE821007-F8A2-469B-90CB-A97B34EA0E0D}" name="titulo" dataDxfId="80">
      <calculatedColumnFormula>"Exportaciones de fruta, por "&amp;Agricultura[[#This Row],[Muestra]]&amp;", producidas en "&amp;I2&amp;", durante el "&amp;L2</calculatedColumnFormula>
    </tableColumn>
    <tableColumn id="16" xr3:uid="{ACF065FA-53DF-42A2-AB76-F382DF0507E9}" name="descripcion_larga" dataDxfId="79">
      <calculatedColumnFormula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calculatedColumnFormula>
    </tableColumn>
    <tableColumn id="17" xr3:uid="{B3241B34-1F28-488E-962D-702279B7FC29}" name="visualizacion" dataDxfId="78">
      <calculatedColumnFormula>+Q1</calculatedColumnFormula>
    </tableColumn>
    <tableColumn id="18" xr3:uid="{36E18FB8-B090-4513-8878-F34530369C6B}" name="tag" dataDxfId="77"/>
    <tableColumn id="19" xr3:uid="{34EAE68C-0B4D-4751-9FD6-9A20417E489D}" name="url" dataDxfId="76" dataCellStyle="Hipervínculo"/>
    <tableColumn id="20" xr3:uid="{B53287BC-B50E-4BCC-BB6C-DE60B70DC3AF}" name="Suscripcion" dataDxfId="75"/>
    <tableColumn id="21" xr3:uid="{6658E20A-9C4E-46D0-829C-CD31924B1376}" name="Color" dataDxfId="74">
      <calculatedColumnFormula>+U1</calculatedColumnFormula>
    </tableColumn>
    <tableColumn id="22" xr3:uid="{21DBE239-F721-4DEC-9312-D9E30988F7A8}" name="id_grafico" dataDxfId="73">
      <calculatedColumnFormula>+Agricultura[[#This Row],[idcoleccion]]&amp;"-"&amp;Agricultura[[#This Row],[id]]</calculatedColumnFormula>
    </tableColumn>
    <tableColumn id="23" xr3:uid="{51BFA0BA-A1A2-4D6D-9A13-0B82C3B88C4E}" name="idterritorio" dataDxfId="72">
      <calculatedColumnFormula>+VLOOKUP(Agricultura[[#This Row],[Filtro URL]],Estructura!$S$4:$T$366,2,0)</calculatedColumnFormula>
    </tableColumn>
    <tableColumn id="24" xr3:uid="{223E2DD3-A78B-40CF-935F-BB4012C57299}" name="id_tema" dataDxfId="71">
      <calculatedColumnFormula>+VLOOKUP(Agricultura[[#This Row],[tema]],Estructura!$B$4:$D$18,3,0)</calculatedColumnFormula>
    </tableColumn>
    <tableColumn id="25" xr3:uid="{75573ACC-C413-46F3-8534-404C576ECE29}" name="id_contenido" dataDxfId="70">
      <calculatedColumnFormula>+VLOOKUP(Agricultura[[#This Row],[contenido]],Estructura!$G$4:$I$18,3,0)</calculatedColumnFormula>
    </tableColumn>
    <tableColumn id="26" xr3:uid="{B4A1188A-2AFB-4C47-96CE-A097012C4C72}" name="idfiltro" dataDxfId="69">
      <calculatedColumnFormula>+VLOOKUP(Agricultura[[#This Row],[Filtro Integrado]],Estructura!$B$21:$D$35,3,0)</calculatedColumnFormula>
    </tableColumn>
    <tableColumn id="27" xr3:uid="{B70F5663-983D-46E9-A27F-F0856A7F11DA}" name="id_muestra" dataDxfId="68">
      <calculatedColumnFormula>+VLOOKUP(Agricultura[[#This Row],[Muestra]],Estructura!$G$21:$I$35,3,0)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595B4-C2E9-4B53-86CC-C62DD58B8B1C}" name="Agricultura3" displayName="Agricultura3" ref="A1:AA49" totalsRowShown="0" headerRowDxfId="27">
  <autoFilter ref="A1:AA49" xr:uid="{97B5C476-3F9F-4197-BB18-4AEB96A9D3D7}"/>
  <tableColumns count="27">
    <tableColumn id="1" xr3:uid="{718A781A-3D34-41DF-9170-2F40F763C579}" name="id" dataDxfId="26"/>
    <tableColumn id="2" xr3:uid="{0DACD66C-7190-4C01-BB33-33FE38973BF9}" name="idcoleccion" dataDxfId="25"/>
    <tableColumn id="3" xr3:uid="{326EC84F-668D-44C5-AE7C-6C6150B28B20}" name="coleccion" dataDxfId="24"/>
    <tableColumn id="4" xr3:uid="{76B38048-87A4-424E-88DA-8C1CFF0745F3}" name="sector" dataDxfId="23"/>
    <tableColumn id="5" xr3:uid="{7B7568A0-919E-4334-A6B6-8B402F87F95C}" name="Filtro URL" dataDxfId="22"/>
    <tableColumn id="6" xr3:uid="{BEA27982-7167-4880-A2C9-897AB16A61BF}" name="tema" dataDxfId="21"/>
    <tableColumn id="7" xr3:uid="{C1C405BD-DD6A-41A8-83EE-495B18680261}" name="contenido" dataDxfId="20"/>
    <tableColumn id="8" xr3:uid="{2FA6D617-F4F6-4CC4-92AF-E4263EF12255}" name="escala" dataDxfId="19"/>
    <tableColumn id="9" xr3:uid="{16BC56EB-284B-4F1F-9672-82E1DDF06B18}" name="territorio" dataDxfId="18"/>
    <tableColumn id="10" xr3:uid="{DCDF207F-B196-46DF-A484-7023F7C793E6}" name="Filtro Integrado" dataDxfId="17"/>
    <tableColumn id="11" xr3:uid="{C5B50394-8369-4C27-933E-C2F66C0FADE9}" name="Muestra" dataDxfId="16"/>
    <tableColumn id="12" xr3:uid="{1B86BF59-5BA7-48BC-B6A7-D534314A167F}" name="temporalidad" dataDxfId="15"/>
    <tableColumn id="13" xr3:uid="{D514222D-0DA5-4935-9502-55C8000F95C4}" name="unidad_medida" dataDxfId="14"/>
    <tableColumn id="14" xr3:uid="{11A81115-8F5F-4216-880A-3A6134B54319}" name="fuente" dataDxfId="13"/>
    <tableColumn id="15" xr3:uid="{B063F3E9-41A9-4CFD-8A0C-D23035C46827}" name="titulo" dataDxfId="12">
      <calculatedColumnFormula>"Exportaciones de fruta, por "&amp;Agricultura3[[#This Row],[Muestra]]&amp;", producidas en "&amp;I2&amp;", durante el "&amp;L2</calculatedColumnFormula>
    </tableColumn>
    <tableColumn id="16" xr3:uid="{E18F223B-F15F-4C9E-9223-F251E5A8D94D}" name="descripcion_larga" dataDxfId="11">
      <calculatedColumnFormula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calculatedColumnFormula>
    </tableColumn>
    <tableColumn id="17" xr3:uid="{2BE0F07D-549A-4F34-8691-1EF2D3D1B638}" name="visualizacion" dataDxfId="10">
      <calculatedColumnFormula>+Q1</calculatedColumnFormula>
    </tableColumn>
    <tableColumn id="18" xr3:uid="{7E05D636-A286-4EDD-A758-05FF6D600DAE}" name="tag" dataDxfId="9"/>
    <tableColumn id="19" xr3:uid="{B2884F6B-F2BD-474E-A9AA-2DC958E5D3CB}" name="url" dataDxfId="8" dataCellStyle="Hipervínculo"/>
    <tableColumn id="20" xr3:uid="{BFB22592-A523-44A5-8D53-C7E4F0B7AF14}" name="Suscripcion" dataDxfId="7"/>
    <tableColumn id="21" xr3:uid="{5F7BCF90-C885-4C8B-A630-10618384ED19}" name="Color" dataDxfId="6">
      <calculatedColumnFormula>+U1</calculatedColumnFormula>
    </tableColumn>
    <tableColumn id="22" xr3:uid="{23121526-0B13-4FC9-A883-A5B094507DA9}" name="id_grafico" dataDxfId="5">
      <calculatedColumnFormula>+Agricultura3[[#This Row],[idcoleccion]]&amp;"-"&amp;Agricultura3[[#This Row],[id]]</calculatedColumnFormula>
    </tableColumn>
    <tableColumn id="23" xr3:uid="{3E90A0FE-4BB4-4FDA-84F0-F51EC115F399}" name="idterritorio" dataDxfId="4">
      <calculatedColumnFormula>+VLOOKUP(Agricultura3[[#This Row],[Filtro URL]],Estructura!$S$4:$T$366,2,0)</calculatedColumnFormula>
    </tableColumn>
    <tableColumn id="24" xr3:uid="{15312EFD-E843-423C-88B9-48A399058003}" name="id_tema" dataDxfId="3">
      <calculatedColumnFormula>+VLOOKUP(Agricultura3[[#This Row],[tema]],Estructura!$B$4:$D$18,3,0)</calculatedColumnFormula>
    </tableColumn>
    <tableColumn id="25" xr3:uid="{5C04802C-E8AA-42DB-8B6F-C804499405D3}" name="id_contenido" dataDxfId="2">
      <calculatedColumnFormula>+VLOOKUP(Agricultura3[[#This Row],[contenido]],Estructura!$G$4:$I$18,3,0)</calculatedColumnFormula>
    </tableColumn>
    <tableColumn id="26" xr3:uid="{49928A08-4843-45EB-B2EA-0D052A918D12}" name="idfiltro" dataDxfId="1">
      <calculatedColumnFormula>+VLOOKUP(Agricultura3[[#This Row],[Filtro Integrado]],Estructura!$B$21:$D$35,3,0)</calculatedColumnFormula>
    </tableColumn>
    <tableColumn id="27" xr3:uid="{19222DE1-C5A9-479E-83ED-0B373BC27DDC}" name="id_muestra" dataDxfId="0">
      <calculatedColumnFormula>+VLOOKUP(Agricultura3[[#This Row],[Muestra]],Estructura!$G$21:$I$35,3,0)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nalytics.zoho.com/open-view/2395394000000988784" TargetMode="External"/><Relationship Id="rId18" Type="http://schemas.openxmlformats.org/officeDocument/2006/relationships/hyperlink" Target="https://analytics.zoho.com/open-view/2395394000005736171" TargetMode="External"/><Relationship Id="rId26" Type="http://schemas.openxmlformats.org/officeDocument/2006/relationships/hyperlink" Target="https://analytics.zoho.com/open-view/2395394000000824601" TargetMode="External"/><Relationship Id="rId39" Type="http://schemas.openxmlformats.org/officeDocument/2006/relationships/hyperlink" Target="https://analytics.zoho.com/open-view/2395394000005875355" TargetMode="External"/><Relationship Id="rId21" Type="http://schemas.openxmlformats.org/officeDocument/2006/relationships/hyperlink" Target="https://analytics.zoho.com/open-view/2395394000005736560" TargetMode="External"/><Relationship Id="rId34" Type="http://schemas.openxmlformats.org/officeDocument/2006/relationships/hyperlink" Target="https://analytics.zoho.com/open-view/2395394000000827608" TargetMode="External"/><Relationship Id="rId42" Type="http://schemas.openxmlformats.org/officeDocument/2006/relationships/hyperlink" Target="https://analytics.zoho.com/open-view/2395394000005888643" TargetMode="External"/><Relationship Id="rId47" Type="http://schemas.openxmlformats.org/officeDocument/2006/relationships/hyperlink" Target="https://analytics.zoho.com/open-view/2395394000005925456" TargetMode="External"/><Relationship Id="rId7" Type="http://schemas.openxmlformats.org/officeDocument/2006/relationships/hyperlink" Target="https://analytics.zoho.com/open-view/2395394000000964721" TargetMode="External"/><Relationship Id="rId2" Type="http://schemas.openxmlformats.org/officeDocument/2006/relationships/hyperlink" Target="https://analytics.zoho.com/open-view/2395394000000943381" TargetMode="External"/><Relationship Id="rId16" Type="http://schemas.openxmlformats.org/officeDocument/2006/relationships/hyperlink" Target="https://analytics.zoho.com/open-view/2395394000005708115" TargetMode="External"/><Relationship Id="rId29" Type="http://schemas.openxmlformats.org/officeDocument/2006/relationships/hyperlink" Target="https://analytics.zoho.com/open-view/2395394000000824986" TargetMode="External"/><Relationship Id="rId11" Type="http://schemas.openxmlformats.org/officeDocument/2006/relationships/hyperlink" Target="https://analytics.zoho.com/open-view/2395394000000976999" TargetMode="External"/><Relationship Id="rId24" Type="http://schemas.openxmlformats.org/officeDocument/2006/relationships/hyperlink" Target="https://analytics.zoho.com/open-view/2395394000000824307" TargetMode="External"/><Relationship Id="rId32" Type="http://schemas.openxmlformats.org/officeDocument/2006/relationships/hyperlink" Target="https://analytics.zoho.com/open-view/2395394000000827380" TargetMode="External"/><Relationship Id="rId37" Type="http://schemas.openxmlformats.org/officeDocument/2006/relationships/hyperlink" Target="https://analytics.zoho.com/open-view/2395394000000819780" TargetMode="External"/><Relationship Id="rId40" Type="http://schemas.openxmlformats.org/officeDocument/2006/relationships/hyperlink" Target="https://analytics.zoho.com/open-view/2395394000005884714" TargetMode="External"/><Relationship Id="rId45" Type="http://schemas.openxmlformats.org/officeDocument/2006/relationships/hyperlink" Target="https://analytics.zoho.com/open-view/2395394000005903123" TargetMode="External"/><Relationship Id="rId5" Type="http://schemas.openxmlformats.org/officeDocument/2006/relationships/hyperlink" Target="https://analytics.zoho.com/open-view/2395394000000964527" TargetMode="External"/><Relationship Id="rId15" Type="http://schemas.openxmlformats.org/officeDocument/2006/relationships/hyperlink" Target="https://analytics.zoho.com/open-view/2395394000005725032" TargetMode="External"/><Relationship Id="rId23" Type="http://schemas.openxmlformats.org/officeDocument/2006/relationships/hyperlink" Target="https://analytics.zoho.com/open-view/2395394000000824192" TargetMode="External"/><Relationship Id="rId28" Type="http://schemas.openxmlformats.org/officeDocument/2006/relationships/hyperlink" Target="https://analytics.zoho.com/open-view/2395394000000824986" TargetMode="External"/><Relationship Id="rId36" Type="http://schemas.openxmlformats.org/officeDocument/2006/relationships/hyperlink" Target="https://analytics.zoho.com/open-view/2395394000000834374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analytics.zoho.com/open-view/2395394000000976645" TargetMode="External"/><Relationship Id="rId19" Type="http://schemas.openxmlformats.org/officeDocument/2006/relationships/hyperlink" Target="https://analytics.zoho.com/open-view/2395394000005736265" TargetMode="External"/><Relationship Id="rId31" Type="http://schemas.openxmlformats.org/officeDocument/2006/relationships/hyperlink" Target="https://analytics.zoho.com/open-view/2395394000000827189" TargetMode="External"/><Relationship Id="rId44" Type="http://schemas.openxmlformats.org/officeDocument/2006/relationships/hyperlink" Target="https://analytics.zoho.com/open-view/2395394000005901493" TargetMode="External"/><Relationship Id="rId4" Type="http://schemas.openxmlformats.org/officeDocument/2006/relationships/hyperlink" Target="https://analytics.zoho.com/open-view/2395394000000964300" TargetMode="External"/><Relationship Id="rId9" Type="http://schemas.openxmlformats.org/officeDocument/2006/relationships/hyperlink" Target="https://analytics.zoho.com/open-view/2395394000000976618" TargetMode="External"/><Relationship Id="rId14" Type="http://schemas.openxmlformats.org/officeDocument/2006/relationships/hyperlink" Target="https://analytics.zoho.com/open-view/2395394000000988827" TargetMode="External"/><Relationship Id="rId22" Type="http://schemas.openxmlformats.org/officeDocument/2006/relationships/hyperlink" Target="https://analytics.zoho.com/open-view/2395394000005736700" TargetMode="External"/><Relationship Id="rId27" Type="http://schemas.openxmlformats.org/officeDocument/2006/relationships/hyperlink" Target="https://analytics.zoho.com/open-view/2395394000000824740" TargetMode="External"/><Relationship Id="rId30" Type="http://schemas.openxmlformats.org/officeDocument/2006/relationships/hyperlink" Target="https://analytics.zoho.com/open-view/2395394000000827028" TargetMode="External"/><Relationship Id="rId35" Type="http://schemas.openxmlformats.org/officeDocument/2006/relationships/hyperlink" Target="https://analytics.zoho.com/open-view/2395394000000834190" TargetMode="External"/><Relationship Id="rId43" Type="http://schemas.openxmlformats.org/officeDocument/2006/relationships/hyperlink" Target="https://analytics.zoho.com/open-view/2395394000005898292" TargetMode="External"/><Relationship Id="rId48" Type="http://schemas.openxmlformats.org/officeDocument/2006/relationships/hyperlink" Target="https://analytics.zoho.com/open-view/2395394000005967823" TargetMode="External"/><Relationship Id="rId8" Type="http://schemas.openxmlformats.org/officeDocument/2006/relationships/hyperlink" Target="https://analytics.zoho.com/open-view/2395394000000964778" TargetMode="External"/><Relationship Id="rId3" Type="http://schemas.openxmlformats.org/officeDocument/2006/relationships/hyperlink" Target="https://analytics.zoho.com/open-view/2395394000000964111" TargetMode="External"/><Relationship Id="rId12" Type="http://schemas.openxmlformats.org/officeDocument/2006/relationships/hyperlink" Target="https://analytics.zoho.com/open-view/2395394000000967000" TargetMode="External"/><Relationship Id="rId17" Type="http://schemas.openxmlformats.org/officeDocument/2006/relationships/hyperlink" Target="https://analytics.zoho.com/open-view/2395394000005736091" TargetMode="External"/><Relationship Id="rId25" Type="http://schemas.openxmlformats.org/officeDocument/2006/relationships/hyperlink" Target="https://analytics.zoho.com/open-view/2395394000000824454" TargetMode="External"/><Relationship Id="rId33" Type="http://schemas.openxmlformats.org/officeDocument/2006/relationships/hyperlink" Target="https://analytics.zoho.com/open-view/2395394000000827462" TargetMode="External"/><Relationship Id="rId38" Type="http://schemas.openxmlformats.org/officeDocument/2006/relationships/hyperlink" Target="https://analytics.zoho.com/open-view/2395394000005862039" TargetMode="External"/><Relationship Id="rId46" Type="http://schemas.openxmlformats.org/officeDocument/2006/relationships/hyperlink" Target="https://analytics.zoho.com/open-view/2395394000005905460" TargetMode="External"/><Relationship Id="rId20" Type="http://schemas.openxmlformats.org/officeDocument/2006/relationships/hyperlink" Target="https://analytics.zoho.com/open-view/2395394000005736499" TargetMode="External"/><Relationship Id="rId41" Type="http://schemas.openxmlformats.org/officeDocument/2006/relationships/hyperlink" Target="https://analytics.zoho.com/open-view/2395394000005886391" TargetMode="External"/><Relationship Id="rId1" Type="http://schemas.openxmlformats.org/officeDocument/2006/relationships/hyperlink" Target="https://analytics.zoho.com/open-view/2395394000000943308" TargetMode="External"/><Relationship Id="rId6" Type="http://schemas.openxmlformats.org/officeDocument/2006/relationships/hyperlink" Target="https://analytics.zoho.com/open-view/23953940000009646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nalytics.zoho.com/open-view/2395394000000988784" TargetMode="External"/><Relationship Id="rId18" Type="http://schemas.openxmlformats.org/officeDocument/2006/relationships/hyperlink" Target="https://analytics.zoho.com/open-view/2395394000005736171" TargetMode="External"/><Relationship Id="rId26" Type="http://schemas.openxmlformats.org/officeDocument/2006/relationships/hyperlink" Target="https://analytics.zoho.com/open-view/2395394000000824601" TargetMode="External"/><Relationship Id="rId39" Type="http://schemas.openxmlformats.org/officeDocument/2006/relationships/hyperlink" Target="https://analytics.zoho.com/open-view/2395394000005875355" TargetMode="External"/><Relationship Id="rId21" Type="http://schemas.openxmlformats.org/officeDocument/2006/relationships/hyperlink" Target="https://analytics.zoho.com/open-view/2395394000005736560" TargetMode="External"/><Relationship Id="rId34" Type="http://schemas.openxmlformats.org/officeDocument/2006/relationships/hyperlink" Target="https://analytics.zoho.com/open-view/2395394000000827608" TargetMode="External"/><Relationship Id="rId42" Type="http://schemas.openxmlformats.org/officeDocument/2006/relationships/hyperlink" Target="https://analytics.zoho.com/open-view/2395394000005888643" TargetMode="External"/><Relationship Id="rId47" Type="http://schemas.openxmlformats.org/officeDocument/2006/relationships/hyperlink" Target="https://analytics.zoho.com/open-view/2395394000005925456" TargetMode="External"/><Relationship Id="rId7" Type="http://schemas.openxmlformats.org/officeDocument/2006/relationships/hyperlink" Target="https://analytics.zoho.com/open-view/2395394000000964721" TargetMode="External"/><Relationship Id="rId2" Type="http://schemas.openxmlformats.org/officeDocument/2006/relationships/hyperlink" Target="https://analytics.zoho.com/open-view/2395394000000943381" TargetMode="External"/><Relationship Id="rId16" Type="http://schemas.openxmlformats.org/officeDocument/2006/relationships/hyperlink" Target="https://analytics.zoho.com/open-view/2395394000005708115" TargetMode="External"/><Relationship Id="rId29" Type="http://schemas.openxmlformats.org/officeDocument/2006/relationships/hyperlink" Target="https://analytics.zoho.com/open-view/2395394000000824986" TargetMode="External"/><Relationship Id="rId11" Type="http://schemas.openxmlformats.org/officeDocument/2006/relationships/hyperlink" Target="https://analytics.zoho.com/open-view/2395394000000976999" TargetMode="External"/><Relationship Id="rId24" Type="http://schemas.openxmlformats.org/officeDocument/2006/relationships/hyperlink" Target="https://analytics.zoho.com/open-view/2395394000000824307" TargetMode="External"/><Relationship Id="rId32" Type="http://schemas.openxmlformats.org/officeDocument/2006/relationships/hyperlink" Target="https://analytics.zoho.com/open-view/2395394000000827380" TargetMode="External"/><Relationship Id="rId37" Type="http://schemas.openxmlformats.org/officeDocument/2006/relationships/hyperlink" Target="https://analytics.zoho.com/open-view/2395394000000819780" TargetMode="External"/><Relationship Id="rId40" Type="http://schemas.openxmlformats.org/officeDocument/2006/relationships/hyperlink" Target="https://analytics.zoho.com/open-view/2395394000005884714" TargetMode="External"/><Relationship Id="rId45" Type="http://schemas.openxmlformats.org/officeDocument/2006/relationships/hyperlink" Target="https://analytics.zoho.com/open-view/2395394000005903123" TargetMode="External"/><Relationship Id="rId5" Type="http://schemas.openxmlformats.org/officeDocument/2006/relationships/hyperlink" Target="https://analytics.zoho.com/open-view/2395394000000964527" TargetMode="External"/><Relationship Id="rId15" Type="http://schemas.openxmlformats.org/officeDocument/2006/relationships/hyperlink" Target="https://analytics.zoho.com/open-view/2395394000005725032" TargetMode="External"/><Relationship Id="rId23" Type="http://schemas.openxmlformats.org/officeDocument/2006/relationships/hyperlink" Target="https://analytics.zoho.com/open-view/2395394000000824192" TargetMode="External"/><Relationship Id="rId28" Type="http://schemas.openxmlformats.org/officeDocument/2006/relationships/hyperlink" Target="https://analytics.zoho.com/open-view/2395394000000824986" TargetMode="External"/><Relationship Id="rId36" Type="http://schemas.openxmlformats.org/officeDocument/2006/relationships/hyperlink" Target="https://analytics.zoho.com/open-view/2395394000000834374" TargetMode="External"/><Relationship Id="rId49" Type="http://schemas.openxmlformats.org/officeDocument/2006/relationships/table" Target="../tables/table2.xml"/><Relationship Id="rId10" Type="http://schemas.openxmlformats.org/officeDocument/2006/relationships/hyperlink" Target="https://analytics.zoho.com/open-view/2395394000000976645" TargetMode="External"/><Relationship Id="rId19" Type="http://schemas.openxmlformats.org/officeDocument/2006/relationships/hyperlink" Target="https://analytics.zoho.com/open-view/2395394000005736265" TargetMode="External"/><Relationship Id="rId31" Type="http://schemas.openxmlformats.org/officeDocument/2006/relationships/hyperlink" Target="https://analytics.zoho.com/open-view/2395394000000827189" TargetMode="External"/><Relationship Id="rId44" Type="http://schemas.openxmlformats.org/officeDocument/2006/relationships/hyperlink" Target="https://analytics.zoho.com/open-view/2395394000005901493" TargetMode="External"/><Relationship Id="rId4" Type="http://schemas.openxmlformats.org/officeDocument/2006/relationships/hyperlink" Target="https://analytics.zoho.com/open-view/2395394000000964300" TargetMode="External"/><Relationship Id="rId9" Type="http://schemas.openxmlformats.org/officeDocument/2006/relationships/hyperlink" Target="https://analytics.zoho.com/open-view/2395394000000976618" TargetMode="External"/><Relationship Id="rId14" Type="http://schemas.openxmlformats.org/officeDocument/2006/relationships/hyperlink" Target="https://analytics.zoho.com/open-view/2395394000000988827" TargetMode="External"/><Relationship Id="rId22" Type="http://schemas.openxmlformats.org/officeDocument/2006/relationships/hyperlink" Target="https://analytics.zoho.com/open-view/2395394000005736700" TargetMode="External"/><Relationship Id="rId27" Type="http://schemas.openxmlformats.org/officeDocument/2006/relationships/hyperlink" Target="https://analytics.zoho.com/open-view/2395394000000824740" TargetMode="External"/><Relationship Id="rId30" Type="http://schemas.openxmlformats.org/officeDocument/2006/relationships/hyperlink" Target="https://analytics.zoho.com/open-view/2395394000000827028" TargetMode="External"/><Relationship Id="rId35" Type="http://schemas.openxmlformats.org/officeDocument/2006/relationships/hyperlink" Target="https://analytics.zoho.com/open-view/2395394000000834190" TargetMode="External"/><Relationship Id="rId43" Type="http://schemas.openxmlformats.org/officeDocument/2006/relationships/hyperlink" Target="https://analytics.zoho.com/open-view/2395394000005898292" TargetMode="External"/><Relationship Id="rId48" Type="http://schemas.openxmlformats.org/officeDocument/2006/relationships/hyperlink" Target="https://analytics.zoho.com/open-view/2395394000005967823" TargetMode="External"/><Relationship Id="rId8" Type="http://schemas.openxmlformats.org/officeDocument/2006/relationships/hyperlink" Target="https://analytics.zoho.com/open-view/2395394000000964778" TargetMode="External"/><Relationship Id="rId3" Type="http://schemas.openxmlformats.org/officeDocument/2006/relationships/hyperlink" Target="https://analytics.zoho.com/open-view/2395394000000964111" TargetMode="External"/><Relationship Id="rId12" Type="http://schemas.openxmlformats.org/officeDocument/2006/relationships/hyperlink" Target="https://analytics.zoho.com/open-view/2395394000000967000" TargetMode="External"/><Relationship Id="rId17" Type="http://schemas.openxmlformats.org/officeDocument/2006/relationships/hyperlink" Target="https://analytics.zoho.com/open-view/2395394000005736091" TargetMode="External"/><Relationship Id="rId25" Type="http://schemas.openxmlformats.org/officeDocument/2006/relationships/hyperlink" Target="https://analytics.zoho.com/open-view/2395394000000824454" TargetMode="External"/><Relationship Id="rId33" Type="http://schemas.openxmlformats.org/officeDocument/2006/relationships/hyperlink" Target="https://analytics.zoho.com/open-view/2395394000000827462" TargetMode="External"/><Relationship Id="rId38" Type="http://schemas.openxmlformats.org/officeDocument/2006/relationships/hyperlink" Target="https://analytics.zoho.com/open-view/2395394000005862039" TargetMode="External"/><Relationship Id="rId46" Type="http://schemas.openxmlformats.org/officeDocument/2006/relationships/hyperlink" Target="https://analytics.zoho.com/open-view/2395394000005905460" TargetMode="External"/><Relationship Id="rId20" Type="http://schemas.openxmlformats.org/officeDocument/2006/relationships/hyperlink" Target="https://analytics.zoho.com/open-view/2395394000005736499" TargetMode="External"/><Relationship Id="rId41" Type="http://schemas.openxmlformats.org/officeDocument/2006/relationships/hyperlink" Target="https://analytics.zoho.com/open-view/2395394000005886391" TargetMode="External"/><Relationship Id="rId1" Type="http://schemas.openxmlformats.org/officeDocument/2006/relationships/hyperlink" Target="https://analytics.zoho.com/open-view/2395394000000943308" TargetMode="External"/><Relationship Id="rId6" Type="http://schemas.openxmlformats.org/officeDocument/2006/relationships/hyperlink" Target="https://analytics.zoho.com/open-view/2395394000000964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sheetPr>
    <tabColor rgb="FF00B050"/>
  </sheetPr>
  <dimension ref="A1:AA65"/>
  <sheetViews>
    <sheetView showGridLines="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RowHeight="14.4" x14ac:dyDescent="0.3"/>
  <cols>
    <col min="1" max="1" width="5.33203125" style="2" customWidth="1"/>
    <col min="2" max="2" width="10.21875" bestFit="1" customWidth="1"/>
    <col min="3" max="3" width="10.21875" customWidth="1"/>
    <col min="4" max="4" width="12.33203125" customWidth="1"/>
    <col min="5" max="5" width="9" bestFit="1" customWidth="1"/>
    <col min="6" max="6" width="10.77734375" customWidth="1"/>
    <col min="7" max="7" width="14.44140625" customWidth="1"/>
    <col min="8" max="8" width="11.6640625" customWidth="1"/>
    <col min="9" max="9" width="10.77734375" style="2" bestFit="1" customWidth="1"/>
    <col min="10" max="10" width="9.88671875" style="2" customWidth="1"/>
    <col min="11" max="11" width="13" customWidth="1"/>
    <col min="12" max="12" width="8.6640625" customWidth="1"/>
    <col min="13" max="13" width="12.5546875" customWidth="1"/>
    <col min="14" max="14" width="15.77734375" customWidth="1"/>
    <col min="15" max="15" width="26.109375" customWidth="1"/>
    <col min="16" max="16" width="44.77734375" customWidth="1"/>
    <col min="17" max="17" width="15.33203125" customWidth="1"/>
    <col min="18" max="18" width="7.2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ht="19.2" x14ac:dyDescent="0.3">
      <c r="A1" s="7" t="s">
        <v>0</v>
      </c>
      <c r="B1" s="8" t="s">
        <v>383</v>
      </c>
      <c r="C1" s="8" t="s">
        <v>1</v>
      </c>
      <c r="D1" s="8" t="s">
        <v>2</v>
      </c>
      <c r="E1" s="9" t="s">
        <v>365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22</v>
      </c>
      <c r="K1" s="10" t="s">
        <v>23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19</v>
      </c>
      <c r="T1" s="11" t="s">
        <v>382</v>
      </c>
      <c r="U1" s="3" t="s">
        <v>384</v>
      </c>
      <c r="V1" s="23" t="s">
        <v>396</v>
      </c>
      <c r="W1" s="23" t="s">
        <v>397</v>
      </c>
      <c r="X1" s="23" t="s">
        <v>387</v>
      </c>
      <c r="Y1" s="23" t="s">
        <v>388</v>
      </c>
      <c r="Z1" s="23" t="s">
        <v>391</v>
      </c>
      <c r="AA1" s="23" t="s">
        <v>390</v>
      </c>
    </row>
    <row r="2" spans="1:27" ht="40.799999999999997" x14ac:dyDescent="0.3">
      <c r="A2" s="48" t="s">
        <v>392</v>
      </c>
      <c r="B2" s="12">
        <v>100</v>
      </c>
      <c r="C2" s="13" t="s">
        <v>402</v>
      </c>
      <c r="D2" s="13" t="s">
        <v>405</v>
      </c>
      <c r="E2" s="24">
        <v>0</v>
      </c>
      <c r="F2" s="12" t="s">
        <v>403</v>
      </c>
      <c r="G2" s="14" t="s">
        <v>404</v>
      </c>
      <c r="H2" s="15" t="s">
        <v>18</v>
      </c>
      <c r="I2" s="12" t="s">
        <v>14</v>
      </c>
      <c r="J2" s="12" t="s">
        <v>409</v>
      </c>
      <c r="K2" s="12" t="s">
        <v>412</v>
      </c>
      <c r="L2" s="12" t="s">
        <v>406</v>
      </c>
      <c r="M2" s="12" t="s">
        <v>407</v>
      </c>
      <c r="N2" s="12" t="s">
        <v>408</v>
      </c>
      <c r="O2" s="34" t="str">
        <f>"Exportaciones de fruta, por "&amp;Agricultura[[#This Row],[Muestra]]&amp;", producidas en "&amp;I2&amp;", durante el "&amp;L2</f>
        <v>Exportaciones de fruta, por Tipo de Fruta, producidas en Chile, durante el Periodo 2012-2020</v>
      </c>
      <c r="P2" s="20" t="str">
        <f>"El gráfico muestra la cantidad de fruta exportada desde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Chile por Tipo de Fruta, durante el Periodo 2012-2020 de acuerdo a datos recopilados por la Oficina de Estudios y Políticas Agrarias (ODEPA)- toneladas (t)</v>
      </c>
      <c r="Q2" s="16" t="s">
        <v>386</v>
      </c>
      <c r="R2" s="16"/>
      <c r="S2" s="49" t="s">
        <v>458</v>
      </c>
      <c r="T2" s="18">
        <v>100200300</v>
      </c>
      <c r="U2" s="30" t="s">
        <v>400</v>
      </c>
      <c r="V2" s="25" t="str">
        <f>+Agricultura[[#This Row],[idcoleccion]]&amp;"-"&amp;Agricultura[[#This Row],[id]]</f>
        <v>100-0001</v>
      </c>
      <c r="W2" s="25">
        <f>+VLOOKUP(Agricultura[[#This Row],[Filtro URL]],Estructura!$S$4:$T$366,2,0)</f>
        <v>10100000</v>
      </c>
      <c r="X2" s="25" t="str">
        <f>+VLOOKUP(Agricultura[[#This Row],[tema]],Estructura!$B$4:$D$18,3,0)</f>
        <v>T-101</v>
      </c>
      <c r="Y2" s="25" t="str">
        <f>+VLOOKUP(Agricultura[[#This Row],[contenido]],Estructura!$G$4:$I$18,3,0)</f>
        <v>C-101</v>
      </c>
      <c r="Z2" s="25" t="str">
        <f>+VLOOKUP(Agricultura[[#This Row],[Filtro Integrado]],Estructura!$B$21:$D$35,3,0)</f>
        <v>FI-101</v>
      </c>
      <c r="AA2" s="25" t="str">
        <f>+VLOOKUP(Agricultura[[#This Row],[Muestra]],Estructura!$G$21:$I$35,3,0)</f>
        <v>M-101</v>
      </c>
    </row>
    <row r="3" spans="1:27" ht="40.799999999999997" x14ac:dyDescent="0.3">
      <c r="A3" s="54" t="s">
        <v>393</v>
      </c>
      <c r="B3" s="12">
        <f>+B2</f>
        <v>100</v>
      </c>
      <c r="C3" s="13" t="s">
        <v>402</v>
      </c>
      <c r="D3" s="13" t="s">
        <v>405</v>
      </c>
      <c r="E3" s="19">
        <v>1</v>
      </c>
      <c r="F3" s="12" t="s">
        <v>403</v>
      </c>
      <c r="G3" s="14" t="s">
        <v>404</v>
      </c>
      <c r="H3" s="53" t="s">
        <v>15</v>
      </c>
      <c r="I3" s="52" t="s">
        <v>366</v>
      </c>
      <c r="J3" s="12" t="s">
        <v>495</v>
      </c>
      <c r="K3" s="12" t="s">
        <v>412</v>
      </c>
      <c r="L3" s="12" t="s">
        <v>496</v>
      </c>
      <c r="M3" s="12" t="s">
        <v>407</v>
      </c>
      <c r="N3" s="12" t="s">
        <v>408</v>
      </c>
      <c r="O3" s="20" t="str">
        <f>"Exportaciones de fruta, por "&amp;Agricultura[[#This Row],[Muestra]]&amp;", producidas en "&amp;I3&amp;", durante el "&amp;L3</f>
        <v>Exportaciones de fruta, por Tipo de Fruta, producidas en Región de Tarapacá, durante el Periodo 2012-2021</v>
      </c>
      <c r="P3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Tarapacá por Tipo de Fruta, durante el Periodo 2012-2021 de acuerdo a datos recopilados por la Oficina de Estudios y Políticas Agrarias (ODEPA)- toneladas (t)</v>
      </c>
      <c r="Q3" s="16" t="str">
        <f>+Q2</f>
        <v>Gráfico Evolución</v>
      </c>
      <c r="R3" s="20"/>
      <c r="S3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https://analytics.zoho.com/open-view/2395394000000943308?ZOHO_CRITERIA=%22Trasposicion_4.1%22.%22C%C3%B3digo_Regi%C3%B3n%22%20%3D%201</v>
      </c>
      <c r="T3" s="18"/>
      <c r="U3" s="31" t="str">
        <f>+U2</f>
        <v>#1774B9</v>
      </c>
      <c r="V3" s="32" t="str">
        <f>+Agricultura[[#This Row],[idcoleccion]]&amp;"-"&amp;Agricultura[[#This Row],[id]]</f>
        <v>100-0002</v>
      </c>
      <c r="W3" s="25">
        <f>+VLOOKUP(Agricultura[[#This Row],[Filtro URL]],Estructura!$S$4:$T$366,2,0)</f>
        <v>10200001</v>
      </c>
      <c r="X3" s="32" t="str">
        <f>+VLOOKUP(Agricultura[[#This Row],[tema]],Estructura!$B$4:$D$18,3,0)</f>
        <v>T-101</v>
      </c>
      <c r="Y3" s="32" t="str">
        <f>+VLOOKUP(Agricultura[[#This Row],[contenido]],Estructura!$G$4:$I$18,3,0)</f>
        <v>C-101</v>
      </c>
      <c r="Z3" s="32" t="str">
        <f>+VLOOKUP(Agricultura[[#This Row],[Filtro Integrado]],Estructura!$B$21:$D$35,3,0)</f>
        <v>FI-102</v>
      </c>
      <c r="AA3" s="32" t="str">
        <f>+VLOOKUP(Agricultura[[#This Row],[Muestra]],Estructura!$G$21:$I$35,3,0)</f>
        <v>M-101</v>
      </c>
    </row>
    <row r="4" spans="1:27" ht="40.799999999999997" x14ac:dyDescent="0.3">
      <c r="A4" s="51" t="s">
        <v>394</v>
      </c>
      <c r="B4" s="12">
        <f t="shared" ref="B4:B18" si="0">+B3</f>
        <v>100</v>
      </c>
      <c r="C4" s="13" t="s">
        <v>402</v>
      </c>
      <c r="D4" s="13" t="s">
        <v>405</v>
      </c>
      <c r="E4" s="19">
        <v>2</v>
      </c>
      <c r="F4" s="12" t="s">
        <v>403</v>
      </c>
      <c r="G4" s="14" t="s">
        <v>404</v>
      </c>
      <c r="H4" s="53" t="s">
        <v>15</v>
      </c>
      <c r="I4" s="52" t="s">
        <v>367</v>
      </c>
      <c r="J4" s="12" t="str">
        <f>+J3</f>
        <v>Ninguno</v>
      </c>
      <c r="K4" s="12" t="s">
        <v>412</v>
      </c>
      <c r="L4" s="12" t="s">
        <v>497</v>
      </c>
      <c r="M4" s="12" t="s">
        <v>407</v>
      </c>
      <c r="N4" s="12" t="s">
        <v>408</v>
      </c>
      <c r="O4" s="20" t="str">
        <f>"Exportaciones de fruta, por "&amp;Agricultura[[#This Row],[Muestra]]&amp;", producidas en "&amp;I4&amp;", durante el "&amp;L4</f>
        <v>Exportaciones de fruta, por Tipo de Fruta, producidas en Región de Antofagasta, durante el Periodo 2012-2022</v>
      </c>
      <c r="P4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Antofagasta por Tipo de Fruta, durante el Periodo 2012-2022 de acuerdo a datos recopilados por la Oficina de Estudios y Políticas Agrarias (ODEPA)- toneladas (t)</v>
      </c>
      <c r="Q4" s="16" t="str">
        <f>+Q2</f>
        <v>Gráfico Evolución</v>
      </c>
      <c r="R4" s="20"/>
      <c r="S4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https://analytics.zoho.com/open-view/2395394000000943308?ZOHO_CRITERIA=%22Trasposicion_4.1%22.%22C%C3%B3digo_Regi%C3%B3n%22%20%3D%202</v>
      </c>
      <c r="T4" s="18"/>
      <c r="U4" s="31" t="str">
        <f>+U2</f>
        <v>#1774B9</v>
      </c>
      <c r="V4" s="32" t="str">
        <f>+Agricultura[[#This Row],[idcoleccion]]&amp;"-"&amp;Agricultura[[#This Row],[id]]</f>
        <v>100-0003</v>
      </c>
      <c r="W4" s="25">
        <f>+VLOOKUP(Agricultura[[#This Row],[Filtro URL]],Estructura!$S$4:$T$366,2,0)</f>
        <v>10200002</v>
      </c>
      <c r="X4" s="32" t="str">
        <f>+VLOOKUP(Agricultura[[#This Row],[tema]],Estructura!$B$4:$D$18,3,0)</f>
        <v>T-101</v>
      </c>
      <c r="Y4" s="32" t="str">
        <f>+VLOOKUP(Agricultura[[#This Row],[contenido]],Estructura!$G$4:$I$18,3,0)</f>
        <v>C-101</v>
      </c>
      <c r="Z4" s="32" t="str">
        <f>+VLOOKUP(Agricultura[[#This Row],[Filtro Integrado]],Estructura!$B$21:$D$35,3,0)</f>
        <v>FI-102</v>
      </c>
      <c r="AA4" s="32" t="str">
        <f>+VLOOKUP(Agricultura[[#This Row],[Muestra]],Estructura!$G$21:$I$35,3,0)</f>
        <v>M-101</v>
      </c>
    </row>
    <row r="5" spans="1:27" ht="40.799999999999997" x14ac:dyDescent="0.3">
      <c r="A5" s="51" t="s">
        <v>395</v>
      </c>
      <c r="B5" s="12">
        <f t="shared" si="0"/>
        <v>100</v>
      </c>
      <c r="C5" s="13" t="s">
        <v>402</v>
      </c>
      <c r="D5" s="13" t="s">
        <v>405</v>
      </c>
      <c r="E5" s="19">
        <v>3</v>
      </c>
      <c r="F5" s="12" t="s">
        <v>403</v>
      </c>
      <c r="G5" s="14" t="s">
        <v>404</v>
      </c>
      <c r="H5" s="53" t="s">
        <v>15</v>
      </c>
      <c r="I5" s="52" t="s">
        <v>368</v>
      </c>
      <c r="J5" s="12" t="str">
        <f t="shared" ref="J5:J18" si="1">+J4</f>
        <v>Ninguno</v>
      </c>
      <c r="K5" s="12" t="s">
        <v>412</v>
      </c>
      <c r="L5" s="12" t="s">
        <v>498</v>
      </c>
      <c r="M5" s="12" t="s">
        <v>407</v>
      </c>
      <c r="N5" s="12" t="s">
        <v>408</v>
      </c>
      <c r="O5" s="20" t="str">
        <f>"Exportaciones de fruta, por "&amp;Agricultura[[#This Row],[Muestra]]&amp;", producidas en "&amp;I5&amp;", durante el "&amp;L5</f>
        <v>Exportaciones de fruta, por Tipo de Fruta, producidas en Región de Atacama, durante el Periodo 2012-2023</v>
      </c>
      <c r="P5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Atacama por Tipo de Fruta, durante el Periodo 2012-2023 de acuerdo a datos recopilados por la Oficina de Estudios y Políticas Agrarias (ODEPA)- toneladas (t)</v>
      </c>
      <c r="Q5" s="16" t="str">
        <f>+Q2</f>
        <v>Gráfico Evolución</v>
      </c>
      <c r="R5" s="20"/>
      <c r="S5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https://analytics.zoho.com/open-view/2395394000000943308?ZOHO_CRITERIA=%22Trasposicion_4.1%22.%22C%C3%B3digo_Regi%C3%B3n%22%20%3D%203</v>
      </c>
      <c r="T5" s="18"/>
      <c r="U5" s="31" t="str">
        <f>+U2</f>
        <v>#1774B9</v>
      </c>
      <c r="V5" s="32" t="str">
        <f>+Agricultura[[#This Row],[idcoleccion]]&amp;"-"&amp;Agricultura[[#This Row],[id]]</f>
        <v>100-0004</v>
      </c>
      <c r="W5" s="25">
        <f>+VLOOKUP(Agricultura[[#This Row],[Filtro URL]],Estructura!$S$4:$T$366,2,0)</f>
        <v>10200003</v>
      </c>
      <c r="X5" s="32" t="str">
        <f>+VLOOKUP(Agricultura[[#This Row],[tema]],Estructura!$B$4:$D$18,3,0)</f>
        <v>T-101</v>
      </c>
      <c r="Y5" s="32" t="str">
        <f>+VLOOKUP(Agricultura[[#This Row],[contenido]],Estructura!$G$4:$I$18,3,0)</f>
        <v>C-101</v>
      </c>
      <c r="Z5" s="32" t="str">
        <f>+VLOOKUP(Agricultura[[#This Row],[Filtro Integrado]],Estructura!$B$21:$D$35,3,0)</f>
        <v>FI-102</v>
      </c>
      <c r="AA5" s="32" t="str">
        <f>+VLOOKUP(Agricultura[[#This Row],[Muestra]],Estructura!$G$21:$I$35,3,0)</f>
        <v>M-101</v>
      </c>
    </row>
    <row r="6" spans="1:27" ht="40.799999999999997" x14ac:dyDescent="0.3">
      <c r="A6" s="51" t="s">
        <v>413</v>
      </c>
      <c r="B6" s="12">
        <f t="shared" si="0"/>
        <v>100</v>
      </c>
      <c r="C6" s="13" t="s">
        <v>402</v>
      </c>
      <c r="D6" s="13" t="s">
        <v>405</v>
      </c>
      <c r="E6" s="19">
        <v>4</v>
      </c>
      <c r="F6" s="12" t="s">
        <v>403</v>
      </c>
      <c r="G6" s="14" t="s">
        <v>404</v>
      </c>
      <c r="H6" s="53" t="s">
        <v>15</v>
      </c>
      <c r="I6" s="52" t="s">
        <v>369</v>
      </c>
      <c r="J6" s="12" t="str">
        <f t="shared" si="1"/>
        <v>Ninguno</v>
      </c>
      <c r="K6" s="12" t="s">
        <v>412</v>
      </c>
      <c r="L6" s="12" t="s">
        <v>499</v>
      </c>
      <c r="M6" s="12" t="s">
        <v>407</v>
      </c>
      <c r="N6" s="12" t="s">
        <v>408</v>
      </c>
      <c r="O6" s="20" t="str">
        <f>"Exportaciones de fruta, por "&amp;Agricultura[[#This Row],[Muestra]]&amp;", producidas en "&amp;I6&amp;", durante el "&amp;L6</f>
        <v>Exportaciones de fruta, por Tipo de Fruta, producidas en Región de Coquimbo, durante el Periodo 2012-2024</v>
      </c>
      <c r="P6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Coquimbo por Tipo de Fruta, durante el Periodo 2012-2024 de acuerdo a datos recopilados por la Oficina de Estudios y Políticas Agrarias (ODEPA)- toneladas (t)</v>
      </c>
      <c r="Q6" s="16" t="str">
        <f>+Q2</f>
        <v>Gráfico Evolución</v>
      </c>
      <c r="R6" s="20"/>
      <c r="S6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https://analytics.zoho.com/open-view/2395394000000943308?ZOHO_CRITERIA=%22Trasposicion_4.1%22.%22C%C3%B3digo_Regi%C3%B3n%22%20%3D%204</v>
      </c>
      <c r="T6" s="18"/>
      <c r="U6" s="31" t="str">
        <f>+U2</f>
        <v>#1774B9</v>
      </c>
      <c r="V6" s="32" t="str">
        <f>+Agricultura[[#This Row],[idcoleccion]]&amp;"-"&amp;Agricultura[[#This Row],[id]]</f>
        <v>100-0005</v>
      </c>
      <c r="W6" s="25">
        <f>+VLOOKUP(Agricultura[[#This Row],[Filtro URL]],Estructura!$S$4:$T$366,2,0)</f>
        <v>10200004</v>
      </c>
      <c r="X6" s="32" t="str">
        <f>+VLOOKUP(Agricultura[[#This Row],[tema]],Estructura!$B$4:$D$18,3,0)</f>
        <v>T-101</v>
      </c>
      <c r="Y6" s="32" t="str">
        <f>+VLOOKUP(Agricultura[[#This Row],[contenido]],Estructura!$G$4:$I$18,3,0)</f>
        <v>C-101</v>
      </c>
      <c r="Z6" s="32" t="str">
        <f>+VLOOKUP(Agricultura[[#This Row],[Filtro Integrado]],Estructura!$B$21:$D$35,3,0)</f>
        <v>FI-102</v>
      </c>
      <c r="AA6" s="32" t="str">
        <f>+VLOOKUP(Agricultura[[#This Row],[Muestra]],Estructura!$G$21:$I$35,3,0)</f>
        <v>M-101</v>
      </c>
    </row>
    <row r="7" spans="1:27" ht="40.799999999999997" x14ac:dyDescent="0.3">
      <c r="A7" s="51" t="s">
        <v>414</v>
      </c>
      <c r="B7" s="12">
        <f t="shared" si="0"/>
        <v>100</v>
      </c>
      <c r="C7" s="13" t="s">
        <v>402</v>
      </c>
      <c r="D7" s="13" t="s">
        <v>405</v>
      </c>
      <c r="E7" s="19">
        <v>5</v>
      </c>
      <c r="F7" s="12" t="s">
        <v>403</v>
      </c>
      <c r="G7" s="14" t="s">
        <v>404</v>
      </c>
      <c r="H7" s="53" t="s">
        <v>15</v>
      </c>
      <c r="I7" s="52" t="s">
        <v>370</v>
      </c>
      <c r="J7" s="12" t="str">
        <f t="shared" si="1"/>
        <v>Ninguno</v>
      </c>
      <c r="K7" s="12" t="s">
        <v>412</v>
      </c>
      <c r="L7" s="12" t="s">
        <v>500</v>
      </c>
      <c r="M7" s="12" t="s">
        <v>407</v>
      </c>
      <c r="N7" s="12" t="s">
        <v>408</v>
      </c>
      <c r="O7" s="20" t="str">
        <f>"Exportaciones de fruta, por "&amp;Agricultura[[#This Row],[Muestra]]&amp;", producidas en "&amp;I7&amp;", durante el "&amp;L7</f>
        <v>Exportaciones de fruta, por Tipo de Fruta, producidas en Región de Valparaíso, durante el Periodo 2012-2025</v>
      </c>
      <c r="P7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Valparaíso por Tipo de Fruta, durante el Periodo 2012-2025 de acuerdo a datos recopilados por la Oficina de Estudios y Políticas Agrarias (ODEPA)- toneladas (t)</v>
      </c>
      <c r="Q7" s="16" t="str">
        <f>+Q2</f>
        <v>Gráfico Evolución</v>
      </c>
      <c r="R7" s="20"/>
      <c r="S7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https://analytics.zoho.com/open-view/2395394000000943308?ZOHO_CRITERIA=%22Trasposicion_4.1%22.%22C%C3%B3digo_Regi%C3%B3n%22%20%3D%205</v>
      </c>
      <c r="T7" s="18"/>
      <c r="U7" s="31" t="str">
        <f>+U2</f>
        <v>#1774B9</v>
      </c>
      <c r="V7" s="32" t="str">
        <f>+Agricultura[[#This Row],[idcoleccion]]&amp;"-"&amp;Agricultura[[#This Row],[id]]</f>
        <v>100-0006</v>
      </c>
      <c r="W7" s="25">
        <f>+VLOOKUP(Agricultura[[#This Row],[Filtro URL]],Estructura!$S$4:$T$366,2,0)</f>
        <v>10200005</v>
      </c>
      <c r="X7" s="32" t="str">
        <f>+VLOOKUP(Agricultura[[#This Row],[tema]],Estructura!$B$4:$D$18,3,0)</f>
        <v>T-101</v>
      </c>
      <c r="Y7" s="32" t="str">
        <f>+VLOOKUP(Agricultura[[#This Row],[contenido]],Estructura!$G$4:$I$18,3,0)</f>
        <v>C-101</v>
      </c>
      <c r="Z7" s="32" t="str">
        <f>+VLOOKUP(Agricultura[[#This Row],[Filtro Integrado]],Estructura!$B$21:$D$35,3,0)</f>
        <v>FI-102</v>
      </c>
      <c r="AA7" s="32" t="str">
        <f>+VLOOKUP(Agricultura[[#This Row],[Muestra]],Estructura!$G$21:$I$35,3,0)</f>
        <v>M-101</v>
      </c>
    </row>
    <row r="8" spans="1:27" ht="40.799999999999997" x14ac:dyDescent="0.3">
      <c r="A8" s="51" t="s">
        <v>415</v>
      </c>
      <c r="B8" s="12">
        <f t="shared" si="0"/>
        <v>100</v>
      </c>
      <c r="C8" s="13" t="s">
        <v>402</v>
      </c>
      <c r="D8" s="13" t="s">
        <v>405</v>
      </c>
      <c r="E8" s="19">
        <v>6</v>
      </c>
      <c r="F8" s="12" t="s">
        <v>403</v>
      </c>
      <c r="G8" s="14" t="s">
        <v>404</v>
      </c>
      <c r="H8" s="53" t="s">
        <v>15</v>
      </c>
      <c r="I8" s="52" t="s">
        <v>371</v>
      </c>
      <c r="J8" s="12" t="str">
        <f t="shared" si="1"/>
        <v>Ninguno</v>
      </c>
      <c r="K8" s="12" t="s">
        <v>412</v>
      </c>
      <c r="L8" s="12" t="s">
        <v>501</v>
      </c>
      <c r="M8" s="12" t="s">
        <v>407</v>
      </c>
      <c r="N8" s="12" t="s">
        <v>408</v>
      </c>
      <c r="O8" s="20" t="str">
        <f>"Exportaciones de fruta, por "&amp;Agricultura[[#This Row],[Muestra]]&amp;", producidas en "&amp;I8&amp;", durante el "&amp;L8</f>
        <v>Exportaciones de fruta, por Tipo de Fruta, producidas en Región de O'Higgins, durante el Periodo 2012-2026</v>
      </c>
      <c r="P8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O'Higgins por Tipo de Fruta, durante el Periodo 2012-2026 de acuerdo a datos recopilados por la Oficina de Estudios y Políticas Agrarias (ODEPA)- toneladas (t)</v>
      </c>
      <c r="Q8" s="16" t="str">
        <f>+Q2</f>
        <v>Gráfico Evolución</v>
      </c>
      <c r="R8" s="20"/>
      <c r="S8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https://analytics.zoho.com/open-view/2395394000000943308?ZOHO_CRITERIA=%22Trasposicion_4.1%22.%22C%C3%B3digo_Regi%C3%B3n%22%20%3D%206</v>
      </c>
      <c r="T8" s="18"/>
      <c r="U8" s="31" t="str">
        <f>+U2</f>
        <v>#1774B9</v>
      </c>
      <c r="V8" s="32" t="str">
        <f>+Agricultura[[#This Row],[idcoleccion]]&amp;"-"&amp;Agricultura[[#This Row],[id]]</f>
        <v>100-0007</v>
      </c>
      <c r="W8" s="25">
        <f>+VLOOKUP(Agricultura[[#This Row],[Filtro URL]],Estructura!$S$4:$T$366,2,0)</f>
        <v>10200006</v>
      </c>
      <c r="X8" s="32" t="str">
        <f>+VLOOKUP(Agricultura[[#This Row],[tema]],Estructura!$B$4:$D$18,3,0)</f>
        <v>T-101</v>
      </c>
      <c r="Y8" s="32" t="str">
        <f>+VLOOKUP(Agricultura[[#This Row],[contenido]],Estructura!$G$4:$I$18,3,0)</f>
        <v>C-101</v>
      </c>
      <c r="Z8" s="32" t="str">
        <f>+VLOOKUP(Agricultura[[#This Row],[Filtro Integrado]],Estructura!$B$21:$D$35,3,0)</f>
        <v>FI-102</v>
      </c>
      <c r="AA8" s="32" t="str">
        <f>+VLOOKUP(Agricultura[[#This Row],[Muestra]],Estructura!$G$21:$I$35,3,0)</f>
        <v>M-101</v>
      </c>
    </row>
    <row r="9" spans="1:27" ht="40.799999999999997" x14ac:dyDescent="0.3">
      <c r="A9" s="51" t="s">
        <v>416</v>
      </c>
      <c r="B9" s="12">
        <f t="shared" si="0"/>
        <v>100</v>
      </c>
      <c r="C9" s="13" t="s">
        <v>402</v>
      </c>
      <c r="D9" s="13" t="s">
        <v>405</v>
      </c>
      <c r="E9" s="19">
        <v>7</v>
      </c>
      <c r="F9" s="12" t="s">
        <v>403</v>
      </c>
      <c r="G9" s="14" t="s">
        <v>404</v>
      </c>
      <c r="H9" s="53" t="s">
        <v>15</v>
      </c>
      <c r="I9" s="52" t="s">
        <v>372</v>
      </c>
      <c r="J9" s="12" t="str">
        <f t="shared" si="1"/>
        <v>Ninguno</v>
      </c>
      <c r="K9" s="12" t="s">
        <v>412</v>
      </c>
      <c r="L9" s="12" t="s">
        <v>502</v>
      </c>
      <c r="M9" s="12" t="s">
        <v>407</v>
      </c>
      <c r="N9" s="12" t="s">
        <v>408</v>
      </c>
      <c r="O9" s="20" t="str">
        <f>"Exportaciones de fruta, por "&amp;Agricultura[[#This Row],[Muestra]]&amp;", producidas en "&amp;I9&amp;", durante el "&amp;L9</f>
        <v>Exportaciones de fruta, por Tipo de Fruta, producidas en Región de Maule, durante el Periodo 2012-2027</v>
      </c>
      <c r="P9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Maule por Tipo de Fruta, durante el Periodo 2012-2027 de acuerdo a datos recopilados por la Oficina de Estudios y Políticas Agrarias (ODEPA)- toneladas (t)</v>
      </c>
      <c r="Q9" s="16" t="str">
        <f>+Q2</f>
        <v>Gráfico Evolución</v>
      </c>
      <c r="R9" s="20"/>
      <c r="S9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https://analytics.zoho.com/open-view/2395394000000943308?ZOHO_CRITERIA=%22Trasposicion_4.1%22.%22C%C3%B3digo_Regi%C3%B3n%22%20%3D%207</v>
      </c>
      <c r="T9" s="18"/>
      <c r="U9" s="31" t="str">
        <f>+U2</f>
        <v>#1774B9</v>
      </c>
      <c r="V9" s="32" t="str">
        <f>+Agricultura[[#This Row],[idcoleccion]]&amp;"-"&amp;Agricultura[[#This Row],[id]]</f>
        <v>100-0008</v>
      </c>
      <c r="W9" s="25">
        <f>+VLOOKUP(Agricultura[[#This Row],[Filtro URL]],Estructura!$S$4:$T$366,2,0)</f>
        <v>10200007</v>
      </c>
      <c r="X9" s="32" t="str">
        <f>+VLOOKUP(Agricultura[[#This Row],[tema]],Estructura!$B$4:$D$18,3,0)</f>
        <v>T-101</v>
      </c>
      <c r="Y9" s="32" t="str">
        <f>+VLOOKUP(Agricultura[[#This Row],[contenido]],Estructura!$G$4:$I$18,3,0)</f>
        <v>C-101</v>
      </c>
      <c r="Z9" s="32" t="str">
        <f>+VLOOKUP(Agricultura[[#This Row],[Filtro Integrado]],Estructura!$B$21:$D$35,3,0)</f>
        <v>FI-102</v>
      </c>
      <c r="AA9" s="32" t="str">
        <f>+VLOOKUP(Agricultura[[#This Row],[Muestra]],Estructura!$G$21:$I$35,3,0)</f>
        <v>M-101</v>
      </c>
    </row>
    <row r="10" spans="1:27" ht="40.799999999999997" x14ac:dyDescent="0.3">
      <c r="A10" s="51" t="s">
        <v>417</v>
      </c>
      <c r="B10" s="12">
        <f t="shared" si="0"/>
        <v>100</v>
      </c>
      <c r="C10" s="13" t="s">
        <v>402</v>
      </c>
      <c r="D10" s="13" t="s">
        <v>405</v>
      </c>
      <c r="E10" s="19">
        <v>8</v>
      </c>
      <c r="F10" s="12" t="s">
        <v>403</v>
      </c>
      <c r="G10" s="14" t="s">
        <v>404</v>
      </c>
      <c r="H10" s="53" t="s">
        <v>15</v>
      </c>
      <c r="I10" s="52" t="s">
        <v>373</v>
      </c>
      <c r="J10" s="12" t="str">
        <f t="shared" si="1"/>
        <v>Ninguno</v>
      </c>
      <c r="K10" s="12" t="s">
        <v>412</v>
      </c>
      <c r="L10" s="12" t="s">
        <v>503</v>
      </c>
      <c r="M10" s="12" t="s">
        <v>407</v>
      </c>
      <c r="N10" s="12" t="s">
        <v>408</v>
      </c>
      <c r="O10" s="20" t="str">
        <f>"Exportaciones de fruta, por "&amp;Agricultura[[#This Row],[Muestra]]&amp;", producidas en "&amp;I10&amp;", durante el "&amp;L10</f>
        <v>Exportaciones de fruta, por Tipo de Fruta, producidas en Región del Biobío, durante el Periodo 2012-2028</v>
      </c>
      <c r="P10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del Biobío por Tipo de Fruta, durante el Periodo 2012-2028 de acuerdo a datos recopilados por la Oficina de Estudios y Políticas Agrarias (ODEPA)- toneladas (t)</v>
      </c>
      <c r="Q10" s="16" t="str">
        <f>+Q2</f>
        <v>Gráfico Evolución</v>
      </c>
      <c r="R10" s="20"/>
      <c r="S10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https://analytics.zoho.com/open-view/2395394000000943308?ZOHO_CRITERIA=%22Trasposicion_4.1%22.%22C%C3%B3digo_Regi%C3%B3n%22%20%3D%208</v>
      </c>
      <c r="T10" s="18"/>
      <c r="U10" s="31" t="str">
        <f>+U2</f>
        <v>#1774B9</v>
      </c>
      <c r="V10" s="32" t="str">
        <f>+Agricultura[[#This Row],[idcoleccion]]&amp;"-"&amp;Agricultura[[#This Row],[id]]</f>
        <v>100-0009</v>
      </c>
      <c r="W10" s="25">
        <f>+VLOOKUP(Agricultura[[#This Row],[Filtro URL]],Estructura!$S$4:$T$366,2,0)</f>
        <v>10200008</v>
      </c>
      <c r="X10" s="32" t="str">
        <f>+VLOOKUP(Agricultura[[#This Row],[tema]],Estructura!$B$4:$D$18,3,0)</f>
        <v>T-101</v>
      </c>
      <c r="Y10" s="32" t="str">
        <f>+VLOOKUP(Agricultura[[#This Row],[contenido]],Estructura!$G$4:$I$18,3,0)</f>
        <v>C-101</v>
      </c>
      <c r="Z10" s="32" t="str">
        <f>+VLOOKUP(Agricultura[[#This Row],[Filtro Integrado]],Estructura!$B$21:$D$35,3,0)</f>
        <v>FI-102</v>
      </c>
      <c r="AA10" s="32" t="str">
        <f>+VLOOKUP(Agricultura[[#This Row],[Muestra]],Estructura!$G$21:$I$35,3,0)</f>
        <v>M-101</v>
      </c>
    </row>
    <row r="11" spans="1:27" ht="40.799999999999997" x14ac:dyDescent="0.3">
      <c r="A11" s="51" t="s">
        <v>418</v>
      </c>
      <c r="B11" s="12">
        <f t="shared" si="0"/>
        <v>100</v>
      </c>
      <c r="C11" s="13" t="s">
        <v>402</v>
      </c>
      <c r="D11" s="13" t="s">
        <v>405</v>
      </c>
      <c r="E11" s="19">
        <v>9</v>
      </c>
      <c r="F11" s="12" t="s">
        <v>403</v>
      </c>
      <c r="G11" s="14" t="s">
        <v>404</v>
      </c>
      <c r="H11" s="53" t="s">
        <v>15</v>
      </c>
      <c r="I11" s="52" t="s">
        <v>374</v>
      </c>
      <c r="J11" s="12" t="str">
        <f t="shared" si="1"/>
        <v>Ninguno</v>
      </c>
      <c r="K11" s="12" t="s">
        <v>412</v>
      </c>
      <c r="L11" s="12" t="s">
        <v>504</v>
      </c>
      <c r="M11" s="12" t="s">
        <v>407</v>
      </c>
      <c r="N11" s="12" t="s">
        <v>408</v>
      </c>
      <c r="O11" s="20" t="str">
        <f>"Exportaciones de fruta, por "&amp;Agricultura[[#This Row],[Muestra]]&amp;", producidas en "&amp;I11&amp;", durante el "&amp;L11</f>
        <v>Exportaciones de fruta, por Tipo de Fruta, producidas en Región de La Araucanía, durante el Periodo 2012-2029</v>
      </c>
      <c r="P11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La Araucanía por Tipo de Fruta, durante el Periodo 2012-2029 de acuerdo a datos recopilados por la Oficina de Estudios y Políticas Agrarias (ODEPA)- toneladas (t)</v>
      </c>
      <c r="Q11" s="16" t="str">
        <f>+Q2</f>
        <v>Gráfico Evolución</v>
      </c>
      <c r="R11" s="20"/>
      <c r="S11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https://analytics.zoho.com/open-view/2395394000000943308?ZOHO_CRITERIA=%22Trasposicion_4.1%22.%22C%C3%B3digo_Regi%C3%B3n%22%20%3D%209</v>
      </c>
      <c r="T11" s="18"/>
      <c r="U11" s="31" t="str">
        <f>+U2</f>
        <v>#1774B9</v>
      </c>
      <c r="V11" s="32" t="str">
        <f>+Agricultura[[#This Row],[idcoleccion]]&amp;"-"&amp;Agricultura[[#This Row],[id]]</f>
        <v>100-0010</v>
      </c>
      <c r="W11" s="25">
        <f>+VLOOKUP(Agricultura[[#This Row],[Filtro URL]],Estructura!$S$4:$T$366,2,0)</f>
        <v>10200009</v>
      </c>
      <c r="X11" s="32" t="str">
        <f>+VLOOKUP(Agricultura[[#This Row],[tema]],Estructura!$B$4:$D$18,3,0)</f>
        <v>T-101</v>
      </c>
      <c r="Y11" s="32" t="str">
        <f>+VLOOKUP(Agricultura[[#This Row],[contenido]],Estructura!$G$4:$I$18,3,0)</f>
        <v>C-101</v>
      </c>
      <c r="Z11" s="32" t="str">
        <f>+VLOOKUP(Agricultura[[#This Row],[Filtro Integrado]],Estructura!$B$21:$D$35,3,0)</f>
        <v>FI-102</v>
      </c>
      <c r="AA11" s="32" t="str">
        <f>+VLOOKUP(Agricultura[[#This Row],[Muestra]],Estructura!$G$21:$I$35,3,0)</f>
        <v>M-101</v>
      </c>
    </row>
    <row r="12" spans="1:27" ht="40.799999999999997" x14ac:dyDescent="0.3">
      <c r="A12" s="51" t="s">
        <v>419</v>
      </c>
      <c r="B12" s="12">
        <f t="shared" si="0"/>
        <v>100</v>
      </c>
      <c r="C12" s="13" t="s">
        <v>402</v>
      </c>
      <c r="D12" s="13" t="s">
        <v>405</v>
      </c>
      <c r="E12" s="19">
        <v>10</v>
      </c>
      <c r="F12" s="12" t="s">
        <v>403</v>
      </c>
      <c r="G12" s="14" t="s">
        <v>404</v>
      </c>
      <c r="H12" s="53" t="s">
        <v>15</v>
      </c>
      <c r="I12" s="52" t="s">
        <v>375</v>
      </c>
      <c r="J12" s="12" t="str">
        <f t="shared" si="1"/>
        <v>Ninguno</v>
      </c>
      <c r="K12" s="12" t="s">
        <v>412</v>
      </c>
      <c r="L12" s="12" t="s">
        <v>505</v>
      </c>
      <c r="M12" s="12" t="s">
        <v>407</v>
      </c>
      <c r="N12" s="12" t="s">
        <v>408</v>
      </c>
      <c r="O12" s="20" t="str">
        <f>"Exportaciones de fruta, por "&amp;Agricultura[[#This Row],[Muestra]]&amp;", producidas en "&amp;I12&amp;", durante el "&amp;L12</f>
        <v>Exportaciones de fruta, por Tipo de Fruta, producidas en Región de Los Lagos, durante el Periodo 2012-2030</v>
      </c>
      <c r="P12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Los Lagos por Tipo de Fruta, durante el Periodo 2012-2030 de acuerdo a datos recopilados por la Oficina de Estudios y Políticas Agrarias (ODEPA)- toneladas (t)</v>
      </c>
      <c r="Q12" s="16" t="str">
        <f>+Q2</f>
        <v>Gráfico Evolución</v>
      </c>
      <c r="R12" s="20"/>
      <c r="S12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https://analytics.zoho.com/open-view/2395394000000943308?ZOHO_CRITERIA=%22Trasposicion_4.1%22.%22C%C3%B3digo_Regi%C3%B3n%22%20%3D%2010</v>
      </c>
      <c r="T12" s="18"/>
      <c r="U12" s="31" t="str">
        <f>+U2</f>
        <v>#1774B9</v>
      </c>
      <c r="V12" s="32" t="str">
        <f>+Agricultura[[#This Row],[idcoleccion]]&amp;"-"&amp;Agricultura[[#This Row],[id]]</f>
        <v>100-0011</v>
      </c>
      <c r="W12" s="25">
        <f>+VLOOKUP(Agricultura[[#This Row],[Filtro URL]],Estructura!$S$4:$T$366,2,0)</f>
        <v>10200010</v>
      </c>
      <c r="X12" s="32" t="str">
        <f>+VLOOKUP(Agricultura[[#This Row],[tema]],Estructura!$B$4:$D$18,3,0)</f>
        <v>T-101</v>
      </c>
      <c r="Y12" s="32" t="str">
        <f>+VLOOKUP(Agricultura[[#This Row],[contenido]],Estructura!$G$4:$I$18,3,0)</f>
        <v>C-101</v>
      </c>
      <c r="Z12" s="32" t="str">
        <f>+VLOOKUP(Agricultura[[#This Row],[Filtro Integrado]],Estructura!$B$21:$D$35,3,0)</f>
        <v>FI-102</v>
      </c>
      <c r="AA12" s="32" t="str">
        <f>+VLOOKUP(Agricultura[[#This Row],[Muestra]],Estructura!$G$21:$I$35,3,0)</f>
        <v>M-101</v>
      </c>
    </row>
    <row r="13" spans="1:27" ht="40.799999999999997" x14ac:dyDescent="0.3">
      <c r="A13" s="51" t="s">
        <v>420</v>
      </c>
      <c r="B13" s="12">
        <f t="shared" si="0"/>
        <v>100</v>
      </c>
      <c r="C13" s="13" t="s">
        <v>402</v>
      </c>
      <c r="D13" s="13" t="s">
        <v>405</v>
      </c>
      <c r="E13" s="19">
        <v>11</v>
      </c>
      <c r="F13" s="12" t="s">
        <v>403</v>
      </c>
      <c r="G13" s="14" t="s">
        <v>404</v>
      </c>
      <c r="H13" s="53" t="s">
        <v>15</v>
      </c>
      <c r="I13" s="52" t="s">
        <v>376</v>
      </c>
      <c r="J13" s="12" t="str">
        <f t="shared" si="1"/>
        <v>Ninguno</v>
      </c>
      <c r="K13" s="12" t="s">
        <v>412</v>
      </c>
      <c r="L13" s="12" t="s">
        <v>506</v>
      </c>
      <c r="M13" s="12" t="s">
        <v>407</v>
      </c>
      <c r="N13" s="12" t="s">
        <v>408</v>
      </c>
      <c r="O13" s="20" t="str">
        <f>"Exportaciones de fruta, por "&amp;Agricultura[[#This Row],[Muestra]]&amp;", producidas en "&amp;I13&amp;", durante el "&amp;L13</f>
        <v>Exportaciones de fruta, por Tipo de Fruta, producidas en Región de Aysén, durante el Periodo 2012-2031</v>
      </c>
      <c r="P13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Aysén por Tipo de Fruta, durante el Periodo 2012-2031 de acuerdo a datos recopilados por la Oficina de Estudios y Políticas Agrarias (ODEPA)- toneladas (t)</v>
      </c>
      <c r="Q13" s="16" t="str">
        <f>+Q2</f>
        <v>Gráfico Evolución</v>
      </c>
      <c r="R13" s="20"/>
      <c r="S13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https://analytics.zoho.com/open-view/2395394000000943308?ZOHO_CRITERIA=%22Trasposicion_4.1%22.%22C%C3%B3digo_Regi%C3%B3n%22%20%3D%2011</v>
      </c>
      <c r="T13" s="18"/>
      <c r="U13" s="31" t="str">
        <f>+U2</f>
        <v>#1774B9</v>
      </c>
      <c r="V13" s="32" t="str">
        <f>+Agricultura[[#This Row],[idcoleccion]]&amp;"-"&amp;Agricultura[[#This Row],[id]]</f>
        <v>100-0012</v>
      </c>
      <c r="W13" s="25">
        <f>+VLOOKUP(Agricultura[[#This Row],[Filtro URL]],Estructura!$S$4:$T$366,2,0)</f>
        <v>10200011</v>
      </c>
      <c r="X13" s="32" t="str">
        <f>+VLOOKUP(Agricultura[[#This Row],[tema]],Estructura!$B$4:$D$18,3,0)</f>
        <v>T-101</v>
      </c>
      <c r="Y13" s="32" t="str">
        <f>+VLOOKUP(Agricultura[[#This Row],[contenido]],Estructura!$G$4:$I$18,3,0)</f>
        <v>C-101</v>
      </c>
      <c r="Z13" s="32" t="str">
        <f>+VLOOKUP(Agricultura[[#This Row],[Filtro Integrado]],Estructura!$B$21:$D$35,3,0)</f>
        <v>FI-102</v>
      </c>
      <c r="AA13" s="32" t="str">
        <f>+VLOOKUP(Agricultura[[#This Row],[Muestra]],Estructura!$G$21:$I$35,3,0)</f>
        <v>M-101</v>
      </c>
    </row>
    <row r="14" spans="1:27" ht="40.799999999999997" x14ac:dyDescent="0.3">
      <c r="A14" s="51" t="s">
        <v>421</v>
      </c>
      <c r="B14" s="12">
        <f t="shared" si="0"/>
        <v>100</v>
      </c>
      <c r="C14" s="13" t="s">
        <v>402</v>
      </c>
      <c r="D14" s="13" t="s">
        <v>405</v>
      </c>
      <c r="E14" s="19">
        <v>12</v>
      </c>
      <c r="F14" s="12" t="s">
        <v>403</v>
      </c>
      <c r="G14" s="14" t="s">
        <v>404</v>
      </c>
      <c r="H14" s="53" t="s">
        <v>15</v>
      </c>
      <c r="I14" s="52" t="s">
        <v>377</v>
      </c>
      <c r="J14" s="12" t="str">
        <f t="shared" si="1"/>
        <v>Ninguno</v>
      </c>
      <c r="K14" s="12" t="s">
        <v>412</v>
      </c>
      <c r="L14" s="12" t="s">
        <v>507</v>
      </c>
      <c r="M14" s="12" t="s">
        <v>407</v>
      </c>
      <c r="N14" s="12" t="s">
        <v>408</v>
      </c>
      <c r="O14" s="20" t="str">
        <f>"Exportaciones de fruta, por "&amp;Agricultura[[#This Row],[Muestra]]&amp;", producidas en "&amp;I14&amp;", durante el "&amp;L14</f>
        <v>Exportaciones de fruta, por Tipo de Fruta, producidas en Región de Magallanes, durante el Periodo 2012-2032</v>
      </c>
      <c r="P14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Magallanes por Tipo de Fruta, durante el Periodo 2012-2032 de acuerdo a datos recopilados por la Oficina de Estudios y Políticas Agrarias (ODEPA)- toneladas (t)</v>
      </c>
      <c r="Q14" s="16" t="str">
        <f>+Q2</f>
        <v>Gráfico Evolución</v>
      </c>
      <c r="R14" s="20"/>
      <c r="S14" s="17"/>
      <c r="T14" s="18"/>
      <c r="U14" s="31" t="str">
        <f>+U2</f>
        <v>#1774B9</v>
      </c>
      <c r="V14" s="32" t="str">
        <f>+Agricultura[[#This Row],[idcoleccion]]&amp;"-"&amp;Agricultura[[#This Row],[id]]</f>
        <v>100-0013</v>
      </c>
      <c r="W14" s="25">
        <f>+VLOOKUP(Agricultura[[#This Row],[Filtro URL]],Estructura!$S$4:$T$366,2,0)</f>
        <v>10200012</v>
      </c>
      <c r="X14" s="32" t="str">
        <f>+VLOOKUP(Agricultura[[#This Row],[tema]],Estructura!$B$4:$D$18,3,0)</f>
        <v>T-101</v>
      </c>
      <c r="Y14" s="32" t="str">
        <f>+VLOOKUP(Agricultura[[#This Row],[contenido]],Estructura!$G$4:$I$18,3,0)</f>
        <v>C-101</v>
      </c>
      <c r="Z14" s="32" t="str">
        <f>+VLOOKUP(Agricultura[[#This Row],[Filtro Integrado]],Estructura!$B$21:$D$35,3,0)</f>
        <v>FI-102</v>
      </c>
      <c r="AA14" s="32" t="str">
        <f>+VLOOKUP(Agricultura[[#This Row],[Muestra]],Estructura!$G$21:$I$35,3,0)</f>
        <v>M-101</v>
      </c>
    </row>
    <row r="15" spans="1:27" ht="40.799999999999997" x14ac:dyDescent="0.3">
      <c r="A15" s="51" t="s">
        <v>422</v>
      </c>
      <c r="B15" s="12">
        <f t="shared" si="0"/>
        <v>100</v>
      </c>
      <c r="C15" s="13" t="s">
        <v>402</v>
      </c>
      <c r="D15" s="13" t="s">
        <v>405</v>
      </c>
      <c r="E15" s="19">
        <v>13</v>
      </c>
      <c r="F15" s="12" t="s">
        <v>403</v>
      </c>
      <c r="G15" s="14" t="s">
        <v>404</v>
      </c>
      <c r="H15" s="53" t="s">
        <v>15</v>
      </c>
      <c r="I15" s="52" t="s">
        <v>378</v>
      </c>
      <c r="J15" s="12" t="str">
        <f t="shared" si="1"/>
        <v>Ninguno</v>
      </c>
      <c r="K15" s="12" t="s">
        <v>412</v>
      </c>
      <c r="L15" s="12" t="s">
        <v>508</v>
      </c>
      <c r="M15" s="12" t="s">
        <v>407</v>
      </c>
      <c r="N15" s="12" t="s">
        <v>408</v>
      </c>
      <c r="O15" s="20" t="str">
        <f>"Exportaciones de fruta, por "&amp;Agricultura[[#This Row],[Muestra]]&amp;", producidas en "&amp;I15&amp;", durante el "&amp;L15</f>
        <v>Exportaciones de fruta, por Tipo de Fruta, producidas en Región Metropolitana, durante el Periodo 2012-2033</v>
      </c>
      <c r="P15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Metropolitana por Tipo de Fruta, durante el Periodo 2012-2033 de acuerdo a datos recopilados por la Oficina de Estudios y Políticas Agrarias (ODEPA)- toneladas (t)</v>
      </c>
      <c r="Q15" s="16" t="str">
        <f>+Q2</f>
        <v>Gráfico Evolución</v>
      </c>
      <c r="R15" s="20"/>
      <c r="S15" s="17"/>
      <c r="T15" s="18"/>
      <c r="U15" s="31" t="str">
        <f>+U2</f>
        <v>#1774B9</v>
      </c>
      <c r="V15" s="32" t="str">
        <f>+Agricultura[[#This Row],[idcoleccion]]&amp;"-"&amp;Agricultura[[#This Row],[id]]</f>
        <v>100-0014</v>
      </c>
      <c r="W15" s="25">
        <f>+VLOOKUP(Agricultura[[#This Row],[Filtro URL]],Estructura!$S$4:$T$366,2,0)</f>
        <v>10200013</v>
      </c>
      <c r="X15" s="32" t="str">
        <f>+VLOOKUP(Agricultura[[#This Row],[tema]],Estructura!$B$4:$D$18,3,0)</f>
        <v>T-101</v>
      </c>
      <c r="Y15" s="32" t="str">
        <f>+VLOOKUP(Agricultura[[#This Row],[contenido]],Estructura!$G$4:$I$18,3,0)</f>
        <v>C-101</v>
      </c>
      <c r="Z15" s="32" t="str">
        <f>+VLOOKUP(Agricultura[[#This Row],[Filtro Integrado]],Estructura!$B$21:$D$35,3,0)</f>
        <v>FI-102</v>
      </c>
      <c r="AA15" s="32" t="str">
        <f>+VLOOKUP(Agricultura[[#This Row],[Muestra]],Estructura!$G$21:$I$35,3,0)</f>
        <v>M-101</v>
      </c>
    </row>
    <row r="16" spans="1:27" ht="40.799999999999997" x14ac:dyDescent="0.3">
      <c r="A16" s="51" t="s">
        <v>423</v>
      </c>
      <c r="B16" s="12">
        <f t="shared" si="0"/>
        <v>100</v>
      </c>
      <c r="C16" s="13" t="s">
        <v>402</v>
      </c>
      <c r="D16" s="13" t="s">
        <v>405</v>
      </c>
      <c r="E16" s="19">
        <v>14</v>
      </c>
      <c r="F16" s="12" t="s">
        <v>403</v>
      </c>
      <c r="G16" s="14" t="s">
        <v>404</v>
      </c>
      <c r="H16" s="53" t="s">
        <v>15</v>
      </c>
      <c r="I16" s="52" t="s">
        <v>379</v>
      </c>
      <c r="J16" s="12" t="str">
        <f t="shared" si="1"/>
        <v>Ninguno</v>
      </c>
      <c r="K16" s="12" t="s">
        <v>412</v>
      </c>
      <c r="L16" s="12" t="s">
        <v>509</v>
      </c>
      <c r="M16" s="12" t="s">
        <v>407</v>
      </c>
      <c r="N16" s="12" t="s">
        <v>408</v>
      </c>
      <c r="O16" s="20" t="str">
        <f>"Exportaciones de fruta, por "&amp;Agricultura[[#This Row],[Muestra]]&amp;", producidas en "&amp;I16&amp;", durante el "&amp;L16</f>
        <v>Exportaciones de fruta, por Tipo de Fruta, producidas en Región de Los Ríos, durante el Periodo 2012-2034</v>
      </c>
      <c r="P16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Los Ríos por Tipo de Fruta, durante el Periodo 2012-2034 de acuerdo a datos recopilados por la Oficina de Estudios y Políticas Agrarias (ODEPA)- toneladas (t)</v>
      </c>
      <c r="Q16" s="16" t="str">
        <f>+Q2</f>
        <v>Gráfico Evolución</v>
      </c>
      <c r="R16" s="20"/>
      <c r="S16" s="17"/>
      <c r="T16" s="18"/>
      <c r="U16" s="31" t="str">
        <f>+U2</f>
        <v>#1774B9</v>
      </c>
      <c r="V16" s="32" t="str">
        <f>+Agricultura[[#This Row],[idcoleccion]]&amp;"-"&amp;Agricultura[[#This Row],[id]]</f>
        <v>100-0015</v>
      </c>
      <c r="W16" s="25">
        <f>+VLOOKUP(Agricultura[[#This Row],[Filtro URL]],Estructura!$S$4:$T$366,2,0)</f>
        <v>10200014</v>
      </c>
      <c r="X16" s="32" t="str">
        <f>+VLOOKUP(Agricultura[[#This Row],[tema]],Estructura!$B$4:$D$18,3,0)</f>
        <v>T-101</v>
      </c>
      <c r="Y16" s="32" t="str">
        <f>+VLOOKUP(Agricultura[[#This Row],[contenido]],Estructura!$G$4:$I$18,3,0)</f>
        <v>C-101</v>
      </c>
      <c r="Z16" s="32" t="str">
        <f>+VLOOKUP(Agricultura[[#This Row],[Filtro Integrado]],Estructura!$B$21:$D$35,3,0)</f>
        <v>FI-102</v>
      </c>
      <c r="AA16" s="32" t="str">
        <f>+VLOOKUP(Agricultura[[#This Row],[Muestra]],Estructura!$G$21:$I$35,3,0)</f>
        <v>M-101</v>
      </c>
    </row>
    <row r="17" spans="1:27" ht="40.799999999999997" x14ac:dyDescent="0.3">
      <c r="A17" s="51" t="s">
        <v>424</v>
      </c>
      <c r="B17" s="12">
        <f t="shared" si="0"/>
        <v>100</v>
      </c>
      <c r="C17" s="13" t="s">
        <v>402</v>
      </c>
      <c r="D17" s="13" t="s">
        <v>405</v>
      </c>
      <c r="E17" s="19">
        <v>15</v>
      </c>
      <c r="F17" s="12" t="s">
        <v>403</v>
      </c>
      <c r="G17" s="14" t="s">
        <v>404</v>
      </c>
      <c r="H17" s="53" t="s">
        <v>15</v>
      </c>
      <c r="I17" s="52" t="s">
        <v>380</v>
      </c>
      <c r="J17" s="12" t="str">
        <f t="shared" si="1"/>
        <v>Ninguno</v>
      </c>
      <c r="K17" s="12" t="s">
        <v>412</v>
      </c>
      <c r="L17" s="12" t="s">
        <v>510</v>
      </c>
      <c r="M17" s="12" t="s">
        <v>407</v>
      </c>
      <c r="N17" s="12" t="s">
        <v>408</v>
      </c>
      <c r="O17" s="20" t="str">
        <f>"Exportaciones de fruta, por "&amp;Agricultura[[#This Row],[Muestra]]&amp;", producidas en "&amp;I17&amp;", durante el "&amp;L17</f>
        <v>Exportaciones de fruta, por Tipo de Fruta, producidas en Región de Arica y Parinacota, durante el Periodo 2012-2035</v>
      </c>
      <c r="P17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Arica y Parinacota por Tipo de Fruta, durante el Periodo 2012-2035 de acuerdo a datos recopilados por la Oficina de Estudios y Políticas Agrarias (ODEPA)- toneladas (t)</v>
      </c>
      <c r="Q17" s="16" t="str">
        <f>+Q2</f>
        <v>Gráfico Evolución</v>
      </c>
      <c r="R17" s="20"/>
      <c r="S17" s="17"/>
      <c r="T17" s="18"/>
      <c r="U17" s="31" t="str">
        <f>+U2</f>
        <v>#1774B9</v>
      </c>
      <c r="V17" s="32" t="str">
        <f>+Agricultura[[#This Row],[idcoleccion]]&amp;"-"&amp;Agricultura[[#This Row],[id]]</f>
        <v>100-0016</v>
      </c>
      <c r="W17" s="25">
        <f>+VLOOKUP(Agricultura[[#This Row],[Filtro URL]],Estructura!$S$4:$T$366,2,0)</f>
        <v>10200015</v>
      </c>
      <c r="X17" s="32" t="str">
        <f>+VLOOKUP(Agricultura[[#This Row],[tema]],Estructura!$B$4:$D$18,3,0)</f>
        <v>T-101</v>
      </c>
      <c r="Y17" s="32" t="str">
        <f>+VLOOKUP(Agricultura[[#This Row],[contenido]],Estructura!$G$4:$I$18,3,0)</f>
        <v>C-101</v>
      </c>
      <c r="Z17" s="32" t="str">
        <f>+VLOOKUP(Agricultura[[#This Row],[Filtro Integrado]],Estructura!$B$21:$D$35,3,0)</f>
        <v>FI-102</v>
      </c>
      <c r="AA17" s="32" t="str">
        <f>+VLOOKUP(Agricultura[[#This Row],[Muestra]],Estructura!$G$21:$I$35,3,0)</f>
        <v>M-101</v>
      </c>
    </row>
    <row r="18" spans="1:27" ht="40.799999999999997" x14ac:dyDescent="0.3">
      <c r="A18" s="51" t="s">
        <v>425</v>
      </c>
      <c r="B18" s="12">
        <f t="shared" si="0"/>
        <v>100</v>
      </c>
      <c r="C18" s="13" t="s">
        <v>402</v>
      </c>
      <c r="D18" s="13" t="s">
        <v>405</v>
      </c>
      <c r="E18" s="19">
        <v>16</v>
      </c>
      <c r="F18" s="12" t="s">
        <v>403</v>
      </c>
      <c r="G18" s="14" t="s">
        <v>404</v>
      </c>
      <c r="H18" s="53" t="s">
        <v>15</v>
      </c>
      <c r="I18" s="52" t="s">
        <v>381</v>
      </c>
      <c r="J18" s="12" t="str">
        <f t="shared" si="1"/>
        <v>Ninguno</v>
      </c>
      <c r="K18" s="12" t="s">
        <v>412</v>
      </c>
      <c r="L18" s="12" t="s">
        <v>511</v>
      </c>
      <c r="M18" s="12" t="s">
        <v>407</v>
      </c>
      <c r="N18" s="12" t="s">
        <v>408</v>
      </c>
      <c r="O18" s="20" t="str">
        <f>"Exportaciones de fruta, por "&amp;Agricultura[[#This Row],[Muestra]]&amp;", producidas en "&amp;I18&amp;", durante el "&amp;L18</f>
        <v>Exportaciones de fruta, por Tipo de Fruta, producidas en Región de Ñuble, durante el Periodo 2012-2036</v>
      </c>
      <c r="P18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Ñuble por Tipo de Fruta, durante el Periodo 2012-2036 de acuerdo a datos recopilados por la Oficina de Estudios y Políticas Agrarias (ODEPA)- toneladas (t)</v>
      </c>
      <c r="Q18" s="16" t="str">
        <f>+Q2</f>
        <v>Gráfico Evolución</v>
      </c>
      <c r="R18" s="20"/>
      <c r="S18" s="17"/>
      <c r="T18" s="18"/>
      <c r="U18" s="31" t="str">
        <f>+U2</f>
        <v>#1774B9</v>
      </c>
      <c r="V18" s="32" t="str">
        <f>+Agricultura[[#This Row],[idcoleccion]]&amp;"-"&amp;Agricultura[[#This Row],[id]]</f>
        <v>100-0017</v>
      </c>
      <c r="W18" s="25">
        <f>+VLOOKUP(Agricultura[[#This Row],[Filtro URL]],Estructura!$S$4:$T$366,2,0)</f>
        <v>10200016</v>
      </c>
      <c r="X18" s="32" t="str">
        <f>+VLOOKUP(Agricultura[[#This Row],[tema]],Estructura!$B$4:$D$18,3,0)</f>
        <v>T-101</v>
      </c>
      <c r="Y18" s="32" t="str">
        <f>+VLOOKUP(Agricultura[[#This Row],[contenido]],Estructura!$G$4:$I$18,3,0)</f>
        <v>C-101</v>
      </c>
      <c r="Z18" s="32" t="str">
        <f>+VLOOKUP(Agricultura[[#This Row],[Filtro Integrado]],Estructura!$B$21:$D$35,3,0)</f>
        <v>FI-102</v>
      </c>
      <c r="AA18" s="32" t="str">
        <f>+VLOOKUP(Agricultura[[#This Row],[Muestra]],Estructura!$G$21:$I$35,3,0)</f>
        <v>M-101</v>
      </c>
    </row>
    <row r="19" spans="1:27" ht="48" x14ac:dyDescent="0.3">
      <c r="A19" s="51" t="s">
        <v>426</v>
      </c>
      <c r="B19" s="12">
        <f>+B2</f>
        <v>100</v>
      </c>
      <c r="C19" s="13" t="str">
        <f>+C2</f>
        <v>Agricultura</v>
      </c>
      <c r="D19" s="13" t="str">
        <f>+D2</f>
        <v>Agropecuario y Forestal</v>
      </c>
      <c r="E19" s="24">
        <v>0</v>
      </c>
      <c r="F19" s="12" t="str">
        <f>+F2</f>
        <v>Fruta</v>
      </c>
      <c r="G19" s="14" t="str">
        <f>+G2</f>
        <v>Exportaciones</v>
      </c>
      <c r="H19" s="15" t="s">
        <v>18</v>
      </c>
      <c r="I19" s="12" t="s">
        <v>14</v>
      </c>
      <c r="J19" s="12" t="s">
        <v>409</v>
      </c>
      <c r="K19" s="12" t="s">
        <v>403</v>
      </c>
      <c r="L19" s="12" t="str">
        <f>+L2</f>
        <v>Periodo 2012-2020</v>
      </c>
      <c r="M19" s="12" t="str">
        <f>+M2</f>
        <v>toneladas (t)</v>
      </c>
      <c r="N19" s="12" t="str">
        <f>+N2</f>
        <v>Oficina de Estudios y Políticas Agrarias (ODEPA)</v>
      </c>
      <c r="O19" s="34" t="str">
        <f>"Exportaciones de fruta, por "&amp;Agricultura[[#This Row],[Muestra]]&amp;", producidas en "&amp;I19&amp;", durante el "&amp;L19</f>
        <v>Exportaciones de fruta, por Fruta, producidas en Chile, durante el Periodo 2012-2020</v>
      </c>
      <c r="P19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Antofagasta por Fruta, durante el Periodo 2012-2020 de acuerdo a datos recopilados por la Oficina de Estudios y Políticas Agrarias (ODEPA)- toneladas (t)</v>
      </c>
      <c r="Q19" s="16" t="str">
        <f>+Q2</f>
        <v>Gráfico Evolución</v>
      </c>
      <c r="R19" s="16"/>
      <c r="S19" s="49" t="s">
        <v>459</v>
      </c>
      <c r="T19" s="18">
        <v>100200300</v>
      </c>
      <c r="U19" s="30" t="str">
        <f>+U2</f>
        <v>#1774B9</v>
      </c>
      <c r="V19" s="25" t="str">
        <f>+Agricultura[[#This Row],[idcoleccion]]&amp;"-"&amp;Agricultura[[#This Row],[id]]</f>
        <v>100-0018</v>
      </c>
      <c r="W19" s="25">
        <f>+VLOOKUP(Agricultura[[#This Row],[Filtro URL]],Estructura!$S$4:$T$366,2,0)</f>
        <v>10100000</v>
      </c>
      <c r="X19" s="25" t="str">
        <f>+VLOOKUP(Agricultura[[#This Row],[tema]],Estructura!$B$4:$D$18,3,0)</f>
        <v>T-101</v>
      </c>
      <c r="Y19" s="25" t="str">
        <f>+VLOOKUP(Agricultura[[#This Row],[contenido]],Estructura!$G$4:$I$18,3,0)</f>
        <v>C-101</v>
      </c>
      <c r="Z19" s="25" t="str">
        <f>+VLOOKUP(Agricultura[[#This Row],[Filtro Integrado]],Estructura!$B$21:$D$35,3,0)</f>
        <v>FI-101</v>
      </c>
      <c r="AA19" s="25" t="str">
        <f>+VLOOKUP(Agricultura[[#This Row],[Muestra]],Estructura!$G$21:$I$35,3,0)</f>
        <v>M-102</v>
      </c>
    </row>
    <row r="20" spans="1:27" ht="48" x14ac:dyDescent="0.3">
      <c r="A20" s="51" t="s">
        <v>427</v>
      </c>
      <c r="B20" s="12">
        <f t="shared" ref="B20:B25" si="2">+B19</f>
        <v>100</v>
      </c>
      <c r="C20" s="13" t="str">
        <f t="shared" ref="C20:C25" si="3">+C19</f>
        <v>Agricultura</v>
      </c>
      <c r="D20" s="13" t="str">
        <f t="shared" ref="D20:D55" si="4">+D19</f>
        <v>Agropecuario y Forestal</v>
      </c>
      <c r="E20" s="24">
        <v>0</v>
      </c>
      <c r="F20" s="12" t="str">
        <f t="shared" ref="F20:F55" si="5">+F19</f>
        <v>Fruta</v>
      </c>
      <c r="G20" s="14" t="str">
        <f t="shared" ref="G20:G55" si="6">+G19</f>
        <v>Exportaciones</v>
      </c>
      <c r="H20" s="15" t="s">
        <v>18</v>
      </c>
      <c r="I20" s="12" t="s">
        <v>14</v>
      </c>
      <c r="J20" s="12" t="s">
        <v>409</v>
      </c>
      <c r="K20" s="12" t="s">
        <v>410</v>
      </c>
      <c r="L20" s="12" t="str">
        <f t="shared" ref="L20:N28" si="7">+L19</f>
        <v>Periodo 2012-2020</v>
      </c>
      <c r="M20" s="12" t="str">
        <f t="shared" ref="M20:N25" si="8">+M19</f>
        <v>toneladas (t)</v>
      </c>
      <c r="N20" s="12" t="str">
        <f t="shared" ref="N20:N21" si="9">+N19</f>
        <v>Oficina de Estudios y Políticas Agrarias (ODEPA)</v>
      </c>
      <c r="O20" s="34" t="str">
        <f>"Exportaciones de fruta, por "&amp;Agricultura[[#This Row],[Muestra]]&amp;", producidas en "&amp;I20&amp;", durante el "&amp;L20</f>
        <v>Exportaciones de fruta, por País de Destino, producidas en Chile, durante el Periodo 2012-2020</v>
      </c>
      <c r="P20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Atacama por Fruta, durante el Periodo 2012-2020 de acuerdo a datos recopilados por la Oficina de Estudios y Políticas Agrarias (ODEPA)- toneladas (t)</v>
      </c>
      <c r="Q20" s="16" t="str">
        <f t="shared" ref="Q20:Q21" si="10">+Q19</f>
        <v>Gráfico Evolución</v>
      </c>
      <c r="R20" s="20"/>
      <c r="S20" s="49" t="s">
        <v>460</v>
      </c>
      <c r="T20" s="18"/>
      <c r="U20" s="31" t="str">
        <f t="shared" ref="U20:U21" si="11">+U19</f>
        <v>#1774B9</v>
      </c>
      <c r="V20" s="32" t="str">
        <f>+Agricultura[[#This Row],[idcoleccion]]&amp;"-"&amp;Agricultura[[#This Row],[id]]</f>
        <v>100-0019</v>
      </c>
      <c r="W20" s="25">
        <f>+VLOOKUP(Agricultura[[#This Row],[Filtro URL]],Estructura!$S$4:$T$366,2,0)</f>
        <v>10100000</v>
      </c>
      <c r="X20" s="32" t="str">
        <f>+VLOOKUP(Agricultura[[#This Row],[tema]],Estructura!$B$4:$D$18,3,0)</f>
        <v>T-101</v>
      </c>
      <c r="Y20" s="32" t="str">
        <f>+VLOOKUP(Agricultura[[#This Row],[contenido]],Estructura!$G$4:$I$18,3,0)</f>
        <v>C-101</v>
      </c>
      <c r="Z20" s="32" t="str">
        <f>+VLOOKUP(Agricultura[[#This Row],[Filtro Integrado]],Estructura!$B$21:$D$35,3,0)</f>
        <v>FI-101</v>
      </c>
      <c r="AA20" s="32" t="str">
        <f>+VLOOKUP(Agricultura[[#This Row],[Muestra]],Estructura!$G$21:$I$35,3,0)</f>
        <v>M-103</v>
      </c>
    </row>
    <row r="21" spans="1:27" ht="48" x14ac:dyDescent="0.3">
      <c r="A21" s="51" t="s">
        <v>428</v>
      </c>
      <c r="B21" s="12">
        <f t="shared" si="2"/>
        <v>100</v>
      </c>
      <c r="C21" s="13" t="str">
        <f t="shared" si="3"/>
        <v>Agricultura</v>
      </c>
      <c r="D21" s="13" t="str">
        <f t="shared" si="4"/>
        <v>Agropecuario y Forestal</v>
      </c>
      <c r="E21" s="24">
        <v>0</v>
      </c>
      <c r="F21" s="12" t="str">
        <f t="shared" si="5"/>
        <v>Fruta</v>
      </c>
      <c r="G21" s="14" t="str">
        <f t="shared" si="6"/>
        <v>Exportaciones</v>
      </c>
      <c r="H21" s="15" t="s">
        <v>18</v>
      </c>
      <c r="I21" s="12" t="s">
        <v>14</v>
      </c>
      <c r="J21" s="12" t="s">
        <v>409</v>
      </c>
      <c r="K21" s="12" t="s">
        <v>411</v>
      </c>
      <c r="L21" s="12" t="str">
        <f t="shared" si="7"/>
        <v>Periodo 2012-2020</v>
      </c>
      <c r="M21" s="12" t="str">
        <f t="shared" si="8"/>
        <v>toneladas (t)</v>
      </c>
      <c r="N21" s="12" t="str">
        <f t="shared" si="9"/>
        <v>Oficina de Estudios y Políticas Agrarias (ODEPA)</v>
      </c>
      <c r="O21" s="34" t="str">
        <f>"Exportaciones de fruta, por "&amp;Agricultura[[#This Row],[Muestra]]&amp;", producidas en "&amp;I21&amp;", durante el "&amp;L21</f>
        <v>Exportaciones de fruta, por Procesamiento, producidas en Chile, durante el Periodo 2012-2020</v>
      </c>
      <c r="P21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Coquimbo por Fruta, durante el Periodo 2012-2020 de acuerdo a datos recopilados por la Oficina de Estudios y Políticas Agrarias (ODEPA)- toneladas (t)</v>
      </c>
      <c r="Q21" s="16" t="str">
        <f t="shared" si="10"/>
        <v>Gráfico Evolución</v>
      </c>
      <c r="R21" s="20"/>
      <c r="S21" s="49" t="s">
        <v>461</v>
      </c>
      <c r="T21" s="18"/>
      <c r="U21" s="31" t="str">
        <f t="shared" si="11"/>
        <v>#1774B9</v>
      </c>
      <c r="V21" s="32" t="str">
        <f>+Agricultura[[#This Row],[idcoleccion]]&amp;"-"&amp;Agricultura[[#This Row],[id]]</f>
        <v>100-0020</v>
      </c>
      <c r="W21" s="25">
        <f>+VLOOKUP(Agricultura[[#This Row],[Filtro URL]],Estructura!$S$4:$T$366,2,0)</f>
        <v>10100000</v>
      </c>
      <c r="X21" s="32" t="str">
        <f>+VLOOKUP(Agricultura[[#This Row],[tema]],Estructura!$B$4:$D$18,3,0)</f>
        <v>T-101</v>
      </c>
      <c r="Y21" s="32" t="str">
        <f>+VLOOKUP(Agricultura[[#This Row],[contenido]],Estructura!$G$4:$I$18,3,0)</f>
        <v>C-101</v>
      </c>
      <c r="Z21" s="32" t="str">
        <f>+VLOOKUP(Agricultura[[#This Row],[Filtro Integrado]],Estructura!$B$21:$D$35,3,0)</f>
        <v>FI-101</v>
      </c>
      <c r="AA21" s="32" t="str">
        <f>+VLOOKUP(Agricultura[[#This Row],[Muestra]],Estructura!$G$21:$I$35,3,0)</f>
        <v>M-104</v>
      </c>
    </row>
    <row r="22" spans="1:27" ht="40.799999999999997" x14ac:dyDescent="0.3">
      <c r="A22" s="48" t="s">
        <v>413</v>
      </c>
      <c r="B22" s="12">
        <f t="shared" si="2"/>
        <v>100</v>
      </c>
      <c r="C22" s="13" t="str">
        <f t="shared" si="3"/>
        <v>Agricultura</v>
      </c>
      <c r="D22" s="13" t="str">
        <f t="shared" si="4"/>
        <v>Agropecuario y Forestal</v>
      </c>
      <c r="E22" s="24">
        <v>0</v>
      </c>
      <c r="F22" s="12" t="str">
        <f t="shared" si="5"/>
        <v>Fruta</v>
      </c>
      <c r="G22" s="14" t="str">
        <f t="shared" si="6"/>
        <v>Exportaciones</v>
      </c>
      <c r="H22" s="15" t="s">
        <v>18</v>
      </c>
      <c r="I22" s="12" t="s">
        <v>14</v>
      </c>
      <c r="J22" s="38" t="s">
        <v>412</v>
      </c>
      <c r="K22" s="38" t="s">
        <v>409</v>
      </c>
      <c r="L22" s="12" t="str">
        <f t="shared" si="7"/>
        <v>Periodo 2012-2020</v>
      </c>
      <c r="M22" s="12" t="str">
        <f t="shared" si="8"/>
        <v>toneladas (t)</v>
      </c>
      <c r="N22" s="12" t="str">
        <f t="shared" si="8"/>
        <v>Oficina de Estudios y Políticas Agrarias (ODEPA)</v>
      </c>
      <c r="O22" s="41" t="str">
        <f>"Exportaciones de fruta, por Tipo de Fruta y "&amp;Agricultura[[#This Row],[Muestra]]&amp;", producidas en "&amp;I22&amp;", durante el "&amp;L22</f>
        <v>Exportaciones de fruta, por Tipo de Fruta y Región de Origen, producidas en Chile, durante el Periodo 2012-2020</v>
      </c>
      <c r="P22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Valparaíso por Fruta, durante el Periodo 2012-2020 de acuerdo a datos recopilados por la Oficina de Estudios y Políticas Agrarias (ODEPA)- toneladas (t)</v>
      </c>
      <c r="Q22" s="42" t="str">
        <f t="shared" ref="Q22:Q29" si="12">+Q21</f>
        <v>Gráfico Evolución</v>
      </c>
      <c r="R22" s="41"/>
      <c r="S22" s="50" t="s">
        <v>462</v>
      </c>
      <c r="T22" s="43"/>
      <c r="U22" s="44" t="str">
        <f t="shared" ref="U22:U29" si="13">+U21</f>
        <v>#1774B9</v>
      </c>
      <c r="V22" s="45" t="str">
        <f>+Agricultura[[#This Row],[idcoleccion]]&amp;"-"&amp;Agricultura[[#This Row],[id]]</f>
        <v>100-0005</v>
      </c>
      <c r="W22" s="25">
        <f>+VLOOKUP(Agricultura[[#This Row],[Filtro URL]],Estructura!$S$4:$T$366,2,0)</f>
        <v>10100000</v>
      </c>
      <c r="X22" s="47" t="str">
        <f>+VLOOKUP(Agricultura[[#This Row],[tema]],Estructura!$B$4:$D$18,3,0)</f>
        <v>T-101</v>
      </c>
      <c r="Y22" s="47" t="str">
        <f>+VLOOKUP(Agricultura[[#This Row],[contenido]],Estructura!$G$4:$I$18,3,0)</f>
        <v>C-101</v>
      </c>
      <c r="Z22" s="47" t="str">
        <f>+VLOOKUP(Agricultura[[#This Row],[Filtro Integrado]],Estructura!$B$21:$D$35,3,0)</f>
        <v>FI-103</v>
      </c>
      <c r="AA22" s="47" t="str">
        <f>+VLOOKUP(Agricultura[[#This Row],[Muestra]],Estructura!$G$21:$I$35,3,0)</f>
        <v>M-105</v>
      </c>
    </row>
    <row r="23" spans="1:27" ht="40.799999999999997" x14ac:dyDescent="0.3">
      <c r="A23" s="22" t="s">
        <v>414</v>
      </c>
      <c r="B23" s="12">
        <f t="shared" si="2"/>
        <v>100</v>
      </c>
      <c r="C23" s="13" t="str">
        <f t="shared" si="3"/>
        <v>Agricultura</v>
      </c>
      <c r="D23" s="13" t="str">
        <f t="shared" si="4"/>
        <v>Agropecuario y Forestal</v>
      </c>
      <c r="E23" s="24">
        <v>0</v>
      </c>
      <c r="F23" s="12" t="str">
        <f t="shared" si="5"/>
        <v>Fruta</v>
      </c>
      <c r="G23" s="14" t="str">
        <f t="shared" si="6"/>
        <v>Exportaciones</v>
      </c>
      <c r="H23" s="15" t="s">
        <v>18</v>
      </c>
      <c r="I23" s="12" t="s">
        <v>14</v>
      </c>
      <c r="J23" s="38" t="s">
        <v>412</v>
      </c>
      <c r="K23" s="12" t="s">
        <v>403</v>
      </c>
      <c r="L23" s="12" t="str">
        <f t="shared" si="7"/>
        <v>Periodo 2012-2020</v>
      </c>
      <c r="M23" s="12" t="str">
        <f t="shared" si="8"/>
        <v>toneladas (t)</v>
      </c>
      <c r="N23" s="12" t="str">
        <f t="shared" si="8"/>
        <v>Oficina de Estudios y Políticas Agrarias (ODEPA)</v>
      </c>
      <c r="O23" s="41" t="str">
        <f>"Exportaciones de fruta, por Tipo de Fruta y "&amp;Agricultura[[#This Row],[Muestra]]&amp;", producidas en "&amp;I23&amp;", durante el "&amp;L23</f>
        <v>Exportaciones de fruta, por Tipo de Fruta y Fruta, producidas en Chile, durante el Periodo 2012-2020</v>
      </c>
      <c r="P23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O'Higgins por Fruta, durante el Periodo 2012-2020 de acuerdo a datos recopilados por la Oficina de Estudios y Políticas Agrarias (ODEPA)- toneladas (t)</v>
      </c>
      <c r="Q23" s="42" t="str">
        <f t="shared" si="12"/>
        <v>Gráfico Evolución</v>
      </c>
      <c r="R23" s="41"/>
      <c r="S23" s="50" t="s">
        <v>463</v>
      </c>
      <c r="T23" s="43"/>
      <c r="U23" s="44" t="str">
        <f t="shared" si="13"/>
        <v>#1774B9</v>
      </c>
      <c r="V23" s="45" t="str">
        <f>+Agricultura[[#This Row],[idcoleccion]]&amp;"-"&amp;Agricultura[[#This Row],[id]]</f>
        <v>100-0006</v>
      </c>
      <c r="W23" s="25">
        <f>+VLOOKUP(Agricultura[[#This Row],[Filtro URL]],Estructura!$S$4:$T$366,2,0)</f>
        <v>10100000</v>
      </c>
      <c r="X23" s="47" t="str">
        <f>+VLOOKUP(Agricultura[[#This Row],[tema]],Estructura!$B$4:$D$18,3,0)</f>
        <v>T-101</v>
      </c>
      <c r="Y23" s="47" t="str">
        <f>+VLOOKUP(Agricultura[[#This Row],[contenido]],Estructura!$G$4:$I$18,3,0)</f>
        <v>C-101</v>
      </c>
      <c r="Z23" s="47" t="str">
        <f>+VLOOKUP(Agricultura[[#This Row],[Filtro Integrado]],Estructura!$B$21:$D$35,3,0)</f>
        <v>FI-103</v>
      </c>
      <c r="AA23" s="47" t="str">
        <f>+VLOOKUP(Agricultura[[#This Row],[Muestra]],Estructura!$G$21:$I$35,3,0)</f>
        <v>M-102</v>
      </c>
    </row>
    <row r="24" spans="1:27" ht="40.799999999999997" x14ac:dyDescent="0.3">
      <c r="A24" s="22" t="s">
        <v>415</v>
      </c>
      <c r="B24" s="12">
        <f t="shared" si="2"/>
        <v>100</v>
      </c>
      <c r="C24" s="13" t="str">
        <f t="shared" si="3"/>
        <v>Agricultura</v>
      </c>
      <c r="D24" s="13" t="str">
        <f t="shared" si="4"/>
        <v>Agropecuario y Forestal</v>
      </c>
      <c r="E24" s="24">
        <v>0</v>
      </c>
      <c r="F24" s="12" t="str">
        <f t="shared" si="5"/>
        <v>Fruta</v>
      </c>
      <c r="G24" s="14" t="str">
        <f t="shared" si="6"/>
        <v>Exportaciones</v>
      </c>
      <c r="H24" s="15" t="s">
        <v>18</v>
      </c>
      <c r="I24" s="12" t="s">
        <v>14</v>
      </c>
      <c r="J24" s="38" t="s">
        <v>412</v>
      </c>
      <c r="K24" s="12" t="s">
        <v>410</v>
      </c>
      <c r="L24" s="12" t="str">
        <f t="shared" si="7"/>
        <v>Periodo 2012-2020</v>
      </c>
      <c r="M24" s="12" t="str">
        <f t="shared" si="8"/>
        <v>toneladas (t)</v>
      </c>
      <c r="N24" s="12" t="str">
        <f t="shared" si="8"/>
        <v>Oficina de Estudios y Políticas Agrarias (ODEPA)</v>
      </c>
      <c r="O24" s="41" t="str">
        <f>"Exportaciones de fruta, por Tipo de Fruta y "&amp;Agricultura[[#This Row],[Muestra]]&amp;", producidas en "&amp;I24&amp;", durante el "&amp;L24</f>
        <v>Exportaciones de fruta, por Tipo de Fruta y País de Destino, producidas en Chile, durante el Periodo 2012-2020</v>
      </c>
      <c r="P24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Maule por Fruta, durante el Periodo 2012-2020 de acuerdo a datos recopilados por la Oficina de Estudios y Políticas Agrarias (ODEPA)- toneladas (t)</v>
      </c>
      <c r="Q24" s="42" t="str">
        <f t="shared" si="12"/>
        <v>Gráfico Evolución</v>
      </c>
      <c r="R24" s="41"/>
      <c r="S24" s="50" t="s">
        <v>464</v>
      </c>
      <c r="T24" s="43"/>
      <c r="U24" s="44" t="str">
        <f t="shared" si="13"/>
        <v>#1774B9</v>
      </c>
      <c r="V24" s="45" t="str">
        <f>+Agricultura[[#This Row],[idcoleccion]]&amp;"-"&amp;Agricultura[[#This Row],[id]]</f>
        <v>100-0007</v>
      </c>
      <c r="W24" s="25">
        <f>+VLOOKUP(Agricultura[[#This Row],[Filtro URL]],Estructura!$S$4:$T$366,2,0)</f>
        <v>10100000</v>
      </c>
      <c r="X24" s="47" t="str">
        <f>+VLOOKUP(Agricultura[[#This Row],[tema]],Estructura!$B$4:$D$18,3,0)</f>
        <v>T-101</v>
      </c>
      <c r="Y24" s="47" t="str">
        <f>+VLOOKUP(Agricultura[[#This Row],[contenido]],Estructura!$G$4:$I$18,3,0)</f>
        <v>C-101</v>
      </c>
      <c r="Z24" s="47" t="str">
        <f>+VLOOKUP(Agricultura[[#This Row],[Filtro Integrado]],Estructura!$B$21:$D$35,3,0)</f>
        <v>FI-103</v>
      </c>
      <c r="AA24" s="47" t="str">
        <f>+VLOOKUP(Agricultura[[#This Row],[Muestra]],Estructura!$G$21:$I$35,3,0)</f>
        <v>M-103</v>
      </c>
    </row>
    <row r="25" spans="1:27" ht="40.799999999999997" x14ac:dyDescent="0.3">
      <c r="A25" s="22" t="s">
        <v>416</v>
      </c>
      <c r="B25" s="12">
        <f t="shared" si="2"/>
        <v>100</v>
      </c>
      <c r="C25" s="13" t="str">
        <f t="shared" si="3"/>
        <v>Agricultura</v>
      </c>
      <c r="D25" s="13" t="str">
        <f t="shared" si="4"/>
        <v>Agropecuario y Forestal</v>
      </c>
      <c r="E25" s="24">
        <v>0</v>
      </c>
      <c r="F25" s="12" t="str">
        <f t="shared" si="5"/>
        <v>Fruta</v>
      </c>
      <c r="G25" s="14" t="str">
        <f t="shared" si="6"/>
        <v>Exportaciones</v>
      </c>
      <c r="H25" s="15" t="s">
        <v>18</v>
      </c>
      <c r="I25" s="12" t="s">
        <v>14</v>
      </c>
      <c r="J25" s="38" t="s">
        <v>412</v>
      </c>
      <c r="K25" s="12" t="s">
        <v>411</v>
      </c>
      <c r="L25" s="12" t="str">
        <f t="shared" si="7"/>
        <v>Periodo 2012-2020</v>
      </c>
      <c r="M25" s="12" t="str">
        <f t="shared" si="8"/>
        <v>toneladas (t)</v>
      </c>
      <c r="N25" s="12" t="str">
        <f t="shared" si="8"/>
        <v>Oficina de Estudios y Políticas Agrarias (ODEPA)</v>
      </c>
      <c r="O25" s="41" t="str">
        <f>"Exportaciones de fruta, por Tipo de Fruta y "&amp;Agricultura[[#This Row],[Muestra]]&amp;", producidas en "&amp;I25&amp;", durante el "&amp;L25</f>
        <v>Exportaciones de fruta, por Tipo de Fruta y Procesamiento, producidas en Chile, durante el Periodo 2012-2020</v>
      </c>
      <c r="P25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del Biobío por Fruta, durante el Periodo 2012-2020 de acuerdo a datos recopilados por la Oficina de Estudios y Políticas Agrarias (ODEPA)- toneladas (t)</v>
      </c>
      <c r="Q25" s="42" t="str">
        <f t="shared" si="12"/>
        <v>Gráfico Evolución</v>
      </c>
      <c r="R25" s="41"/>
      <c r="S25" s="50" t="s">
        <v>465</v>
      </c>
      <c r="T25" s="43"/>
      <c r="U25" s="44" t="str">
        <f t="shared" si="13"/>
        <v>#1774B9</v>
      </c>
      <c r="V25" s="45" t="str">
        <f>+Agricultura[[#This Row],[idcoleccion]]&amp;"-"&amp;Agricultura[[#This Row],[id]]</f>
        <v>100-0008</v>
      </c>
      <c r="W25" s="25">
        <f>+VLOOKUP(Agricultura[[#This Row],[Filtro URL]],Estructura!$S$4:$T$366,2,0)</f>
        <v>10100000</v>
      </c>
      <c r="X25" s="47" t="str">
        <f>+VLOOKUP(Agricultura[[#This Row],[tema]],Estructura!$B$4:$D$18,3,0)</f>
        <v>T-101</v>
      </c>
      <c r="Y25" s="47" t="str">
        <f>+VLOOKUP(Agricultura[[#This Row],[contenido]],Estructura!$G$4:$I$18,3,0)</f>
        <v>C-101</v>
      </c>
      <c r="Z25" s="47" t="str">
        <f>+VLOOKUP(Agricultura[[#This Row],[Filtro Integrado]],Estructura!$B$21:$D$35,3,0)</f>
        <v>FI-103</v>
      </c>
      <c r="AA25" s="47" t="str">
        <f>+VLOOKUP(Agricultura[[#This Row],[Muestra]],Estructura!$G$21:$I$35,3,0)</f>
        <v>M-104</v>
      </c>
    </row>
    <row r="26" spans="1:27" ht="40.799999999999997" x14ac:dyDescent="0.3">
      <c r="A26" s="48" t="s">
        <v>417</v>
      </c>
      <c r="B26" s="38"/>
      <c r="C26" s="39"/>
      <c r="D26" s="13" t="str">
        <f t="shared" si="4"/>
        <v>Agropecuario y Forestal</v>
      </c>
      <c r="E26" s="24">
        <v>0</v>
      </c>
      <c r="F26" s="12" t="str">
        <f t="shared" si="5"/>
        <v>Fruta</v>
      </c>
      <c r="G26" s="14" t="str">
        <f t="shared" si="6"/>
        <v>Exportaciones</v>
      </c>
      <c r="H26" s="15" t="s">
        <v>18</v>
      </c>
      <c r="I26" s="12" t="s">
        <v>14</v>
      </c>
      <c r="J26" s="38" t="s">
        <v>403</v>
      </c>
      <c r="K26" s="38" t="s">
        <v>409</v>
      </c>
      <c r="L26" s="12" t="str">
        <f t="shared" si="7"/>
        <v>Periodo 2012-2020</v>
      </c>
      <c r="M26" s="12" t="str">
        <f t="shared" si="7"/>
        <v>toneladas (t)</v>
      </c>
      <c r="N26" s="12" t="str">
        <f t="shared" si="7"/>
        <v>Oficina de Estudios y Políticas Agrarias (ODEPA)</v>
      </c>
      <c r="O26" s="41" t="str">
        <f>"Exportaciones de fruta, por Fruta y "&amp;Agricultura[[#This Row],[Muestra]]&amp;", producidas en "&amp;I26&amp;", durante el "&amp;L26</f>
        <v>Exportaciones de fruta, por Fruta y Región de Origen, producidas en Chile, durante el Periodo 2012-2020</v>
      </c>
      <c r="P2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La Araucanía por Fruta, durante el Periodo 2012-2020 de acuerdo a datos recopilados por la Oficina de Estudios y Políticas Agrarias (ODEPA)- toneladas (t)</v>
      </c>
      <c r="Q26" s="42" t="str">
        <f t="shared" si="12"/>
        <v>Gráfico Evolución</v>
      </c>
      <c r="R26" s="41"/>
      <c r="S26" s="50" t="s">
        <v>466</v>
      </c>
      <c r="T26" s="43"/>
      <c r="U26" s="44" t="str">
        <f t="shared" si="13"/>
        <v>#1774B9</v>
      </c>
      <c r="V26" s="45" t="str">
        <f>+Agricultura[[#This Row],[idcoleccion]]&amp;"-"&amp;Agricultura[[#This Row],[id]]</f>
        <v>-0009</v>
      </c>
      <c r="W26" s="25">
        <f>+VLOOKUP(Agricultura[[#This Row],[Filtro URL]],Estructura!$S$4:$T$366,2,0)</f>
        <v>10100000</v>
      </c>
      <c r="X26" s="47" t="str">
        <f>+VLOOKUP(Agricultura[[#This Row],[tema]],Estructura!$B$4:$D$18,3,0)</f>
        <v>T-101</v>
      </c>
      <c r="Y26" s="47" t="str">
        <f>+VLOOKUP(Agricultura[[#This Row],[contenido]],Estructura!$G$4:$I$18,3,0)</f>
        <v>C-101</v>
      </c>
      <c r="Z26" s="47" t="str">
        <f>+VLOOKUP(Agricultura[[#This Row],[Filtro Integrado]],Estructura!$B$21:$D$35,3,0)</f>
        <v>FI-104</v>
      </c>
      <c r="AA26" s="47" t="str">
        <f>+VLOOKUP(Agricultura[[#This Row],[Muestra]],Estructura!$G$21:$I$35,3,0)</f>
        <v>M-105</v>
      </c>
    </row>
    <row r="27" spans="1:27" ht="40.799999999999997" x14ac:dyDescent="0.3">
      <c r="A27" s="22" t="s">
        <v>418</v>
      </c>
      <c r="B27" s="12"/>
      <c r="C27" s="13"/>
      <c r="D27" s="13" t="str">
        <f t="shared" si="4"/>
        <v>Agropecuario y Forestal</v>
      </c>
      <c r="E27" s="24">
        <v>0</v>
      </c>
      <c r="F27" s="12" t="str">
        <f t="shared" si="5"/>
        <v>Fruta</v>
      </c>
      <c r="G27" s="14" t="str">
        <f t="shared" si="6"/>
        <v>Exportaciones</v>
      </c>
      <c r="H27" s="15" t="s">
        <v>18</v>
      </c>
      <c r="I27" s="12" t="s">
        <v>14</v>
      </c>
      <c r="J27" s="12" t="s">
        <v>403</v>
      </c>
      <c r="K27" s="12" t="s">
        <v>410</v>
      </c>
      <c r="L27" s="12" t="str">
        <f t="shared" si="7"/>
        <v>Periodo 2012-2020</v>
      </c>
      <c r="M27" s="12" t="str">
        <f t="shared" si="7"/>
        <v>toneladas (t)</v>
      </c>
      <c r="N27" s="12" t="str">
        <f t="shared" si="7"/>
        <v>Oficina de Estudios y Políticas Agrarias (ODEPA)</v>
      </c>
      <c r="O27" s="41" t="str">
        <f>"Exportaciones de fruta, por Fruta y "&amp;Agricultura[[#This Row],[Muestra]]&amp;", producidas en "&amp;I27&amp;", durante el "&amp;L27</f>
        <v>Exportaciones de fruta, por Fruta y País de Destino, producidas en Chile, durante el Periodo 2012-2020</v>
      </c>
      <c r="P2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Lagos por Fruta, durante el Periodo 2012-2020 de acuerdo a datos recopilados por la Oficina de Estudios y Políticas Agrarias (ODEPA)- toneladas (t)</v>
      </c>
      <c r="Q27" s="16" t="str">
        <f t="shared" si="12"/>
        <v>Gráfico Evolución</v>
      </c>
      <c r="R27" s="20"/>
      <c r="S27" s="49" t="s">
        <v>467</v>
      </c>
      <c r="T27" s="18"/>
      <c r="U27" s="31" t="str">
        <f t="shared" si="13"/>
        <v>#1774B9</v>
      </c>
      <c r="V27" s="36" t="str">
        <f>+Agricultura[[#This Row],[idcoleccion]]&amp;"-"&amp;Agricultura[[#This Row],[id]]</f>
        <v>-0010</v>
      </c>
      <c r="W27" s="25">
        <f>+VLOOKUP(Agricultura[[#This Row],[Filtro URL]],Estructura!$S$4:$T$366,2,0)</f>
        <v>10100000</v>
      </c>
      <c r="X27" s="32" t="str">
        <f>+VLOOKUP(Agricultura[[#This Row],[tema]],Estructura!$B$4:$D$18,3,0)</f>
        <v>T-101</v>
      </c>
      <c r="Y27" s="32" t="str">
        <f>+VLOOKUP(Agricultura[[#This Row],[contenido]],Estructura!$G$4:$I$18,3,0)</f>
        <v>C-101</v>
      </c>
      <c r="Z27" s="32" t="str">
        <f>+VLOOKUP(Agricultura[[#This Row],[Filtro Integrado]],Estructura!$B$21:$D$35,3,0)</f>
        <v>FI-104</v>
      </c>
      <c r="AA27" s="32" t="str">
        <f>+VLOOKUP(Agricultura[[#This Row],[Muestra]],Estructura!$G$21:$I$35,3,0)</f>
        <v>M-103</v>
      </c>
    </row>
    <row r="28" spans="1:27" ht="40.799999999999997" x14ac:dyDescent="0.3">
      <c r="A28" s="22" t="s">
        <v>419</v>
      </c>
      <c r="B28" s="12"/>
      <c r="C28" s="13"/>
      <c r="D28" s="13" t="str">
        <f t="shared" si="4"/>
        <v>Agropecuario y Forestal</v>
      </c>
      <c r="E28" s="24">
        <v>0</v>
      </c>
      <c r="F28" s="12" t="str">
        <f t="shared" si="5"/>
        <v>Fruta</v>
      </c>
      <c r="G28" s="14" t="str">
        <f t="shared" si="6"/>
        <v>Exportaciones</v>
      </c>
      <c r="H28" s="15" t="s">
        <v>18</v>
      </c>
      <c r="I28" s="12" t="s">
        <v>14</v>
      </c>
      <c r="J28" s="12" t="s">
        <v>403</v>
      </c>
      <c r="K28" s="12" t="s">
        <v>411</v>
      </c>
      <c r="L28" s="12" t="str">
        <f t="shared" si="7"/>
        <v>Periodo 2012-2020</v>
      </c>
      <c r="M28" s="12" t="str">
        <f t="shared" si="7"/>
        <v>toneladas (t)</v>
      </c>
      <c r="N28" s="12" t="str">
        <f t="shared" si="7"/>
        <v>Oficina de Estudios y Políticas Agrarias (ODEPA)</v>
      </c>
      <c r="O28" s="41" t="str">
        <f>"Exportaciones de fruta, por Fruta y "&amp;Agricultura[[#This Row],[Muestra]]&amp;", producidas en "&amp;I28&amp;", durante el "&amp;L28</f>
        <v>Exportaciones de fruta, por Fruta y Procesamiento, producidas en Chile, durante el Periodo 2012-2020</v>
      </c>
      <c r="P2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Aysén por Fruta, durante el Periodo 2012-2020 de acuerdo a datos recopilados por la Oficina de Estudios y Políticas Agrarias (ODEPA)- toneladas (t)</v>
      </c>
      <c r="Q28" s="16" t="str">
        <f t="shared" si="12"/>
        <v>Gráfico Evolución</v>
      </c>
      <c r="R28" s="20"/>
      <c r="S28" s="49" t="s">
        <v>468</v>
      </c>
      <c r="T28" s="18"/>
      <c r="U28" s="31" t="str">
        <f t="shared" si="13"/>
        <v>#1774B9</v>
      </c>
      <c r="V28" s="36" t="str">
        <f>+Agricultura[[#This Row],[idcoleccion]]&amp;"-"&amp;Agricultura[[#This Row],[id]]</f>
        <v>-0011</v>
      </c>
      <c r="W28" s="25">
        <f>+VLOOKUP(Agricultura[[#This Row],[Filtro URL]],Estructura!$S$4:$T$366,2,0)</f>
        <v>10100000</v>
      </c>
      <c r="X28" s="32" t="str">
        <f>+VLOOKUP(Agricultura[[#This Row],[tema]],Estructura!$B$4:$D$18,3,0)</f>
        <v>T-101</v>
      </c>
      <c r="Y28" s="32" t="str">
        <f>+VLOOKUP(Agricultura[[#This Row],[contenido]],Estructura!$G$4:$I$18,3,0)</f>
        <v>C-101</v>
      </c>
      <c r="Z28" s="32" t="str">
        <f>+VLOOKUP(Agricultura[[#This Row],[Filtro Integrado]],Estructura!$B$21:$D$35,3,0)</f>
        <v>FI-104</v>
      </c>
      <c r="AA28" s="32" t="str">
        <f>+VLOOKUP(Agricultura[[#This Row],[Muestra]],Estructura!$G$21:$I$35,3,0)</f>
        <v>M-104</v>
      </c>
    </row>
    <row r="29" spans="1:27" ht="40.799999999999997" x14ac:dyDescent="0.3">
      <c r="A29" s="48" t="s">
        <v>420</v>
      </c>
      <c r="B29" s="38"/>
      <c r="C29" s="39"/>
      <c r="D29" s="13" t="str">
        <f t="shared" si="4"/>
        <v>Agropecuario y Forestal</v>
      </c>
      <c r="E29" s="24">
        <v>0</v>
      </c>
      <c r="F29" s="12" t="str">
        <f t="shared" si="5"/>
        <v>Fruta</v>
      </c>
      <c r="G29" s="14" t="str">
        <f t="shared" si="6"/>
        <v>Exportaciones</v>
      </c>
      <c r="H29" s="15" t="s">
        <v>18</v>
      </c>
      <c r="I29" s="12" t="s">
        <v>14</v>
      </c>
      <c r="J29" s="12" t="s">
        <v>410</v>
      </c>
      <c r="K29" s="38" t="s">
        <v>409</v>
      </c>
      <c r="L29" s="12" t="str">
        <f t="shared" ref="L29:N29" si="14">+L28</f>
        <v>Periodo 2012-2020</v>
      </c>
      <c r="M29" s="12" t="str">
        <f t="shared" si="14"/>
        <v>toneladas (t)</v>
      </c>
      <c r="N29" s="12" t="str">
        <f t="shared" si="14"/>
        <v>Oficina de Estudios y Políticas Agrarias (ODEPA)</v>
      </c>
      <c r="O29" s="41" t="str">
        <f>"Exportaciones de fruta, por País de Destino y "&amp;Agricultura[[#This Row],[Muestra]]&amp;", producidas en "&amp;I29&amp;", durante el "&amp;L29</f>
        <v>Exportaciones de fruta, por País de Destino y Región de Origen, producidas en Chile, durante el Periodo 2012-2020</v>
      </c>
      <c r="P29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Magallanes por Fruta, durante el Periodo 2012-2020 de acuerdo a datos recopilados por la Oficina de Estudios y Políticas Agrarias (ODEPA)- toneladas (t)</v>
      </c>
      <c r="Q29" s="42" t="str">
        <f t="shared" si="12"/>
        <v>Gráfico Evolución</v>
      </c>
      <c r="R29" s="41"/>
      <c r="S29" s="50" t="s">
        <v>469</v>
      </c>
      <c r="T29" s="43"/>
      <c r="U29" s="44" t="str">
        <f t="shared" si="13"/>
        <v>#1774B9</v>
      </c>
      <c r="V29" s="45" t="str">
        <f>+Agricultura[[#This Row],[idcoleccion]]&amp;"-"&amp;Agricultura[[#This Row],[id]]</f>
        <v>-0012</v>
      </c>
      <c r="W29" s="25">
        <f>+VLOOKUP(Agricultura[[#This Row],[Filtro URL]],Estructura!$S$4:$T$366,2,0)</f>
        <v>10100000</v>
      </c>
      <c r="X29" s="47" t="str">
        <f>+VLOOKUP(Agricultura[[#This Row],[tema]],Estructura!$B$4:$D$18,3,0)</f>
        <v>T-101</v>
      </c>
      <c r="Y29" s="47" t="str">
        <f>+VLOOKUP(Agricultura[[#This Row],[contenido]],Estructura!$G$4:$I$18,3,0)</f>
        <v>C-101</v>
      </c>
      <c r="Z29" s="47" t="str">
        <f>+VLOOKUP(Agricultura[[#This Row],[Filtro Integrado]],Estructura!$B$21:$D$35,3,0)</f>
        <v>FI-105</v>
      </c>
      <c r="AA29" s="47" t="str">
        <f>+VLOOKUP(Agricultura[[#This Row],[Muestra]],Estructura!$G$21:$I$35,3,0)</f>
        <v>M-105</v>
      </c>
    </row>
    <row r="30" spans="1:27" ht="40.799999999999997" x14ac:dyDescent="0.3">
      <c r="A30" s="22" t="s">
        <v>421</v>
      </c>
      <c r="B30" s="12"/>
      <c r="C30" s="13"/>
      <c r="D30" s="13" t="str">
        <f t="shared" si="4"/>
        <v>Agropecuario y Forestal</v>
      </c>
      <c r="E30" s="24">
        <v>0</v>
      </c>
      <c r="F30" s="12" t="str">
        <f t="shared" si="5"/>
        <v>Fruta</v>
      </c>
      <c r="G30" s="14" t="str">
        <f t="shared" si="6"/>
        <v>Exportaciones</v>
      </c>
      <c r="H30" s="15" t="s">
        <v>18</v>
      </c>
      <c r="I30" s="12" t="s">
        <v>14</v>
      </c>
      <c r="J30" s="12" t="s">
        <v>410</v>
      </c>
      <c r="K30" s="12" t="s">
        <v>412</v>
      </c>
      <c r="L30" s="12" t="str">
        <f t="shared" ref="L30:N30" si="15">+L29</f>
        <v>Periodo 2012-2020</v>
      </c>
      <c r="M30" s="12" t="str">
        <f t="shared" si="15"/>
        <v>toneladas (t)</v>
      </c>
      <c r="N30" s="12" t="str">
        <f t="shared" si="15"/>
        <v>Oficina de Estudios y Políticas Agrarias (ODEPA)</v>
      </c>
      <c r="O30" s="41" t="str">
        <f>"Exportaciones de fruta, por País de Destino y "&amp;Agricultura[[#This Row],[Muestra]]&amp;", producidas en "&amp;I30&amp;", durante el "&amp;L30</f>
        <v>Exportaciones de fruta, por País de Destino y Tipo de Fruta, producidas en Chile, durante el Periodo 2012-2020</v>
      </c>
      <c r="P3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Metropolitana por Fruta, durante el Periodo 2012-2020 de acuerdo a datos recopilados por la Oficina de Estudios y Políticas Agrarias (ODEPA)- toneladas (t)</v>
      </c>
      <c r="Q30" s="16" t="str">
        <f t="shared" ref="Q30:Q31" si="16">+Q29</f>
        <v>Gráfico Evolución</v>
      </c>
      <c r="R30" s="20"/>
      <c r="S30" s="49" t="s">
        <v>470</v>
      </c>
      <c r="T30" s="18"/>
      <c r="U30" s="31" t="str">
        <f t="shared" ref="U30:U31" si="17">+U29</f>
        <v>#1774B9</v>
      </c>
      <c r="V30" s="36" t="str">
        <f>+Agricultura[[#This Row],[idcoleccion]]&amp;"-"&amp;Agricultura[[#This Row],[id]]</f>
        <v>-0013</v>
      </c>
      <c r="W30" s="25">
        <f>+VLOOKUP(Agricultura[[#This Row],[Filtro URL]],Estructura!$S$4:$T$366,2,0)</f>
        <v>10100000</v>
      </c>
      <c r="X30" s="32" t="str">
        <f>+VLOOKUP(Agricultura[[#This Row],[tema]],Estructura!$B$4:$D$18,3,0)</f>
        <v>T-101</v>
      </c>
      <c r="Y30" s="32" t="str">
        <f>+VLOOKUP(Agricultura[[#This Row],[contenido]],Estructura!$G$4:$I$18,3,0)</f>
        <v>C-101</v>
      </c>
      <c r="Z30" s="32" t="str">
        <f>+VLOOKUP(Agricultura[[#This Row],[Filtro Integrado]],Estructura!$B$21:$D$35,3,0)</f>
        <v>FI-105</v>
      </c>
      <c r="AA30" s="32" t="str">
        <f>+VLOOKUP(Agricultura[[#This Row],[Muestra]],Estructura!$G$21:$I$35,3,0)</f>
        <v>M-101</v>
      </c>
    </row>
    <row r="31" spans="1:27" ht="40.799999999999997" x14ac:dyDescent="0.3">
      <c r="A31" s="22" t="s">
        <v>422</v>
      </c>
      <c r="B31" s="38"/>
      <c r="C31" s="39"/>
      <c r="D31" s="13" t="str">
        <f t="shared" si="4"/>
        <v>Agropecuario y Forestal</v>
      </c>
      <c r="E31" s="24">
        <v>0</v>
      </c>
      <c r="F31" s="12" t="str">
        <f t="shared" si="5"/>
        <v>Fruta</v>
      </c>
      <c r="G31" s="14" t="str">
        <f t="shared" si="6"/>
        <v>Exportaciones</v>
      </c>
      <c r="H31" s="15" t="s">
        <v>18</v>
      </c>
      <c r="I31" s="12" t="s">
        <v>14</v>
      </c>
      <c r="J31" s="12" t="s">
        <v>410</v>
      </c>
      <c r="K31" s="38" t="s">
        <v>403</v>
      </c>
      <c r="L31" s="12" t="str">
        <f t="shared" ref="L31:N31" si="18">+L30</f>
        <v>Periodo 2012-2020</v>
      </c>
      <c r="M31" s="12" t="str">
        <f t="shared" si="18"/>
        <v>toneladas (t)</v>
      </c>
      <c r="N31" s="12" t="str">
        <f t="shared" si="18"/>
        <v>Oficina de Estudios y Políticas Agrarias (ODEPA)</v>
      </c>
      <c r="O31" s="41" t="str">
        <f>"Exportaciones de fruta, por País de Destino y "&amp;Agricultura[[#This Row],[Muestra]]&amp;", producidas en "&amp;I31&amp;", durante el "&amp;L31</f>
        <v>Exportaciones de fruta, por País de Destino y Fruta, producidas en Chile, durante el Periodo 2012-2020</v>
      </c>
      <c r="P31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Ríos por Fruta, durante el Periodo 2012-2020 de acuerdo a datos recopilados por la Oficina de Estudios y Políticas Agrarias (ODEPA)- toneladas (t)</v>
      </c>
      <c r="Q31" s="42" t="str">
        <f t="shared" si="16"/>
        <v>Gráfico Evolución</v>
      </c>
      <c r="R31" s="41"/>
      <c r="S31" s="50" t="s">
        <v>471</v>
      </c>
      <c r="T31" s="43"/>
      <c r="U31" s="44" t="str">
        <f t="shared" si="17"/>
        <v>#1774B9</v>
      </c>
      <c r="V31" s="45" t="str">
        <f>+Agricultura[[#This Row],[idcoleccion]]&amp;"-"&amp;Agricultura[[#This Row],[id]]</f>
        <v>-0014</v>
      </c>
      <c r="W31" s="25">
        <f>+VLOOKUP(Agricultura[[#This Row],[Filtro URL]],Estructura!$S$4:$T$366,2,0)</f>
        <v>10100000</v>
      </c>
      <c r="X31" s="47" t="str">
        <f>+VLOOKUP(Agricultura[[#This Row],[tema]],Estructura!$B$4:$D$18,3,0)</f>
        <v>T-101</v>
      </c>
      <c r="Y31" s="47" t="str">
        <f>+VLOOKUP(Agricultura[[#This Row],[contenido]],Estructura!$G$4:$I$18,3,0)</f>
        <v>C-101</v>
      </c>
      <c r="Z31" s="47" t="str">
        <f>+VLOOKUP(Agricultura[[#This Row],[Filtro Integrado]],Estructura!$B$21:$D$35,3,0)</f>
        <v>FI-105</v>
      </c>
      <c r="AA31" s="47" t="str">
        <f>+VLOOKUP(Agricultura[[#This Row],[Muestra]],Estructura!$G$21:$I$35,3,0)</f>
        <v>M-102</v>
      </c>
    </row>
    <row r="32" spans="1:27" ht="40.799999999999997" x14ac:dyDescent="0.3">
      <c r="A32" s="22" t="s">
        <v>423</v>
      </c>
      <c r="B32" s="38"/>
      <c r="C32" s="39"/>
      <c r="D32" s="13" t="str">
        <f t="shared" si="4"/>
        <v>Agropecuario y Forestal</v>
      </c>
      <c r="E32" s="24">
        <v>0</v>
      </c>
      <c r="F32" s="12" t="str">
        <f t="shared" si="5"/>
        <v>Fruta</v>
      </c>
      <c r="G32" s="14" t="str">
        <f t="shared" si="6"/>
        <v>Exportaciones</v>
      </c>
      <c r="H32" s="15" t="s">
        <v>18</v>
      </c>
      <c r="I32" s="12" t="s">
        <v>14</v>
      </c>
      <c r="J32" s="12" t="s">
        <v>410</v>
      </c>
      <c r="K32" s="38" t="s">
        <v>411</v>
      </c>
      <c r="L32" s="12" t="str">
        <f t="shared" ref="L32:N32" si="19">+L31</f>
        <v>Periodo 2012-2020</v>
      </c>
      <c r="M32" s="12" t="str">
        <f t="shared" si="19"/>
        <v>toneladas (t)</v>
      </c>
      <c r="N32" s="12" t="str">
        <f t="shared" si="19"/>
        <v>Oficina de Estudios y Políticas Agrarias (ODEPA)</v>
      </c>
      <c r="O32" s="41" t="str">
        <f>"Exportaciones de fruta, por País de Destino y "&amp;Agricultura[[#This Row],[Muestra]]&amp;", producidas en "&amp;I32&amp;", durante el "&amp;L32</f>
        <v>Exportaciones de fruta, por País de Destino y Procesamiento, producidas en Chile, durante el Periodo 2012-2020</v>
      </c>
      <c r="P32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Arica y Parinacota por Fruta, durante el Periodo 2012-2020 de acuerdo a datos recopilados por la Oficina de Estudios y Políticas Agrarias (ODEPA)- toneladas (t)</v>
      </c>
      <c r="Q32" s="42" t="str">
        <f>+Q31</f>
        <v>Gráfico Evolución</v>
      </c>
      <c r="R32" s="41"/>
      <c r="S32" s="50" t="s">
        <v>472</v>
      </c>
      <c r="T32" s="43"/>
      <c r="U32" s="44" t="str">
        <f>+U31</f>
        <v>#1774B9</v>
      </c>
      <c r="V32" s="45" t="str">
        <f>+Agricultura[[#This Row],[idcoleccion]]&amp;"-"&amp;Agricultura[[#This Row],[id]]</f>
        <v>-0015</v>
      </c>
      <c r="W32" s="25">
        <f>+VLOOKUP(Agricultura[[#This Row],[Filtro URL]],Estructura!$S$4:$T$366,2,0)</f>
        <v>10100000</v>
      </c>
      <c r="X32" s="47" t="str">
        <f>+VLOOKUP(Agricultura[[#This Row],[tema]],Estructura!$B$4:$D$18,3,0)</f>
        <v>T-101</v>
      </c>
      <c r="Y32" s="47" t="str">
        <f>+VLOOKUP(Agricultura[[#This Row],[contenido]],Estructura!$G$4:$I$18,3,0)</f>
        <v>C-101</v>
      </c>
      <c r="Z32" s="47" t="str">
        <f>+VLOOKUP(Agricultura[[#This Row],[Filtro Integrado]],Estructura!$B$21:$D$35,3,0)</f>
        <v>FI-105</v>
      </c>
      <c r="AA32" s="47" t="str">
        <f>+VLOOKUP(Agricultura[[#This Row],[Muestra]],Estructura!$G$21:$I$35,3,0)</f>
        <v>M-104</v>
      </c>
    </row>
    <row r="33" spans="1:27" ht="40.799999999999997" x14ac:dyDescent="0.3">
      <c r="A33" s="48" t="s">
        <v>424</v>
      </c>
      <c r="B33" s="12"/>
      <c r="C33" s="13"/>
      <c r="D33" s="13" t="str">
        <f t="shared" si="4"/>
        <v>Agropecuario y Forestal</v>
      </c>
      <c r="E33" s="24">
        <v>0</v>
      </c>
      <c r="F33" s="12" t="str">
        <f t="shared" si="5"/>
        <v>Fruta</v>
      </c>
      <c r="G33" s="14" t="str">
        <f t="shared" si="6"/>
        <v>Exportaciones</v>
      </c>
      <c r="H33" s="15" t="s">
        <v>18</v>
      </c>
      <c r="I33" s="12" t="s">
        <v>14</v>
      </c>
      <c r="J33" s="12" t="s">
        <v>411</v>
      </c>
      <c r="K33" s="38" t="s">
        <v>409</v>
      </c>
      <c r="L33" s="12" t="str">
        <f t="shared" ref="L33:N33" si="20">+L32</f>
        <v>Periodo 2012-2020</v>
      </c>
      <c r="M33" s="12" t="str">
        <f t="shared" si="20"/>
        <v>toneladas (t)</v>
      </c>
      <c r="N33" s="12" t="str">
        <f t="shared" si="20"/>
        <v>Oficina de Estudios y Políticas Agrarias (ODEPA)</v>
      </c>
      <c r="O33" s="20" t="str">
        <f>"Exportaciones de fruta, por Tipo de Procesamiento y "&amp;Agricultura[[#This Row],[Muestra]]&amp;", producidas en "&amp;I33&amp;", durante el "&amp;L33</f>
        <v>Exportaciones de fruta, por Tipo de Procesamiento y Región de Origen, producidas en Chile, durante el Periodo 2012-2020</v>
      </c>
      <c r="P3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Ñuble por Fruta, durante el Periodo 2012-2020 de acuerdo a datos recopilados por la Oficina de Estudios y Políticas Agrarias (ODEPA)- toneladas (t)</v>
      </c>
      <c r="Q33" s="16" t="str">
        <f t="shared" ref="Q33:Q36" si="21">+Q32</f>
        <v>Gráfico Evolución</v>
      </c>
      <c r="R33" s="20"/>
      <c r="S33" s="49" t="s">
        <v>473</v>
      </c>
      <c r="T33" s="18"/>
      <c r="U33" s="31" t="str">
        <f t="shared" ref="U33:U36" si="22">+U32</f>
        <v>#1774B9</v>
      </c>
      <c r="V33" s="36" t="str">
        <f>+Agricultura[[#This Row],[idcoleccion]]&amp;"-"&amp;Agricultura[[#This Row],[id]]</f>
        <v>-0016</v>
      </c>
      <c r="W33" s="25">
        <f>+VLOOKUP(Agricultura[[#This Row],[Filtro URL]],Estructura!$S$4:$T$366,2,0)</f>
        <v>10100000</v>
      </c>
      <c r="X33" s="32" t="str">
        <f>+VLOOKUP(Agricultura[[#This Row],[tema]],Estructura!$B$4:$D$18,3,0)</f>
        <v>T-101</v>
      </c>
      <c r="Y33" s="32" t="str">
        <f>+VLOOKUP(Agricultura[[#This Row],[contenido]],Estructura!$G$4:$I$18,3,0)</f>
        <v>C-101</v>
      </c>
      <c r="Z33" s="32" t="str">
        <f>+VLOOKUP(Agricultura[[#This Row],[Filtro Integrado]],Estructura!$B$21:$D$35,3,0)</f>
        <v>FI-106</v>
      </c>
      <c r="AA33" s="32" t="str">
        <f>+VLOOKUP(Agricultura[[#This Row],[Muestra]],Estructura!$G$21:$I$35,3,0)</f>
        <v>M-105</v>
      </c>
    </row>
    <row r="34" spans="1:27" ht="40.799999999999997" x14ac:dyDescent="0.3">
      <c r="A34" s="22" t="s">
        <v>425</v>
      </c>
      <c r="B34" s="12"/>
      <c r="C34" s="13"/>
      <c r="D34" s="13" t="str">
        <f t="shared" si="4"/>
        <v>Agropecuario y Forestal</v>
      </c>
      <c r="E34" s="24">
        <v>0</v>
      </c>
      <c r="F34" s="12" t="str">
        <f t="shared" si="5"/>
        <v>Fruta</v>
      </c>
      <c r="G34" s="14" t="str">
        <f t="shared" si="6"/>
        <v>Exportaciones</v>
      </c>
      <c r="H34" s="15" t="s">
        <v>18</v>
      </c>
      <c r="I34" s="12" t="s">
        <v>14</v>
      </c>
      <c r="J34" s="12" t="s">
        <v>411</v>
      </c>
      <c r="K34" s="12" t="s">
        <v>412</v>
      </c>
      <c r="L34" s="12" t="str">
        <f t="shared" ref="L34:N34" si="23">+L33</f>
        <v>Periodo 2012-2020</v>
      </c>
      <c r="M34" s="12" t="str">
        <f t="shared" si="23"/>
        <v>toneladas (t)</v>
      </c>
      <c r="N34" s="12" t="str">
        <f t="shared" si="23"/>
        <v>Oficina de Estudios y Políticas Agrarias (ODEPA)</v>
      </c>
      <c r="O34" s="20" t="str">
        <f>"Exportaciones de fruta, por Tipo de Procesamiento y "&amp;Agricultura[[#This Row],[Muestra]]&amp;", producidas en "&amp;I34&amp;", durante el "&amp;L34</f>
        <v>Exportaciones de fruta, por Tipo de Procesamiento y Tipo de Fruta, producidas en Chile, durante el Periodo 2012-2020</v>
      </c>
      <c r="P3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Aceituna, durante el Año 2020 de acuerdo a datos recopilados por la Oficina de Estudios y Políticas Agrarias (ODEPA)- toneladas (t)</v>
      </c>
      <c r="Q34" s="16" t="str">
        <f t="shared" si="21"/>
        <v>Gráfico Evolución</v>
      </c>
      <c r="R34" s="20"/>
      <c r="S34" s="49" t="s">
        <v>474</v>
      </c>
      <c r="T34" s="18"/>
      <c r="U34" s="31" t="str">
        <f t="shared" si="22"/>
        <v>#1774B9</v>
      </c>
      <c r="V34" s="36" t="str">
        <f>+Agricultura[[#This Row],[idcoleccion]]&amp;"-"&amp;Agricultura[[#This Row],[id]]</f>
        <v>-0017</v>
      </c>
      <c r="W34" s="25">
        <f>+VLOOKUP(Agricultura[[#This Row],[Filtro URL]],Estructura!$S$4:$T$366,2,0)</f>
        <v>10100000</v>
      </c>
      <c r="X34" s="32" t="str">
        <f>+VLOOKUP(Agricultura[[#This Row],[tema]],Estructura!$B$4:$D$18,3,0)</f>
        <v>T-101</v>
      </c>
      <c r="Y34" s="32" t="str">
        <f>+VLOOKUP(Agricultura[[#This Row],[contenido]],Estructura!$G$4:$I$18,3,0)</f>
        <v>C-101</v>
      </c>
      <c r="Z34" s="32" t="str">
        <f>+VLOOKUP(Agricultura[[#This Row],[Filtro Integrado]],Estructura!$B$21:$D$35,3,0)</f>
        <v>FI-106</v>
      </c>
      <c r="AA34" s="32" t="str">
        <f>+VLOOKUP(Agricultura[[#This Row],[Muestra]],Estructura!$G$21:$I$35,3,0)</f>
        <v>M-101</v>
      </c>
    </row>
    <row r="35" spans="1:27" ht="36" x14ac:dyDescent="0.3">
      <c r="A35" s="22" t="s">
        <v>426</v>
      </c>
      <c r="B35" s="12"/>
      <c r="C35" s="13"/>
      <c r="D35" s="13" t="str">
        <f t="shared" si="4"/>
        <v>Agropecuario y Forestal</v>
      </c>
      <c r="E35" s="24">
        <v>0</v>
      </c>
      <c r="F35" s="12" t="str">
        <f t="shared" si="5"/>
        <v>Fruta</v>
      </c>
      <c r="G35" s="14" t="str">
        <f t="shared" si="6"/>
        <v>Exportaciones</v>
      </c>
      <c r="H35" s="15" t="s">
        <v>18</v>
      </c>
      <c r="I35" s="12" t="s">
        <v>14</v>
      </c>
      <c r="J35" s="12" t="s">
        <v>411</v>
      </c>
      <c r="K35" s="38" t="s">
        <v>403</v>
      </c>
      <c r="L35" s="12" t="str">
        <f t="shared" ref="L35:N35" si="24">+L34</f>
        <v>Periodo 2012-2020</v>
      </c>
      <c r="M35" s="12" t="str">
        <f t="shared" si="24"/>
        <v>toneladas (t)</v>
      </c>
      <c r="N35" s="12" t="str">
        <f t="shared" si="24"/>
        <v>Oficina de Estudios y Políticas Agrarias (ODEPA)</v>
      </c>
      <c r="O35" s="20" t="str">
        <f>"Exportaciones de fruta, por Tipo de Procesamiento y "&amp;Agricultura[[#This Row],[Muestra]]&amp;", producidas en "&amp;I35&amp;", durante el "&amp;L35</f>
        <v>Exportaciones de fruta, por Tipo de Procesamiento y Fruta, producidas en Chile, durante el Periodo 2012-2020</v>
      </c>
      <c r="P3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Almendra, durante el Año 2020 de acuerdo a datos recopilados por la Oficina de Estudios y Políticas Agrarias (ODEPA)- toneladas (t)</v>
      </c>
      <c r="Q35" s="16" t="str">
        <f t="shared" si="21"/>
        <v>Gráfico Evolución</v>
      </c>
      <c r="R35" s="20"/>
      <c r="S35" s="49" t="s">
        <v>475</v>
      </c>
      <c r="T35" s="18"/>
      <c r="U35" s="31" t="str">
        <f t="shared" si="22"/>
        <v>#1774B9</v>
      </c>
      <c r="V35" s="36" t="str">
        <f>+Agricultura[[#This Row],[idcoleccion]]&amp;"-"&amp;Agricultura[[#This Row],[id]]</f>
        <v>-0018</v>
      </c>
      <c r="W35" s="25">
        <f>+VLOOKUP(Agricultura[[#This Row],[Filtro URL]],Estructura!$S$4:$T$366,2,0)</f>
        <v>10100000</v>
      </c>
      <c r="X35" s="32" t="str">
        <f>+VLOOKUP(Agricultura[[#This Row],[tema]],Estructura!$B$4:$D$18,3,0)</f>
        <v>T-101</v>
      </c>
      <c r="Y35" s="32" t="str">
        <f>+VLOOKUP(Agricultura[[#This Row],[contenido]],Estructura!$G$4:$I$18,3,0)</f>
        <v>C-101</v>
      </c>
      <c r="Z35" s="32" t="str">
        <f>+VLOOKUP(Agricultura[[#This Row],[Filtro Integrado]],Estructura!$B$21:$D$35,3,0)</f>
        <v>FI-106</v>
      </c>
      <c r="AA35" s="32" t="str">
        <f>+VLOOKUP(Agricultura[[#This Row],[Muestra]],Estructura!$G$21:$I$35,3,0)</f>
        <v>M-102</v>
      </c>
    </row>
    <row r="36" spans="1:27" ht="40.799999999999997" x14ac:dyDescent="0.3">
      <c r="A36" s="22" t="s">
        <v>427</v>
      </c>
      <c r="B36" s="38"/>
      <c r="C36" s="39"/>
      <c r="D36" s="13" t="str">
        <f t="shared" si="4"/>
        <v>Agropecuario y Forestal</v>
      </c>
      <c r="E36" s="24">
        <v>0</v>
      </c>
      <c r="F36" s="12" t="str">
        <f t="shared" si="5"/>
        <v>Fruta</v>
      </c>
      <c r="G36" s="14" t="str">
        <f t="shared" si="6"/>
        <v>Exportaciones</v>
      </c>
      <c r="H36" s="15" t="s">
        <v>18</v>
      </c>
      <c r="I36" s="12" t="s">
        <v>14</v>
      </c>
      <c r="J36" s="38" t="s">
        <v>411</v>
      </c>
      <c r="K36" s="12" t="s">
        <v>410</v>
      </c>
      <c r="L36" s="12" t="str">
        <f t="shared" ref="L36:N36" si="25">+L35</f>
        <v>Periodo 2012-2020</v>
      </c>
      <c r="M36" s="12" t="str">
        <f t="shared" si="25"/>
        <v>toneladas (t)</v>
      </c>
      <c r="N36" s="12" t="str">
        <f t="shared" si="25"/>
        <v>Oficina de Estudios y Políticas Agrarias (ODEPA)</v>
      </c>
      <c r="O36" s="20" t="str">
        <f>"Exportaciones de fruta, por Tipo de Procesamiento y "&amp;Agricultura[[#This Row],[Muestra]]&amp;", producidas en "&amp;I36&amp;", durante el "&amp;L36</f>
        <v>Exportaciones de fruta, por Tipo de Procesamiento y País de Destino, producidas en Chile, durante el Periodo 2012-2020</v>
      </c>
      <c r="P3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Arándanos y mirtilos, durante el Año 2020 de acuerdo a datos recopilados por la Oficina de Estudios y Políticas Agrarias (ODEPA)- toneladas (t)</v>
      </c>
      <c r="Q36" s="42" t="str">
        <f t="shared" si="21"/>
        <v>Gráfico Evolución</v>
      </c>
      <c r="R36" s="41"/>
      <c r="S36" s="50" t="s">
        <v>476</v>
      </c>
      <c r="T36" s="43"/>
      <c r="U36" s="44" t="str">
        <f t="shared" si="22"/>
        <v>#1774B9</v>
      </c>
      <c r="V36" s="45" t="str">
        <f>+Agricultura[[#This Row],[idcoleccion]]&amp;"-"&amp;Agricultura[[#This Row],[id]]</f>
        <v>-0019</v>
      </c>
      <c r="W36" s="25">
        <f>+VLOOKUP(Agricultura[[#This Row],[Filtro URL]],Estructura!$S$4:$T$366,2,0)</f>
        <v>10100000</v>
      </c>
      <c r="X36" s="47" t="str">
        <f>+VLOOKUP(Agricultura[[#This Row],[tema]],Estructura!$B$4:$D$18,3,0)</f>
        <v>T-101</v>
      </c>
      <c r="Y36" s="47" t="str">
        <f>+VLOOKUP(Agricultura[[#This Row],[contenido]],Estructura!$G$4:$I$18,3,0)</f>
        <v>C-101</v>
      </c>
      <c r="Z36" s="47" t="str">
        <f>+VLOOKUP(Agricultura[[#This Row],[Filtro Integrado]],Estructura!$B$21:$D$35,3,0)</f>
        <v>FI-106</v>
      </c>
      <c r="AA36" s="47" t="str">
        <f>+VLOOKUP(Agricultura[[#This Row],[Muestra]],Estructura!$G$21:$I$35,3,0)</f>
        <v>M-103</v>
      </c>
    </row>
    <row r="37" spans="1:27" ht="36" x14ac:dyDescent="0.3">
      <c r="A37" s="22" t="s">
        <v>428</v>
      </c>
      <c r="B37" s="12"/>
      <c r="C37" s="13"/>
      <c r="D37" s="13" t="str">
        <f t="shared" si="4"/>
        <v>Agropecuario y Forestal</v>
      </c>
      <c r="E37" s="19"/>
      <c r="F37" s="12" t="str">
        <f t="shared" si="5"/>
        <v>Fruta</v>
      </c>
      <c r="G37" s="14" t="str">
        <f t="shared" si="6"/>
        <v>Exportaciones</v>
      </c>
      <c r="H37" s="15" t="s">
        <v>18</v>
      </c>
      <c r="I37" s="12" t="s">
        <v>14</v>
      </c>
      <c r="J37" s="12" t="s">
        <v>409</v>
      </c>
      <c r="K37" s="12" t="s">
        <v>412</v>
      </c>
      <c r="L37" s="12" t="s">
        <v>447</v>
      </c>
      <c r="M37" s="12" t="str">
        <f t="shared" ref="M37:N37" si="26">+M36</f>
        <v>toneladas (t)</v>
      </c>
      <c r="N37" s="12" t="str">
        <f t="shared" si="26"/>
        <v>Oficina de Estudios y Políticas Agrarias (ODEPA)</v>
      </c>
      <c r="O37" s="20" t="str">
        <f>"Exportaciones de fruta, por "&amp;Agricultura[[#This Row],[Muestra]]&amp;", producidas en "&amp;I37&amp;", durante el "&amp;L37</f>
        <v>Exportaciones de fruta, por Tipo de Fruta, producidas en Chile, durante el Año 2020</v>
      </c>
      <c r="P3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Avellana, durante el Año 2020 de acuerdo a datos recopilados por la Oficina de Estudios y Políticas Agrarias (ODEPA)- toneladas (t)</v>
      </c>
      <c r="Q37" s="16" t="str">
        <f t="shared" ref="Q37:Q55" si="27">+Q36</f>
        <v>Gráfico Evolución</v>
      </c>
      <c r="R37" s="20"/>
      <c r="S37" s="49" t="s">
        <v>477</v>
      </c>
      <c r="T37" s="18"/>
      <c r="U37" s="31" t="str">
        <f t="shared" ref="U37:U55" si="28">+U36</f>
        <v>#1774B9</v>
      </c>
      <c r="V37" s="36" t="str">
        <f>+Agricultura[[#This Row],[idcoleccion]]&amp;"-"&amp;Agricultura[[#This Row],[id]]</f>
        <v>-0020</v>
      </c>
      <c r="W37" s="25">
        <f>+VLOOKUP(Agricultura[[#This Row],[Filtro URL]],Estructura!$S$4:$T$366,2,0)</f>
        <v>10100000</v>
      </c>
      <c r="X37" s="32" t="str">
        <f>+VLOOKUP(Agricultura[[#This Row],[tema]],Estructura!$B$4:$D$18,3,0)</f>
        <v>T-101</v>
      </c>
      <c r="Y37" s="32" t="str">
        <f>+VLOOKUP(Agricultura[[#This Row],[contenido]],Estructura!$G$4:$I$18,3,0)</f>
        <v>C-101</v>
      </c>
      <c r="Z37" s="32" t="str">
        <f>+VLOOKUP(Agricultura[[#This Row],[Filtro Integrado]],Estructura!$B$21:$D$35,3,0)</f>
        <v>FI-101</v>
      </c>
      <c r="AA37" s="32" t="str">
        <f>+VLOOKUP(Agricultura[[#This Row],[Muestra]],Estructura!$G$21:$I$35,3,0)</f>
        <v>M-101</v>
      </c>
    </row>
    <row r="38" spans="1:27" ht="36" x14ac:dyDescent="0.3">
      <c r="A38" s="22" t="s">
        <v>429</v>
      </c>
      <c r="B38" s="12"/>
      <c r="C38" s="13"/>
      <c r="D38" s="13" t="str">
        <f t="shared" si="4"/>
        <v>Agropecuario y Forestal</v>
      </c>
      <c r="E38" s="19"/>
      <c r="F38" s="12" t="str">
        <f t="shared" si="5"/>
        <v>Fruta</v>
      </c>
      <c r="G38" s="14" t="str">
        <f t="shared" si="6"/>
        <v>Exportaciones</v>
      </c>
      <c r="H38" s="15" t="s">
        <v>18</v>
      </c>
      <c r="I38" s="12" t="s">
        <v>14</v>
      </c>
      <c r="J38" s="12" t="s">
        <v>409</v>
      </c>
      <c r="K38" s="12" t="s">
        <v>403</v>
      </c>
      <c r="L38" s="12" t="s">
        <v>447</v>
      </c>
      <c r="M38" s="12" t="str">
        <f t="shared" ref="M38:N38" si="29">+M37</f>
        <v>toneladas (t)</v>
      </c>
      <c r="N38" s="12" t="str">
        <f t="shared" si="29"/>
        <v>Oficina de Estudios y Políticas Agrarias (ODEPA)</v>
      </c>
      <c r="O38" s="20" t="str">
        <f>"Exportaciones de fruta, por "&amp;Agricultura[[#This Row],[Muestra]]&amp;", producidas en "&amp;I38&amp;", durante el "&amp;L38</f>
        <v>Exportaciones de fruta, por Fruta, producidas en Chile, durante el Año 2020</v>
      </c>
      <c r="P3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Castaña, durante el Año 2020 de acuerdo a datos recopilados por la Oficina de Estudios y Políticas Agrarias (ODEPA)- toneladas (t)</v>
      </c>
      <c r="Q38" s="16" t="str">
        <f t="shared" si="27"/>
        <v>Gráfico Evolución</v>
      </c>
      <c r="R38" s="20"/>
      <c r="S38" s="49" t="s">
        <v>478</v>
      </c>
      <c r="T38" s="18"/>
      <c r="U38" s="31" t="str">
        <f t="shared" si="28"/>
        <v>#1774B9</v>
      </c>
      <c r="V38" s="36" t="str">
        <f>+Agricultura[[#This Row],[idcoleccion]]&amp;"-"&amp;Agricultura[[#This Row],[id]]</f>
        <v>-0021</v>
      </c>
      <c r="W38" s="25">
        <f>+VLOOKUP(Agricultura[[#This Row],[Filtro URL]],Estructura!$S$4:$T$366,2,0)</f>
        <v>10100000</v>
      </c>
      <c r="X38" s="32" t="str">
        <f>+VLOOKUP(Agricultura[[#This Row],[tema]],Estructura!$B$4:$D$18,3,0)</f>
        <v>T-101</v>
      </c>
      <c r="Y38" s="32" t="str">
        <f>+VLOOKUP(Agricultura[[#This Row],[contenido]],Estructura!$G$4:$I$18,3,0)</f>
        <v>C-101</v>
      </c>
      <c r="Z38" s="32" t="str">
        <f>+VLOOKUP(Agricultura[[#This Row],[Filtro Integrado]],Estructura!$B$21:$D$35,3,0)</f>
        <v>FI-101</v>
      </c>
      <c r="AA38" s="32" t="str">
        <f>+VLOOKUP(Agricultura[[#This Row],[Muestra]],Estructura!$G$21:$I$35,3,0)</f>
        <v>M-102</v>
      </c>
    </row>
    <row r="39" spans="1:27" ht="36" x14ac:dyDescent="0.3">
      <c r="A39" s="22" t="s">
        <v>430</v>
      </c>
      <c r="B39" s="12"/>
      <c r="C39" s="13"/>
      <c r="D39" s="13" t="str">
        <f t="shared" si="4"/>
        <v>Agropecuario y Forestal</v>
      </c>
      <c r="E39" s="19"/>
      <c r="F39" s="12" t="str">
        <f t="shared" si="5"/>
        <v>Fruta</v>
      </c>
      <c r="G39" s="14" t="str">
        <f t="shared" si="6"/>
        <v>Exportaciones</v>
      </c>
      <c r="H39" s="15" t="s">
        <v>18</v>
      </c>
      <c r="I39" s="12" t="s">
        <v>14</v>
      </c>
      <c r="J39" s="12" t="s">
        <v>409</v>
      </c>
      <c r="K39" s="12" t="s">
        <v>410</v>
      </c>
      <c r="L39" s="12" t="s">
        <v>447</v>
      </c>
      <c r="M39" s="12" t="str">
        <f t="shared" ref="M39:N39" si="30">+M38</f>
        <v>toneladas (t)</v>
      </c>
      <c r="N39" s="12" t="str">
        <f t="shared" si="30"/>
        <v>Oficina de Estudios y Políticas Agrarias (ODEPA)</v>
      </c>
      <c r="O39" s="20" t="str">
        <f>"Exportaciones de fruta, por "&amp;Agricultura[[#This Row],[Muestra]]&amp;", producidas en "&amp;I39&amp;", durante el "&amp;L39</f>
        <v>Exportaciones de fruta, por País de Destino, producidas en Chile, durante el Año 2020</v>
      </c>
      <c r="P3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Cereza, durante el Año 2020 de acuerdo a datos recopilados por la Oficina de Estudios y Políticas Agrarias (ODEPA)- toneladas (t)</v>
      </c>
      <c r="Q39" s="16" t="str">
        <f t="shared" si="27"/>
        <v>Gráfico Evolución</v>
      </c>
      <c r="R39" s="20"/>
      <c r="S39" s="49" t="s">
        <v>479</v>
      </c>
      <c r="T39" s="18"/>
      <c r="U39" s="31" t="str">
        <f t="shared" si="28"/>
        <v>#1774B9</v>
      </c>
      <c r="V39" s="36" t="str">
        <f>+Agricultura[[#This Row],[idcoleccion]]&amp;"-"&amp;Agricultura[[#This Row],[id]]</f>
        <v>-0022</v>
      </c>
      <c r="W39" s="25">
        <f>+VLOOKUP(Agricultura[[#This Row],[Filtro URL]],Estructura!$S$4:$T$366,2,0)</f>
        <v>10100000</v>
      </c>
      <c r="X39" s="32" t="str">
        <f>+VLOOKUP(Agricultura[[#This Row],[tema]],Estructura!$B$4:$D$18,3,0)</f>
        <v>T-101</v>
      </c>
      <c r="Y39" s="32" t="str">
        <f>+VLOOKUP(Agricultura[[#This Row],[contenido]],Estructura!$G$4:$I$18,3,0)</f>
        <v>C-101</v>
      </c>
      <c r="Z39" s="32" t="str">
        <f>+VLOOKUP(Agricultura[[#This Row],[Filtro Integrado]],Estructura!$B$21:$D$35,3,0)</f>
        <v>FI-101</v>
      </c>
      <c r="AA39" s="32" t="str">
        <f>+VLOOKUP(Agricultura[[#This Row],[Muestra]],Estructura!$G$21:$I$35,3,0)</f>
        <v>M-103</v>
      </c>
    </row>
    <row r="40" spans="1:27" ht="36" x14ac:dyDescent="0.3">
      <c r="A40" s="22" t="s">
        <v>431</v>
      </c>
      <c r="B40" s="12"/>
      <c r="C40" s="13"/>
      <c r="D40" s="13" t="str">
        <f t="shared" si="4"/>
        <v>Agropecuario y Forestal</v>
      </c>
      <c r="E40" s="19"/>
      <c r="F40" s="12" t="str">
        <f t="shared" si="5"/>
        <v>Fruta</v>
      </c>
      <c r="G40" s="14" t="str">
        <f t="shared" si="6"/>
        <v>Exportaciones</v>
      </c>
      <c r="H40" s="15" t="s">
        <v>18</v>
      </c>
      <c r="I40" s="12" t="s">
        <v>14</v>
      </c>
      <c r="J40" s="12" t="s">
        <v>409</v>
      </c>
      <c r="K40" s="12" t="s">
        <v>411</v>
      </c>
      <c r="L40" s="12" t="s">
        <v>447</v>
      </c>
      <c r="M40" s="12" t="str">
        <f t="shared" ref="M40:N40" si="31">+M39</f>
        <v>toneladas (t)</v>
      </c>
      <c r="N40" s="12" t="str">
        <f t="shared" si="31"/>
        <v>Oficina de Estudios y Políticas Agrarias (ODEPA)</v>
      </c>
      <c r="O40" s="20" t="str">
        <f>"Exportaciones de fruta, por "&amp;Agricultura[[#This Row],[Muestra]]&amp;", producidas en "&amp;I40&amp;", durante el "&amp;L40</f>
        <v>Exportaciones de fruta, por Procesamiento, producidas en Chile, durante el Año 2020</v>
      </c>
      <c r="P4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Ciruela, durante el Año 2020 de acuerdo a datos recopilados por la Oficina de Estudios y Políticas Agrarias (ODEPA)- toneladas (t)</v>
      </c>
      <c r="Q40" s="16" t="str">
        <f t="shared" si="27"/>
        <v>Gráfico Evolución</v>
      </c>
      <c r="R40" s="20"/>
      <c r="S40" s="49" t="s">
        <v>480</v>
      </c>
      <c r="T40" s="18"/>
      <c r="U40" s="31" t="str">
        <f t="shared" si="28"/>
        <v>#1774B9</v>
      </c>
      <c r="V40" s="36" t="str">
        <f>+Agricultura[[#This Row],[idcoleccion]]&amp;"-"&amp;Agricultura[[#This Row],[id]]</f>
        <v>-0023</v>
      </c>
      <c r="W40" s="25">
        <f>+VLOOKUP(Agricultura[[#This Row],[Filtro URL]],Estructura!$S$4:$T$366,2,0)</f>
        <v>10100000</v>
      </c>
      <c r="X40" s="32" t="str">
        <f>+VLOOKUP(Agricultura[[#This Row],[tema]],Estructura!$B$4:$D$18,3,0)</f>
        <v>T-101</v>
      </c>
      <c r="Y40" s="32" t="str">
        <f>+VLOOKUP(Agricultura[[#This Row],[contenido]],Estructura!$G$4:$I$18,3,0)</f>
        <v>C-101</v>
      </c>
      <c r="Z40" s="32" t="str">
        <f>+VLOOKUP(Agricultura[[#This Row],[Filtro Integrado]],Estructura!$B$21:$D$35,3,0)</f>
        <v>FI-101</v>
      </c>
      <c r="AA40" s="32" t="str">
        <f>+VLOOKUP(Agricultura[[#This Row],[Muestra]],Estructura!$G$21:$I$35,3,0)</f>
        <v>M-104</v>
      </c>
    </row>
    <row r="41" spans="1:27" ht="36" x14ac:dyDescent="0.3">
      <c r="A41" s="22" t="s">
        <v>432</v>
      </c>
      <c r="B41" s="12"/>
      <c r="C41" s="13"/>
      <c r="D41" s="13" t="str">
        <f t="shared" si="4"/>
        <v>Agropecuario y Forestal</v>
      </c>
      <c r="E41" s="19"/>
      <c r="F41" s="12" t="str">
        <f t="shared" si="5"/>
        <v>Fruta</v>
      </c>
      <c r="G41" s="14" t="str">
        <f t="shared" si="6"/>
        <v>Exportaciones</v>
      </c>
      <c r="H41" s="15" t="s">
        <v>18</v>
      </c>
      <c r="I41" s="12" t="s">
        <v>14</v>
      </c>
      <c r="J41" s="12" t="s">
        <v>412</v>
      </c>
      <c r="K41" s="12" t="s">
        <v>409</v>
      </c>
      <c r="L41" s="12" t="s">
        <v>447</v>
      </c>
      <c r="M41" s="12" t="str">
        <f t="shared" ref="M41:N41" si="32">+M40</f>
        <v>toneladas (t)</v>
      </c>
      <c r="N41" s="12" t="str">
        <f t="shared" si="32"/>
        <v>Oficina de Estudios y Políticas Agrarias (ODEPA)</v>
      </c>
      <c r="O41" s="20" t="str">
        <f>"Exportaciones de fruta, por Tipo de Fruta y "&amp;Agricultura[[#This Row],[Muestra]]&amp;", producidas en "&amp;I41&amp;", durante el "&amp;L41</f>
        <v>Exportaciones de fruta, por Tipo de Fruta y Región de Origen, producidas en Chile, durante el Año 2020</v>
      </c>
      <c r="P4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Coco, durante el Año 2020 de acuerdo a datos recopilados por la Oficina de Estudios y Políticas Agrarias (ODEPA)- toneladas (t)</v>
      </c>
      <c r="Q41" s="16" t="str">
        <f t="shared" si="27"/>
        <v>Gráfico Evolución</v>
      </c>
      <c r="R41" s="20"/>
      <c r="S41" s="49" t="s">
        <v>481</v>
      </c>
      <c r="T41" s="18"/>
      <c r="U41" s="31" t="str">
        <f t="shared" si="28"/>
        <v>#1774B9</v>
      </c>
      <c r="V41" s="36" t="str">
        <f>+Agricultura[[#This Row],[idcoleccion]]&amp;"-"&amp;Agricultura[[#This Row],[id]]</f>
        <v>-0024</v>
      </c>
      <c r="W41" s="25">
        <f>+VLOOKUP(Agricultura[[#This Row],[Filtro URL]],Estructura!$S$4:$T$366,2,0)</f>
        <v>10100000</v>
      </c>
      <c r="X41" s="32" t="str">
        <f>+VLOOKUP(Agricultura[[#This Row],[tema]],Estructura!$B$4:$D$18,3,0)</f>
        <v>T-101</v>
      </c>
      <c r="Y41" s="32" t="str">
        <f>+VLOOKUP(Agricultura[[#This Row],[contenido]],Estructura!$G$4:$I$18,3,0)</f>
        <v>C-101</v>
      </c>
      <c r="Z41" s="32" t="str">
        <f>+VLOOKUP(Agricultura[[#This Row],[Filtro Integrado]],Estructura!$B$21:$D$35,3,0)</f>
        <v>FI-103</v>
      </c>
      <c r="AA41" s="32" t="str">
        <f>+VLOOKUP(Agricultura[[#This Row],[Muestra]],Estructura!$G$21:$I$35,3,0)</f>
        <v>M-105</v>
      </c>
    </row>
    <row r="42" spans="1:27" ht="36" x14ac:dyDescent="0.3">
      <c r="A42" s="22" t="s">
        <v>433</v>
      </c>
      <c r="B42" s="12"/>
      <c r="C42" s="13"/>
      <c r="D42" s="13" t="str">
        <f t="shared" si="4"/>
        <v>Agropecuario y Forestal</v>
      </c>
      <c r="E42" s="19"/>
      <c r="F42" s="12" t="str">
        <f t="shared" si="5"/>
        <v>Fruta</v>
      </c>
      <c r="G42" s="14" t="str">
        <f t="shared" si="6"/>
        <v>Exportaciones</v>
      </c>
      <c r="H42" s="15" t="s">
        <v>18</v>
      </c>
      <c r="I42" s="12" t="s">
        <v>14</v>
      </c>
      <c r="J42" s="12" t="s">
        <v>412</v>
      </c>
      <c r="K42" s="12" t="s">
        <v>403</v>
      </c>
      <c r="L42" s="12" t="s">
        <v>447</v>
      </c>
      <c r="M42" s="12" t="str">
        <f t="shared" ref="M42:N42" si="33">+M41</f>
        <v>toneladas (t)</v>
      </c>
      <c r="N42" s="12" t="str">
        <f t="shared" si="33"/>
        <v>Oficina de Estudios y Políticas Agrarias (ODEPA)</v>
      </c>
      <c r="O42" s="20" t="str">
        <f>"Exportaciones de fruta, por Tipo de Fruta y "&amp;Agricultura[[#This Row],[Muestra]]&amp;", producidas en "&amp;I42&amp;", durante el "&amp;L42</f>
        <v>Exportaciones de fruta, por Tipo de Fruta y Fruta, producidas en Chile, durante el Año 2020</v>
      </c>
      <c r="P4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Damasco, durante el Año 2020 de acuerdo a datos recopilados por la Oficina de Estudios y Políticas Agrarias (ODEPA)- toneladas (t)</v>
      </c>
      <c r="Q42" s="16" t="str">
        <f t="shared" si="27"/>
        <v>Gráfico Evolución</v>
      </c>
      <c r="R42" s="20"/>
      <c r="S42" s="49" t="s">
        <v>482</v>
      </c>
      <c r="T42" s="18"/>
      <c r="U42" s="31" t="str">
        <f t="shared" si="28"/>
        <v>#1774B9</v>
      </c>
      <c r="V42" s="36" t="str">
        <f>+Agricultura[[#This Row],[idcoleccion]]&amp;"-"&amp;Agricultura[[#This Row],[id]]</f>
        <v>-0025</v>
      </c>
      <c r="W42" s="25">
        <f>+VLOOKUP(Agricultura[[#This Row],[Filtro URL]],Estructura!$S$4:$T$366,2,0)</f>
        <v>10100000</v>
      </c>
      <c r="X42" s="32" t="str">
        <f>+VLOOKUP(Agricultura[[#This Row],[tema]],Estructura!$B$4:$D$18,3,0)</f>
        <v>T-101</v>
      </c>
      <c r="Y42" s="32" t="str">
        <f>+VLOOKUP(Agricultura[[#This Row],[contenido]],Estructura!$G$4:$I$18,3,0)</f>
        <v>C-101</v>
      </c>
      <c r="Z42" s="32" t="str">
        <f>+VLOOKUP(Agricultura[[#This Row],[Filtro Integrado]],Estructura!$B$21:$D$35,3,0)</f>
        <v>FI-103</v>
      </c>
      <c r="AA42" s="32" t="str">
        <f>+VLOOKUP(Agricultura[[#This Row],[Muestra]],Estructura!$G$21:$I$35,3,0)</f>
        <v>M-102</v>
      </c>
    </row>
    <row r="43" spans="1:27" ht="36" x14ac:dyDescent="0.3">
      <c r="A43" s="22" t="s">
        <v>434</v>
      </c>
      <c r="B43" s="12"/>
      <c r="C43" s="13"/>
      <c r="D43" s="13" t="str">
        <f t="shared" si="4"/>
        <v>Agropecuario y Forestal</v>
      </c>
      <c r="E43" s="19"/>
      <c r="F43" s="12" t="str">
        <f t="shared" si="5"/>
        <v>Fruta</v>
      </c>
      <c r="G43" s="14" t="str">
        <f t="shared" si="6"/>
        <v>Exportaciones</v>
      </c>
      <c r="H43" s="15" t="s">
        <v>18</v>
      </c>
      <c r="I43" s="12" t="s">
        <v>14</v>
      </c>
      <c r="J43" s="12" t="s">
        <v>412</v>
      </c>
      <c r="K43" s="12" t="s">
        <v>410</v>
      </c>
      <c r="L43" s="12" t="s">
        <v>447</v>
      </c>
      <c r="M43" s="12" t="str">
        <f t="shared" ref="M43:N43" si="34">+M42</f>
        <v>toneladas (t)</v>
      </c>
      <c r="N43" s="12" t="str">
        <f t="shared" si="34"/>
        <v>Oficina de Estudios y Políticas Agrarias (ODEPA)</v>
      </c>
      <c r="O43" s="20" t="str">
        <f>"Exportaciones de fruta, por Tipo de Fruta y "&amp;Agricultura[[#This Row],[Muestra]]&amp;", producidas en "&amp;I43&amp;", durante el "&amp;L43</f>
        <v>Exportaciones de fruta, por Tipo de Fruta y País de Destino, producidas en Chile, durante el Año 2020</v>
      </c>
      <c r="P4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Durazno, durante el Año 2020 de acuerdo a datos recopilados por la Oficina de Estudios y Políticas Agrarias (ODEPA)- toneladas (t)</v>
      </c>
      <c r="Q43" s="16" t="str">
        <f t="shared" si="27"/>
        <v>Gráfico Evolución</v>
      </c>
      <c r="R43" s="20"/>
      <c r="S43" s="49" t="s">
        <v>483</v>
      </c>
      <c r="T43" s="18"/>
      <c r="U43" s="31" t="str">
        <f t="shared" si="28"/>
        <v>#1774B9</v>
      </c>
      <c r="V43" s="36" t="str">
        <f>+Agricultura[[#This Row],[idcoleccion]]&amp;"-"&amp;Agricultura[[#This Row],[id]]</f>
        <v>-0026</v>
      </c>
      <c r="W43" s="25">
        <f>+VLOOKUP(Agricultura[[#This Row],[Filtro URL]],Estructura!$S$4:$T$366,2,0)</f>
        <v>10100000</v>
      </c>
      <c r="X43" s="32" t="str">
        <f>+VLOOKUP(Agricultura[[#This Row],[tema]],Estructura!$B$4:$D$18,3,0)</f>
        <v>T-101</v>
      </c>
      <c r="Y43" s="32" t="str">
        <f>+VLOOKUP(Agricultura[[#This Row],[contenido]],Estructura!$G$4:$I$18,3,0)</f>
        <v>C-101</v>
      </c>
      <c r="Z43" s="32" t="str">
        <f>+VLOOKUP(Agricultura[[#This Row],[Filtro Integrado]],Estructura!$B$21:$D$35,3,0)</f>
        <v>FI-103</v>
      </c>
      <c r="AA43" s="32" t="str">
        <f>+VLOOKUP(Agricultura[[#This Row],[Muestra]],Estructura!$G$21:$I$35,3,0)</f>
        <v>M-103</v>
      </c>
    </row>
    <row r="44" spans="1:27" ht="36" x14ac:dyDescent="0.3">
      <c r="A44" s="22" t="s">
        <v>435</v>
      </c>
      <c r="B44" s="12"/>
      <c r="C44" s="13"/>
      <c r="D44" s="13" t="str">
        <f t="shared" si="4"/>
        <v>Agropecuario y Forestal</v>
      </c>
      <c r="E44" s="19"/>
      <c r="F44" s="12" t="str">
        <f t="shared" si="5"/>
        <v>Fruta</v>
      </c>
      <c r="G44" s="14" t="str">
        <f t="shared" si="6"/>
        <v>Exportaciones</v>
      </c>
      <c r="H44" s="15" t="s">
        <v>18</v>
      </c>
      <c r="I44" s="12" t="s">
        <v>14</v>
      </c>
      <c r="J44" s="12" t="s">
        <v>412</v>
      </c>
      <c r="K44" s="12" t="s">
        <v>411</v>
      </c>
      <c r="L44" s="12" t="s">
        <v>447</v>
      </c>
      <c r="M44" s="12" t="str">
        <f t="shared" ref="M44:N44" si="35">+M43</f>
        <v>toneladas (t)</v>
      </c>
      <c r="N44" s="12" t="str">
        <f t="shared" si="35"/>
        <v>Oficina de Estudios y Políticas Agrarias (ODEPA)</v>
      </c>
      <c r="O44" s="20" t="str">
        <f>"Exportaciones de fruta, por Tipo de Fruta y "&amp;Agricultura[[#This Row],[Muestra]]&amp;", producidas en "&amp;I44&amp;", durante el "&amp;L44</f>
        <v>Exportaciones de fruta, por Tipo de Fruta y Procesamiento, producidas en Chile, durante el Año 2020</v>
      </c>
      <c r="P4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Frambuesa, durante el Año 2020 de acuerdo a datos recopilados por la Oficina de Estudios y Políticas Agrarias (ODEPA)- toneladas (t)</v>
      </c>
      <c r="Q44" s="16" t="str">
        <f t="shared" si="27"/>
        <v>Gráfico Evolución</v>
      </c>
      <c r="R44" s="20"/>
      <c r="S44" s="49" t="s">
        <v>484</v>
      </c>
      <c r="T44" s="18"/>
      <c r="U44" s="31" t="str">
        <f t="shared" si="28"/>
        <v>#1774B9</v>
      </c>
      <c r="V44" s="36" t="str">
        <f>+Agricultura[[#This Row],[idcoleccion]]&amp;"-"&amp;Agricultura[[#This Row],[id]]</f>
        <v>-0027</v>
      </c>
      <c r="W44" s="25">
        <f>+VLOOKUP(Agricultura[[#This Row],[Filtro URL]],Estructura!$S$4:$T$366,2,0)</f>
        <v>10100000</v>
      </c>
      <c r="X44" s="32" t="str">
        <f>+VLOOKUP(Agricultura[[#This Row],[tema]],Estructura!$B$4:$D$18,3,0)</f>
        <v>T-101</v>
      </c>
      <c r="Y44" s="32" t="str">
        <f>+VLOOKUP(Agricultura[[#This Row],[contenido]],Estructura!$G$4:$I$18,3,0)</f>
        <v>C-101</v>
      </c>
      <c r="Z44" s="32" t="str">
        <f>+VLOOKUP(Agricultura[[#This Row],[Filtro Integrado]],Estructura!$B$21:$D$35,3,0)</f>
        <v>FI-103</v>
      </c>
      <c r="AA44" s="32" t="str">
        <f>+VLOOKUP(Agricultura[[#This Row],[Muestra]],Estructura!$G$21:$I$35,3,0)</f>
        <v>M-104</v>
      </c>
    </row>
    <row r="45" spans="1:27" ht="36" x14ac:dyDescent="0.3">
      <c r="A45" s="22" t="s">
        <v>436</v>
      </c>
      <c r="B45" s="12"/>
      <c r="C45" s="13"/>
      <c r="D45" s="13" t="str">
        <f t="shared" si="4"/>
        <v>Agropecuario y Forestal</v>
      </c>
      <c r="E45" s="19"/>
      <c r="F45" s="12" t="str">
        <f t="shared" si="5"/>
        <v>Fruta</v>
      </c>
      <c r="G45" s="14" t="str">
        <f t="shared" si="6"/>
        <v>Exportaciones</v>
      </c>
      <c r="H45" s="15" t="s">
        <v>18</v>
      </c>
      <c r="I45" s="12" t="s">
        <v>14</v>
      </c>
      <c r="J45" s="12" t="s">
        <v>403</v>
      </c>
      <c r="K45" s="12" t="s">
        <v>409</v>
      </c>
      <c r="L45" s="12" t="s">
        <v>447</v>
      </c>
      <c r="M45" s="12" t="str">
        <f t="shared" ref="M45:N45" si="36">+M44</f>
        <v>toneladas (t)</v>
      </c>
      <c r="N45" s="12" t="str">
        <f t="shared" si="36"/>
        <v>Oficina de Estudios y Políticas Agrarias (ODEPA)</v>
      </c>
      <c r="O45" s="20" t="str">
        <f>"Exportaciones de fruta, por Fruta y "&amp;Agricultura[[#This Row],[Muestra]]&amp;", producidas en "&amp;I45&amp;", durante el "&amp;L45</f>
        <v>Exportaciones de fruta, por Fruta y Región de Origen, producidas en Chile, durante el Año 2020</v>
      </c>
      <c r="P4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Frutilla, durante el Año 2020 de acuerdo a datos recopilados por la Oficina de Estudios y Políticas Agrarias (ODEPA)- toneladas (t)</v>
      </c>
      <c r="Q45" s="16" t="str">
        <f t="shared" si="27"/>
        <v>Gráfico Evolución</v>
      </c>
      <c r="R45" s="20"/>
      <c r="S45" s="49" t="s">
        <v>485</v>
      </c>
      <c r="T45" s="18"/>
      <c r="U45" s="31" t="str">
        <f t="shared" si="28"/>
        <v>#1774B9</v>
      </c>
      <c r="V45" s="36" t="str">
        <f>+Agricultura[[#This Row],[idcoleccion]]&amp;"-"&amp;Agricultura[[#This Row],[id]]</f>
        <v>-0028</v>
      </c>
      <c r="W45" s="25">
        <f>+VLOOKUP(Agricultura[[#This Row],[Filtro URL]],Estructura!$S$4:$T$366,2,0)</f>
        <v>10100000</v>
      </c>
      <c r="X45" s="32" t="str">
        <f>+VLOOKUP(Agricultura[[#This Row],[tema]],Estructura!$B$4:$D$18,3,0)</f>
        <v>T-101</v>
      </c>
      <c r="Y45" s="32" t="str">
        <f>+VLOOKUP(Agricultura[[#This Row],[contenido]],Estructura!$G$4:$I$18,3,0)</f>
        <v>C-101</v>
      </c>
      <c r="Z45" s="32" t="str">
        <f>+VLOOKUP(Agricultura[[#This Row],[Filtro Integrado]],Estructura!$B$21:$D$35,3,0)</f>
        <v>FI-104</v>
      </c>
      <c r="AA45" s="32" t="str">
        <f>+VLOOKUP(Agricultura[[#This Row],[Muestra]],Estructura!$G$21:$I$35,3,0)</f>
        <v>M-105</v>
      </c>
    </row>
    <row r="46" spans="1:27" ht="36" x14ac:dyDescent="0.3">
      <c r="A46" s="22" t="s">
        <v>437</v>
      </c>
      <c r="B46" s="12"/>
      <c r="C46" s="13"/>
      <c r="D46" s="13" t="str">
        <f t="shared" si="4"/>
        <v>Agropecuario y Forestal</v>
      </c>
      <c r="E46" s="19"/>
      <c r="F46" s="12" t="str">
        <f t="shared" si="5"/>
        <v>Fruta</v>
      </c>
      <c r="G46" s="14" t="str">
        <f t="shared" si="6"/>
        <v>Exportaciones</v>
      </c>
      <c r="H46" s="15" t="s">
        <v>18</v>
      </c>
      <c r="I46" s="12" t="s">
        <v>14</v>
      </c>
      <c r="J46" s="12" t="s">
        <v>403</v>
      </c>
      <c r="K46" s="12" t="s">
        <v>410</v>
      </c>
      <c r="L46" s="12" t="s">
        <v>447</v>
      </c>
      <c r="M46" s="12" t="str">
        <f t="shared" ref="M46:N46" si="37">+M45</f>
        <v>toneladas (t)</v>
      </c>
      <c r="N46" s="12" t="str">
        <f t="shared" si="37"/>
        <v>Oficina de Estudios y Políticas Agrarias (ODEPA)</v>
      </c>
      <c r="O46" s="20" t="str">
        <f>"Exportaciones de fruta, por Fruta y "&amp;Agricultura[[#This Row],[Muestra]]&amp;", producidas en "&amp;I46&amp;", durante el "&amp;L46</f>
        <v>Exportaciones de fruta, por Fruta y País de Destino, producidas en Chile, durante el Año 2020</v>
      </c>
      <c r="P4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Higo, durante el Año 2020 de acuerdo a datos recopilados por la Oficina de Estudios y Políticas Agrarias (ODEPA)- toneladas (t)</v>
      </c>
      <c r="Q46" s="16" t="str">
        <f t="shared" si="27"/>
        <v>Gráfico Evolución</v>
      </c>
      <c r="R46" s="20"/>
      <c r="S46" s="49" t="s">
        <v>485</v>
      </c>
      <c r="T46" s="18"/>
      <c r="U46" s="31" t="str">
        <f t="shared" si="28"/>
        <v>#1774B9</v>
      </c>
      <c r="V46" s="36" t="str">
        <f>+Agricultura[[#This Row],[idcoleccion]]&amp;"-"&amp;Agricultura[[#This Row],[id]]</f>
        <v>-0029</v>
      </c>
      <c r="W46" s="25">
        <f>+VLOOKUP(Agricultura[[#This Row],[Filtro URL]],Estructura!$S$4:$T$366,2,0)</f>
        <v>10100000</v>
      </c>
      <c r="X46" s="32" t="str">
        <f>+VLOOKUP(Agricultura[[#This Row],[tema]],Estructura!$B$4:$D$18,3,0)</f>
        <v>T-101</v>
      </c>
      <c r="Y46" s="32" t="str">
        <f>+VLOOKUP(Agricultura[[#This Row],[contenido]],Estructura!$G$4:$I$18,3,0)</f>
        <v>C-101</v>
      </c>
      <c r="Z46" s="32" t="str">
        <f>+VLOOKUP(Agricultura[[#This Row],[Filtro Integrado]],Estructura!$B$21:$D$35,3,0)</f>
        <v>FI-104</v>
      </c>
      <c r="AA46" s="32" t="str">
        <f>+VLOOKUP(Agricultura[[#This Row],[Muestra]],Estructura!$G$21:$I$35,3,0)</f>
        <v>M-103</v>
      </c>
    </row>
    <row r="47" spans="1:27" ht="36" x14ac:dyDescent="0.3">
      <c r="A47" s="22" t="s">
        <v>438</v>
      </c>
      <c r="B47" s="12"/>
      <c r="C47" s="13"/>
      <c r="D47" s="13" t="str">
        <f t="shared" si="4"/>
        <v>Agropecuario y Forestal</v>
      </c>
      <c r="E47" s="19"/>
      <c r="F47" s="12" t="str">
        <f t="shared" si="5"/>
        <v>Fruta</v>
      </c>
      <c r="G47" s="14" t="str">
        <f t="shared" si="6"/>
        <v>Exportaciones</v>
      </c>
      <c r="H47" s="15" t="s">
        <v>18</v>
      </c>
      <c r="I47" s="12" t="s">
        <v>14</v>
      </c>
      <c r="J47" s="12" t="s">
        <v>403</v>
      </c>
      <c r="K47" s="12" t="s">
        <v>411</v>
      </c>
      <c r="L47" s="12" t="s">
        <v>447</v>
      </c>
      <c r="M47" s="12" t="str">
        <f t="shared" ref="M47:N47" si="38">+M46</f>
        <v>toneladas (t)</v>
      </c>
      <c r="N47" s="12" t="str">
        <f t="shared" si="38"/>
        <v>Oficina de Estudios y Políticas Agrarias (ODEPA)</v>
      </c>
      <c r="O47" s="20" t="str">
        <f>"Exportaciones de fruta, por Fruta y "&amp;Agricultura[[#This Row],[Muestra]]&amp;", producidas en "&amp;I47&amp;", durante el "&amp;L47</f>
        <v>Exportaciones de fruta, por Fruta y Procesamiento, producidas en Chile, durante el Año 2020</v>
      </c>
      <c r="P4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Kiwi, durante el Año 2020 de acuerdo a datos recopilados por la Oficina de Estudios y Políticas Agrarias (ODEPA)- toneladas (t)</v>
      </c>
      <c r="Q47" s="16" t="str">
        <f t="shared" si="27"/>
        <v>Gráfico Evolución</v>
      </c>
      <c r="R47" s="20"/>
      <c r="S47" s="49" t="s">
        <v>486</v>
      </c>
      <c r="T47" s="18"/>
      <c r="U47" s="31" t="str">
        <f t="shared" si="28"/>
        <v>#1774B9</v>
      </c>
      <c r="V47" s="36" t="str">
        <f>+Agricultura[[#This Row],[idcoleccion]]&amp;"-"&amp;Agricultura[[#This Row],[id]]</f>
        <v>-0030</v>
      </c>
      <c r="W47" s="25">
        <f>+VLOOKUP(Agricultura[[#This Row],[Filtro URL]],Estructura!$S$4:$T$366,2,0)</f>
        <v>10100000</v>
      </c>
      <c r="X47" s="32" t="str">
        <f>+VLOOKUP(Agricultura[[#This Row],[tema]],Estructura!$B$4:$D$18,3,0)</f>
        <v>T-101</v>
      </c>
      <c r="Y47" s="32" t="str">
        <f>+VLOOKUP(Agricultura[[#This Row],[contenido]],Estructura!$G$4:$I$18,3,0)</f>
        <v>C-101</v>
      </c>
      <c r="Z47" s="32" t="str">
        <f>+VLOOKUP(Agricultura[[#This Row],[Filtro Integrado]],Estructura!$B$21:$D$35,3,0)</f>
        <v>FI-104</v>
      </c>
      <c r="AA47" s="32" t="str">
        <f>+VLOOKUP(Agricultura[[#This Row],[Muestra]],Estructura!$G$21:$I$35,3,0)</f>
        <v>M-104</v>
      </c>
    </row>
    <row r="48" spans="1:27" ht="36" x14ac:dyDescent="0.3">
      <c r="A48" s="22" t="s">
        <v>439</v>
      </c>
      <c r="B48" s="12"/>
      <c r="C48" s="13"/>
      <c r="D48" s="13" t="str">
        <f t="shared" si="4"/>
        <v>Agropecuario y Forestal</v>
      </c>
      <c r="E48" s="19"/>
      <c r="F48" s="12" t="str">
        <f t="shared" si="5"/>
        <v>Fruta</v>
      </c>
      <c r="G48" s="14" t="str">
        <f t="shared" si="6"/>
        <v>Exportaciones</v>
      </c>
      <c r="H48" s="15" t="s">
        <v>18</v>
      </c>
      <c r="I48" s="12" t="s">
        <v>14</v>
      </c>
      <c r="J48" s="12" t="s">
        <v>410</v>
      </c>
      <c r="K48" s="12" t="s">
        <v>409</v>
      </c>
      <c r="L48" s="12" t="s">
        <v>447</v>
      </c>
      <c r="M48" s="12" t="str">
        <f t="shared" ref="M48:N48" si="39">+M47</f>
        <v>toneladas (t)</v>
      </c>
      <c r="N48" s="12" t="str">
        <f t="shared" si="39"/>
        <v>Oficina de Estudios y Políticas Agrarias (ODEPA)</v>
      </c>
      <c r="O48" s="20" t="str">
        <f>"Exportaciones de fruta, por País de Destino y "&amp;Agricultura[[#This Row],[Muestra]]&amp;", producidas en "&amp;I48&amp;", durante el "&amp;L48</f>
        <v>Exportaciones de fruta, por País de Destino y Región de Origen, producidas en Chile, durante el Año 2020</v>
      </c>
      <c r="P4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Limón, durante el Año 2020 de acuerdo a datos recopilados por la Oficina de Estudios y Políticas Agrarias (ODEPA)- toneladas (t)</v>
      </c>
      <c r="Q48" s="16" t="str">
        <f t="shared" si="27"/>
        <v>Gráfico Evolución</v>
      </c>
      <c r="R48" s="20"/>
      <c r="S48" s="49" t="s">
        <v>487</v>
      </c>
      <c r="T48" s="18"/>
      <c r="U48" s="31" t="str">
        <f t="shared" si="28"/>
        <v>#1774B9</v>
      </c>
      <c r="V48" s="36" t="str">
        <f>+Agricultura[[#This Row],[idcoleccion]]&amp;"-"&amp;Agricultura[[#This Row],[id]]</f>
        <v>-0031</v>
      </c>
      <c r="W48" s="25">
        <f>+VLOOKUP(Agricultura[[#This Row],[Filtro URL]],Estructura!$S$4:$T$366,2,0)</f>
        <v>10100000</v>
      </c>
      <c r="X48" s="32" t="str">
        <f>+VLOOKUP(Agricultura[[#This Row],[tema]],Estructura!$B$4:$D$18,3,0)</f>
        <v>T-101</v>
      </c>
      <c r="Y48" s="32" t="str">
        <f>+VLOOKUP(Agricultura[[#This Row],[contenido]],Estructura!$G$4:$I$18,3,0)</f>
        <v>C-101</v>
      </c>
      <c r="Z48" s="32" t="str">
        <f>+VLOOKUP(Agricultura[[#This Row],[Filtro Integrado]],Estructura!$B$21:$D$35,3,0)</f>
        <v>FI-105</v>
      </c>
      <c r="AA48" s="32" t="str">
        <f>+VLOOKUP(Agricultura[[#This Row],[Muestra]],Estructura!$G$21:$I$35,3,0)</f>
        <v>M-105</v>
      </c>
    </row>
    <row r="49" spans="1:27" ht="36" x14ac:dyDescent="0.3">
      <c r="A49" s="22" t="s">
        <v>440</v>
      </c>
      <c r="B49" s="12"/>
      <c r="C49" s="13"/>
      <c r="D49" s="13" t="str">
        <f t="shared" si="4"/>
        <v>Agropecuario y Forestal</v>
      </c>
      <c r="E49" s="19"/>
      <c r="F49" s="12" t="str">
        <f t="shared" si="5"/>
        <v>Fruta</v>
      </c>
      <c r="G49" s="14" t="str">
        <f t="shared" si="6"/>
        <v>Exportaciones</v>
      </c>
      <c r="H49" s="15" t="s">
        <v>18</v>
      </c>
      <c r="I49" s="12" t="s">
        <v>14</v>
      </c>
      <c r="J49" s="12" t="s">
        <v>410</v>
      </c>
      <c r="K49" s="12" t="s">
        <v>412</v>
      </c>
      <c r="L49" s="12" t="s">
        <v>447</v>
      </c>
      <c r="M49" s="12" t="str">
        <f t="shared" ref="M49:N49" si="40">+M48</f>
        <v>toneladas (t)</v>
      </c>
      <c r="N49" s="12" t="str">
        <f t="shared" si="40"/>
        <v>Oficina de Estudios y Políticas Agrarias (ODEPA)</v>
      </c>
      <c r="O49" s="20" t="str">
        <f>"Exportaciones de fruta, por País de Destino y "&amp;Agricultura[[#This Row],[Muestra]]&amp;", producidas en "&amp;I49&amp;", durante el "&amp;L49</f>
        <v>Exportaciones de fruta, por País de Destino y Tipo de Fruta, producidas en Chile, durante el Año 2020</v>
      </c>
      <c r="P4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Mandarina, durante el Año 2020 de acuerdo a datos recopilados por la Oficina de Estudios y Políticas Agrarias (ODEPA)- toneladas (t)</v>
      </c>
      <c r="Q49" s="16" t="str">
        <f t="shared" si="27"/>
        <v>Gráfico Evolución</v>
      </c>
      <c r="R49" s="20"/>
      <c r="S49" s="49" t="s">
        <v>488</v>
      </c>
      <c r="T49" s="18"/>
      <c r="U49" s="31" t="str">
        <f t="shared" si="28"/>
        <v>#1774B9</v>
      </c>
      <c r="V49" s="36" t="str">
        <f>+Agricultura[[#This Row],[idcoleccion]]&amp;"-"&amp;Agricultura[[#This Row],[id]]</f>
        <v>-0032</v>
      </c>
      <c r="W49" s="25">
        <f>+VLOOKUP(Agricultura[[#This Row],[Filtro URL]],Estructura!$S$4:$T$366,2,0)</f>
        <v>10100000</v>
      </c>
      <c r="X49" s="32" t="str">
        <f>+VLOOKUP(Agricultura[[#This Row],[tema]],Estructura!$B$4:$D$18,3,0)</f>
        <v>T-101</v>
      </c>
      <c r="Y49" s="32" t="str">
        <f>+VLOOKUP(Agricultura[[#This Row],[contenido]],Estructura!$G$4:$I$18,3,0)</f>
        <v>C-101</v>
      </c>
      <c r="Z49" s="32" t="str">
        <f>+VLOOKUP(Agricultura[[#This Row],[Filtro Integrado]],Estructura!$B$21:$D$35,3,0)</f>
        <v>FI-105</v>
      </c>
      <c r="AA49" s="32" t="str">
        <f>+VLOOKUP(Agricultura[[#This Row],[Muestra]],Estructura!$G$21:$I$35,3,0)</f>
        <v>M-101</v>
      </c>
    </row>
    <row r="50" spans="1:27" ht="40.799999999999997" x14ac:dyDescent="0.3">
      <c r="A50" s="22" t="s">
        <v>441</v>
      </c>
      <c r="B50" s="12"/>
      <c r="C50" s="13"/>
      <c r="D50" s="13" t="str">
        <f t="shared" si="4"/>
        <v>Agropecuario y Forestal</v>
      </c>
      <c r="E50" s="19"/>
      <c r="F50" s="12" t="str">
        <f t="shared" si="5"/>
        <v>Fruta</v>
      </c>
      <c r="G50" s="14" t="str">
        <f t="shared" si="6"/>
        <v>Exportaciones</v>
      </c>
      <c r="H50" s="15" t="s">
        <v>18</v>
      </c>
      <c r="I50" s="12" t="s">
        <v>14</v>
      </c>
      <c r="J50" s="12" t="s">
        <v>410</v>
      </c>
      <c r="K50" s="12" t="s">
        <v>403</v>
      </c>
      <c r="L50" s="12" t="s">
        <v>447</v>
      </c>
      <c r="M50" s="12" t="str">
        <f t="shared" ref="M50:N50" si="41">+M49</f>
        <v>toneladas (t)</v>
      </c>
      <c r="N50" s="12" t="str">
        <f t="shared" si="41"/>
        <v>Oficina de Estudios y Políticas Agrarias (ODEPA)</v>
      </c>
      <c r="O50" s="20" t="str">
        <f>"Exportaciones de fruta, por País de Destino y "&amp;Agricultura[[#This Row],[Muestra]]&amp;", producidas en "&amp;I50&amp;", durante el "&amp;L50</f>
        <v>Exportaciones de fruta, por País de Destino y Fruta, producidas en Chile, durante el Año 2020</v>
      </c>
      <c r="P5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Mangos y guayabas, durante el Año 2020 de acuerdo a datos recopilados por la Oficina de Estudios y Políticas Agrarias (ODEPA)- toneladas (t)</v>
      </c>
      <c r="Q50" s="16" t="str">
        <f t="shared" si="27"/>
        <v>Gráfico Evolución</v>
      </c>
      <c r="R50" s="20"/>
      <c r="S50" s="49" t="s">
        <v>489</v>
      </c>
      <c r="T50" s="18"/>
      <c r="U50" s="31" t="str">
        <f t="shared" si="28"/>
        <v>#1774B9</v>
      </c>
      <c r="V50" s="36" t="str">
        <f>+Agricultura[[#This Row],[idcoleccion]]&amp;"-"&amp;Agricultura[[#This Row],[id]]</f>
        <v>-0033</v>
      </c>
      <c r="W50" s="25">
        <f>+VLOOKUP(Agricultura[[#This Row],[Filtro URL]],Estructura!$S$4:$T$366,2,0)</f>
        <v>10100000</v>
      </c>
      <c r="X50" s="32" t="str">
        <f>+VLOOKUP(Agricultura[[#This Row],[tema]],Estructura!$B$4:$D$18,3,0)</f>
        <v>T-101</v>
      </c>
      <c r="Y50" s="32" t="str">
        <f>+VLOOKUP(Agricultura[[#This Row],[contenido]],Estructura!$G$4:$I$18,3,0)</f>
        <v>C-101</v>
      </c>
      <c r="Z50" s="32" t="str">
        <f>+VLOOKUP(Agricultura[[#This Row],[Filtro Integrado]],Estructura!$B$21:$D$35,3,0)</f>
        <v>FI-105</v>
      </c>
      <c r="AA50" s="32" t="str">
        <f>+VLOOKUP(Agricultura[[#This Row],[Muestra]],Estructura!$G$21:$I$35,3,0)</f>
        <v>M-102</v>
      </c>
    </row>
    <row r="51" spans="1:27" ht="36" x14ac:dyDescent="0.3">
      <c r="A51" s="22" t="s">
        <v>442</v>
      </c>
      <c r="B51" s="12"/>
      <c r="C51" s="13"/>
      <c r="D51" s="13" t="str">
        <f t="shared" si="4"/>
        <v>Agropecuario y Forestal</v>
      </c>
      <c r="E51" s="19"/>
      <c r="F51" s="12" t="str">
        <f t="shared" si="5"/>
        <v>Fruta</v>
      </c>
      <c r="G51" s="14" t="str">
        <f t="shared" si="6"/>
        <v>Exportaciones</v>
      </c>
      <c r="H51" s="15" t="s">
        <v>18</v>
      </c>
      <c r="I51" s="12" t="s">
        <v>14</v>
      </c>
      <c r="J51" s="12" t="s">
        <v>410</v>
      </c>
      <c r="K51" s="12" t="s">
        <v>411</v>
      </c>
      <c r="L51" s="12" t="s">
        <v>447</v>
      </c>
      <c r="M51" s="12" t="str">
        <f t="shared" ref="M51:N51" si="42">+M50</f>
        <v>toneladas (t)</v>
      </c>
      <c r="N51" s="12" t="str">
        <f t="shared" si="42"/>
        <v>Oficina de Estudios y Políticas Agrarias (ODEPA)</v>
      </c>
      <c r="O51" s="20" t="str">
        <f>"Exportaciones de fruta, por País de Destino y "&amp;Agricultura[[#This Row],[Muestra]]&amp;", producidas en "&amp;I51&amp;", durante el "&amp;L51</f>
        <v>Exportaciones de fruta, por País de Destino y Procesamiento, producidas en Chile, durante el Año 2020</v>
      </c>
      <c r="P5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Manzana, durante el Año 2020 de acuerdo a datos recopilados por la Oficina de Estudios y Políticas Agrarias (ODEPA)- toneladas (t)</v>
      </c>
      <c r="Q51" s="16" t="str">
        <f t="shared" si="27"/>
        <v>Gráfico Evolución</v>
      </c>
      <c r="R51" s="20"/>
      <c r="S51" s="49" t="s">
        <v>490</v>
      </c>
      <c r="T51" s="18"/>
      <c r="U51" s="31" t="str">
        <f t="shared" si="28"/>
        <v>#1774B9</v>
      </c>
      <c r="V51" s="36" t="str">
        <f>+Agricultura[[#This Row],[idcoleccion]]&amp;"-"&amp;Agricultura[[#This Row],[id]]</f>
        <v>-0034</v>
      </c>
      <c r="W51" s="25">
        <f>+VLOOKUP(Agricultura[[#This Row],[Filtro URL]],Estructura!$S$4:$T$366,2,0)</f>
        <v>10100000</v>
      </c>
      <c r="X51" s="32" t="str">
        <f>+VLOOKUP(Agricultura[[#This Row],[tema]],Estructura!$B$4:$D$18,3,0)</f>
        <v>T-101</v>
      </c>
      <c r="Y51" s="32" t="str">
        <f>+VLOOKUP(Agricultura[[#This Row],[contenido]],Estructura!$G$4:$I$18,3,0)</f>
        <v>C-101</v>
      </c>
      <c r="Z51" s="32" t="str">
        <f>+VLOOKUP(Agricultura[[#This Row],[Filtro Integrado]],Estructura!$B$21:$D$35,3,0)</f>
        <v>FI-105</v>
      </c>
      <c r="AA51" s="32" t="str">
        <f>+VLOOKUP(Agricultura[[#This Row],[Muestra]],Estructura!$G$21:$I$35,3,0)</f>
        <v>M-104</v>
      </c>
    </row>
    <row r="52" spans="1:27" ht="40.799999999999997" x14ac:dyDescent="0.3">
      <c r="A52" s="22" t="s">
        <v>443</v>
      </c>
      <c r="B52" s="12"/>
      <c r="C52" s="13"/>
      <c r="D52" s="13" t="str">
        <f t="shared" si="4"/>
        <v>Agropecuario y Forestal</v>
      </c>
      <c r="E52" s="19"/>
      <c r="F52" s="12" t="str">
        <f t="shared" si="5"/>
        <v>Fruta</v>
      </c>
      <c r="G52" s="14" t="str">
        <f t="shared" si="6"/>
        <v>Exportaciones</v>
      </c>
      <c r="H52" s="15" t="s">
        <v>18</v>
      </c>
      <c r="I52" s="12" t="s">
        <v>14</v>
      </c>
      <c r="J52" s="12" t="s">
        <v>411</v>
      </c>
      <c r="K52" s="12" t="s">
        <v>409</v>
      </c>
      <c r="L52" s="12" t="s">
        <v>447</v>
      </c>
      <c r="M52" s="12" t="str">
        <f t="shared" ref="M52:N52" si="43">+M51</f>
        <v>toneladas (t)</v>
      </c>
      <c r="N52" s="12" t="str">
        <f t="shared" si="43"/>
        <v>Oficina de Estudios y Políticas Agrarias (ODEPA)</v>
      </c>
      <c r="O52" s="20" t="str">
        <f>"Exportaciones de fruta, por Tipo de Procesamiento y "&amp;Agricultura[[#This Row],[Muestra]]&amp;", producidas en "&amp;I52&amp;", durante el "&amp;L52</f>
        <v>Exportaciones de fruta, por Tipo de Procesamiento y Región de Origen, producidas en Chile, durante el Año 2020</v>
      </c>
      <c r="P5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Membrillo, durante el Año 2020 de acuerdo a datos recopilados por la Oficina de Estudios y Políticas Agrarias (ODEPA)- toneladas (t)</v>
      </c>
      <c r="Q52" s="16" t="str">
        <f t="shared" si="27"/>
        <v>Gráfico Evolución</v>
      </c>
      <c r="R52" s="20"/>
      <c r="S52" s="49" t="s">
        <v>491</v>
      </c>
      <c r="T52" s="18"/>
      <c r="U52" s="31" t="str">
        <f t="shared" si="28"/>
        <v>#1774B9</v>
      </c>
      <c r="V52" s="36" t="str">
        <f>+Agricultura[[#This Row],[idcoleccion]]&amp;"-"&amp;Agricultura[[#This Row],[id]]</f>
        <v>-0035</v>
      </c>
      <c r="W52" s="25">
        <f>+VLOOKUP(Agricultura[[#This Row],[Filtro URL]],Estructura!$S$4:$T$366,2,0)</f>
        <v>10100000</v>
      </c>
      <c r="X52" s="32" t="str">
        <f>+VLOOKUP(Agricultura[[#This Row],[tema]],Estructura!$B$4:$D$18,3,0)</f>
        <v>T-101</v>
      </c>
      <c r="Y52" s="32" t="str">
        <f>+VLOOKUP(Agricultura[[#This Row],[contenido]],Estructura!$G$4:$I$18,3,0)</f>
        <v>C-101</v>
      </c>
      <c r="Z52" s="32" t="str">
        <f>+VLOOKUP(Agricultura[[#This Row],[Filtro Integrado]],Estructura!$B$21:$D$35,3,0)</f>
        <v>FI-106</v>
      </c>
      <c r="AA52" s="32" t="str">
        <f>+VLOOKUP(Agricultura[[#This Row],[Muestra]],Estructura!$G$21:$I$35,3,0)</f>
        <v>M-105</v>
      </c>
    </row>
    <row r="53" spans="1:27" ht="40.799999999999997" x14ac:dyDescent="0.3">
      <c r="A53" s="22" t="s">
        <v>444</v>
      </c>
      <c r="B53" s="12"/>
      <c r="C53" s="13"/>
      <c r="D53" s="13" t="str">
        <f t="shared" si="4"/>
        <v>Agropecuario y Forestal</v>
      </c>
      <c r="E53" s="19"/>
      <c r="F53" s="12" t="str">
        <f t="shared" si="5"/>
        <v>Fruta</v>
      </c>
      <c r="G53" s="14" t="str">
        <f t="shared" si="6"/>
        <v>Exportaciones</v>
      </c>
      <c r="H53" s="15" t="s">
        <v>18</v>
      </c>
      <c r="I53" s="12" t="s">
        <v>14</v>
      </c>
      <c r="J53" s="12" t="s">
        <v>411</v>
      </c>
      <c r="K53" s="12" t="s">
        <v>412</v>
      </c>
      <c r="L53" s="12" t="s">
        <v>447</v>
      </c>
      <c r="M53" s="12" t="str">
        <f t="shared" ref="M53:N53" si="44">+M52</f>
        <v>toneladas (t)</v>
      </c>
      <c r="N53" s="12" t="str">
        <f t="shared" si="44"/>
        <v>Oficina de Estudios y Políticas Agrarias (ODEPA)</v>
      </c>
      <c r="O53" s="20" t="str">
        <f>"Exportaciones de fruta, por Tipo de Procesamiento y "&amp;Agricultura[[#This Row],[Muestra]]&amp;", producidas en "&amp;I53&amp;", durante el "&amp;L53</f>
        <v>Exportaciones de fruta, por Tipo de Procesamiento y Tipo de Fruta, producidas en Chile, durante el Año 2020</v>
      </c>
      <c r="P5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Mora, durante el Año 2020 de acuerdo a datos recopilados por la Oficina de Estudios y Políticas Agrarias (ODEPA)- toneladas (t)</v>
      </c>
      <c r="Q53" s="16" t="str">
        <f t="shared" si="27"/>
        <v>Gráfico Evolución</v>
      </c>
      <c r="R53" s="20"/>
      <c r="S53" s="49" t="s">
        <v>492</v>
      </c>
      <c r="T53" s="18"/>
      <c r="U53" s="31" t="str">
        <f t="shared" si="28"/>
        <v>#1774B9</v>
      </c>
      <c r="V53" s="36" t="str">
        <f>+Agricultura[[#This Row],[idcoleccion]]&amp;"-"&amp;Agricultura[[#This Row],[id]]</f>
        <v>-0036</v>
      </c>
      <c r="W53" s="25">
        <f>+VLOOKUP(Agricultura[[#This Row],[Filtro URL]],Estructura!$S$4:$T$366,2,0)</f>
        <v>10100000</v>
      </c>
      <c r="X53" s="32" t="str">
        <f>+VLOOKUP(Agricultura[[#This Row],[tema]],Estructura!$B$4:$D$18,3,0)</f>
        <v>T-101</v>
      </c>
      <c r="Y53" s="32" t="str">
        <f>+VLOOKUP(Agricultura[[#This Row],[contenido]],Estructura!$G$4:$I$18,3,0)</f>
        <v>C-101</v>
      </c>
      <c r="Z53" s="32" t="str">
        <f>+VLOOKUP(Agricultura[[#This Row],[Filtro Integrado]],Estructura!$B$21:$D$35,3,0)</f>
        <v>FI-106</v>
      </c>
      <c r="AA53" s="32" t="str">
        <f>+VLOOKUP(Agricultura[[#This Row],[Muestra]],Estructura!$G$21:$I$35,3,0)</f>
        <v>M-101</v>
      </c>
    </row>
    <row r="54" spans="1:27" ht="36" x14ac:dyDescent="0.3">
      <c r="A54" s="22" t="s">
        <v>445</v>
      </c>
      <c r="B54" s="12"/>
      <c r="C54" s="13"/>
      <c r="D54" s="13" t="str">
        <f t="shared" si="4"/>
        <v>Agropecuario y Forestal</v>
      </c>
      <c r="E54" s="19"/>
      <c r="F54" s="12" t="str">
        <f t="shared" si="5"/>
        <v>Fruta</v>
      </c>
      <c r="G54" s="14" t="str">
        <f t="shared" si="6"/>
        <v>Exportaciones</v>
      </c>
      <c r="H54" s="15" t="s">
        <v>18</v>
      </c>
      <c r="I54" s="12" t="s">
        <v>14</v>
      </c>
      <c r="J54" s="12" t="s">
        <v>411</v>
      </c>
      <c r="K54" s="12" t="s">
        <v>403</v>
      </c>
      <c r="L54" s="12" t="s">
        <v>447</v>
      </c>
      <c r="M54" s="12" t="str">
        <f t="shared" ref="M54:N54" si="45">+M53</f>
        <v>toneladas (t)</v>
      </c>
      <c r="N54" s="12" t="str">
        <f t="shared" si="45"/>
        <v>Oficina de Estudios y Políticas Agrarias (ODEPA)</v>
      </c>
      <c r="O54" s="20" t="str">
        <f>"Exportaciones de fruta, por Tipo de Procesamiento y "&amp;Agricultura[[#This Row],[Muestra]]&amp;", producidas en "&amp;I54&amp;", durante el "&amp;L54</f>
        <v>Exportaciones de fruta, por Tipo de Procesamiento y Fruta, producidas en Chile, durante el Año 2020</v>
      </c>
      <c r="P5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Naranja, durante el Año 2020 de acuerdo a datos recopilados por la Oficina de Estudios y Políticas Agrarias (ODEPA)- toneladas (t)</v>
      </c>
      <c r="Q54" s="16" t="str">
        <f t="shared" si="27"/>
        <v>Gráfico Evolución</v>
      </c>
      <c r="R54" s="20"/>
      <c r="S54" s="49" t="s">
        <v>493</v>
      </c>
      <c r="T54" s="18"/>
      <c r="U54" s="31" t="str">
        <f t="shared" si="28"/>
        <v>#1774B9</v>
      </c>
      <c r="V54" s="36" t="str">
        <f>+Agricultura[[#This Row],[idcoleccion]]&amp;"-"&amp;Agricultura[[#This Row],[id]]</f>
        <v>-0037</v>
      </c>
      <c r="W54" s="25">
        <f>+VLOOKUP(Agricultura[[#This Row],[Filtro URL]],Estructura!$S$4:$T$366,2,0)</f>
        <v>10100000</v>
      </c>
      <c r="X54" s="32" t="str">
        <f>+VLOOKUP(Agricultura[[#This Row],[tema]],Estructura!$B$4:$D$18,3,0)</f>
        <v>T-101</v>
      </c>
      <c r="Y54" s="32" t="str">
        <f>+VLOOKUP(Agricultura[[#This Row],[contenido]],Estructura!$G$4:$I$18,3,0)</f>
        <v>C-101</v>
      </c>
      <c r="Z54" s="32" t="str">
        <f>+VLOOKUP(Agricultura[[#This Row],[Filtro Integrado]],Estructura!$B$21:$D$35,3,0)</f>
        <v>FI-106</v>
      </c>
      <c r="AA54" s="32" t="str">
        <f>+VLOOKUP(Agricultura[[#This Row],[Muestra]],Estructura!$G$21:$I$35,3,0)</f>
        <v>M-102</v>
      </c>
    </row>
    <row r="55" spans="1:27" ht="40.799999999999997" x14ac:dyDescent="0.3">
      <c r="A55" s="22" t="s">
        <v>446</v>
      </c>
      <c r="B55" s="38"/>
      <c r="C55" s="39"/>
      <c r="D55" s="13" t="str">
        <f t="shared" si="4"/>
        <v>Agropecuario y Forestal</v>
      </c>
      <c r="E55" s="40"/>
      <c r="F55" s="12" t="str">
        <f t="shared" si="5"/>
        <v>Fruta</v>
      </c>
      <c r="G55" s="14" t="str">
        <f t="shared" si="6"/>
        <v>Exportaciones</v>
      </c>
      <c r="H55" s="15" t="s">
        <v>18</v>
      </c>
      <c r="I55" s="12" t="s">
        <v>14</v>
      </c>
      <c r="J55" s="38" t="s">
        <v>411</v>
      </c>
      <c r="K55" s="38" t="s">
        <v>410</v>
      </c>
      <c r="L55" s="12" t="s">
        <v>447</v>
      </c>
      <c r="M55" s="12" t="str">
        <f t="shared" ref="M55:N55" si="46">+M54</f>
        <v>toneladas (t)</v>
      </c>
      <c r="N55" s="12" t="str">
        <f t="shared" si="46"/>
        <v>Oficina de Estudios y Políticas Agrarias (ODEPA)</v>
      </c>
      <c r="O55" s="41" t="str">
        <f>"Exportaciones de fruta, por Tipo de Procesamiento y "&amp;Agricultura[[#This Row],[Muestra]]&amp;", producidas en "&amp;I55&amp;", durante el "&amp;L55</f>
        <v>Exportaciones de fruta, por Tipo de Procesamiento y País de Destino, producidas en Chile, durante el Año 2020</v>
      </c>
      <c r="P55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Nectarín, durante el Año 2020 de acuerdo a datos recopilados por la Oficina de Estudios y Políticas Agrarias (ODEPA)- toneladas (t)</v>
      </c>
      <c r="Q55" s="42" t="str">
        <f t="shared" si="27"/>
        <v>Gráfico Evolución</v>
      </c>
      <c r="R55" s="41"/>
      <c r="S55" s="50" t="s">
        <v>494</v>
      </c>
      <c r="T55" s="43"/>
      <c r="U55" s="44" t="str">
        <f t="shared" si="28"/>
        <v>#1774B9</v>
      </c>
      <c r="V55" s="45" t="str">
        <f>+Agricultura[[#This Row],[idcoleccion]]&amp;"-"&amp;Agricultura[[#This Row],[id]]</f>
        <v>-0038</v>
      </c>
      <c r="W55" s="25">
        <f>+VLOOKUP(Agricultura[[#This Row],[Filtro URL]],Estructura!$S$4:$T$366,2,0)</f>
        <v>10100000</v>
      </c>
      <c r="X55" s="47" t="str">
        <f>+VLOOKUP(Agricultura[[#This Row],[tema]],Estructura!$B$4:$D$18,3,0)</f>
        <v>T-101</v>
      </c>
      <c r="Y55" s="47" t="str">
        <f>+VLOOKUP(Agricultura[[#This Row],[contenido]],Estructura!$G$4:$I$18,3,0)</f>
        <v>C-101</v>
      </c>
      <c r="Z55" s="47" t="str">
        <f>+VLOOKUP(Agricultura[[#This Row],[Filtro Integrado]],Estructura!$B$21:$D$35,3,0)</f>
        <v>FI-106</v>
      </c>
      <c r="AA55" s="47" t="str">
        <f>+VLOOKUP(Agricultura[[#This Row],[Muestra]],Estructura!$G$21:$I$35,3,0)</f>
        <v>M-103</v>
      </c>
    </row>
    <row r="56" spans="1:27" ht="57.6" x14ac:dyDescent="0.3">
      <c r="A56" s="22"/>
      <c r="B56" s="12"/>
      <c r="C56" s="13"/>
      <c r="D56" s="13"/>
      <c r="E56" s="19"/>
      <c r="F56" s="12"/>
      <c r="G56" s="35"/>
      <c r="H56" s="15"/>
      <c r="I56" s="12"/>
      <c r="J56" s="12"/>
      <c r="K56" s="12"/>
      <c r="L56" s="12"/>
      <c r="M56" s="12"/>
      <c r="N56" s="12"/>
      <c r="O56" s="20" t="str">
        <f>"Exportaciones de fruta, por "&amp;Agricultura[[#This Row],[Muestra]]&amp;", producidas en "&amp;I56&amp;", durante el "&amp;L56</f>
        <v xml:space="preserve">Exportaciones de fruta, por , producidas en , durante el </v>
      </c>
      <c r="P5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Nuez, durante el Año 2020 de acuerdo a datos recopilados por la Oficina de Estudios y Políticas Agrarias (ODEPA)- toneladas (t)</v>
      </c>
      <c r="Q56" s="16" t="str">
        <f t="shared" ref="Q56:Q65" si="47">+Q55</f>
        <v>Gráfico Evolución</v>
      </c>
      <c r="R56" s="20"/>
      <c r="S56" s="49" t="s">
        <v>448</v>
      </c>
      <c r="T56" s="18"/>
      <c r="U56" s="31" t="str">
        <f t="shared" ref="U56:U65" si="48">+U55</f>
        <v>#1774B9</v>
      </c>
      <c r="V56" s="36" t="str">
        <f>+Agricultura[[#This Row],[idcoleccion]]&amp;"-"&amp;Agricultura[[#This Row],[id]]</f>
        <v>-</v>
      </c>
      <c r="W56" s="25">
        <f>+VLOOKUP(Agricultura[[#This Row],[Filtro URL]],Estructura!$S$4:$T$366,2,0)</f>
        <v>10100000</v>
      </c>
      <c r="X56" s="32" t="e">
        <f>+VLOOKUP(Agricultura[[#This Row],[tema]],Estructura!$B$4:$D$18,3,0)</f>
        <v>#N/A</v>
      </c>
      <c r="Y56" s="32" t="e">
        <f>+VLOOKUP(Agricultura[[#This Row],[contenido]],Estructura!$G$4:$I$18,3,0)</f>
        <v>#N/A</v>
      </c>
      <c r="Z56" s="32" t="e">
        <f>+VLOOKUP(Agricultura[[#This Row],[Filtro Integrado]],Estructura!$B$21:$D$35,3,0)</f>
        <v>#N/A</v>
      </c>
      <c r="AA56" s="32" t="e">
        <f>+VLOOKUP(Agricultura[[#This Row],[Muestra]],Estructura!$G$21:$I$35,3,0)</f>
        <v>#N/A</v>
      </c>
    </row>
    <row r="57" spans="1:27" ht="57.6" x14ac:dyDescent="0.3">
      <c r="A57" s="22"/>
      <c r="B57" s="12"/>
      <c r="C57" s="13"/>
      <c r="D57" s="13"/>
      <c r="E57" s="19"/>
      <c r="F57" s="12"/>
      <c r="G57" s="35"/>
      <c r="H57" s="15"/>
      <c r="I57" s="12"/>
      <c r="J57" s="12"/>
      <c r="K57" s="12"/>
      <c r="L57" s="12"/>
      <c r="M57" s="12"/>
      <c r="N57" s="12"/>
      <c r="O57" s="20" t="str">
        <f>"Exportaciones de fruta, por "&amp;Agricultura[[#This Row],[Muestra]]&amp;", producidas en "&amp;I57&amp;", durante el "&amp;L57</f>
        <v xml:space="preserve">Exportaciones de fruta, por , producidas en , durante el </v>
      </c>
      <c r="P5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Palta, durante el Año 2020 de acuerdo a datos recopilados por la Oficina de Estudios y Políticas Agrarias (ODEPA)- toneladas (t)</v>
      </c>
      <c r="Q57" s="16" t="str">
        <f t="shared" si="47"/>
        <v>Gráfico Evolución</v>
      </c>
      <c r="R57" s="20"/>
      <c r="S57" s="49" t="s">
        <v>449</v>
      </c>
      <c r="T57" s="18"/>
      <c r="U57" s="31" t="str">
        <f t="shared" si="48"/>
        <v>#1774B9</v>
      </c>
      <c r="V57" s="36" t="str">
        <f>+Agricultura[[#This Row],[idcoleccion]]&amp;"-"&amp;Agricultura[[#This Row],[id]]</f>
        <v>-</v>
      </c>
      <c r="W57" s="25">
        <f>+VLOOKUP(Agricultura[[#This Row],[Filtro URL]],Estructura!$S$4:$T$366,2,0)</f>
        <v>10100000</v>
      </c>
      <c r="X57" s="32" t="e">
        <f>+VLOOKUP(Agricultura[[#This Row],[tema]],Estructura!$B$4:$D$18,3,0)</f>
        <v>#N/A</v>
      </c>
      <c r="Y57" s="32" t="e">
        <f>+VLOOKUP(Agricultura[[#This Row],[contenido]],Estructura!$G$4:$I$18,3,0)</f>
        <v>#N/A</v>
      </c>
      <c r="Z57" s="32" t="e">
        <f>+VLOOKUP(Agricultura[[#This Row],[Filtro Integrado]],Estructura!$B$21:$D$35,3,0)</f>
        <v>#N/A</v>
      </c>
      <c r="AA57" s="32" t="e">
        <f>+VLOOKUP(Agricultura[[#This Row],[Muestra]],Estructura!$G$21:$I$35,3,0)</f>
        <v>#N/A</v>
      </c>
    </row>
    <row r="58" spans="1:27" ht="72" x14ac:dyDescent="0.3">
      <c r="A58" s="22"/>
      <c r="B58" s="12"/>
      <c r="C58" s="13"/>
      <c r="D58" s="13"/>
      <c r="E58" s="19"/>
      <c r="F58" s="12"/>
      <c r="G58" s="35"/>
      <c r="H58" s="15"/>
      <c r="I58" s="12"/>
      <c r="J58" s="12"/>
      <c r="K58" s="12"/>
      <c r="L58" s="12"/>
      <c r="M58" s="12"/>
      <c r="N58" s="12"/>
      <c r="O58" s="20" t="str">
        <f>"Exportaciones de fruta, por "&amp;Agricultura[[#This Row],[Muestra]]&amp;", producidas en "&amp;I58&amp;", durante el "&amp;L58</f>
        <v xml:space="preserve">Exportaciones de fruta, por , producidas en , durante el </v>
      </c>
      <c r="P5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Pera, durante el Año 2020 de acuerdo a datos recopilados por la Oficina de Estudios y Políticas Agrarias (ODEPA)- toneladas (t)</v>
      </c>
      <c r="Q58" s="16" t="str">
        <f t="shared" si="47"/>
        <v>Gráfico Evolución</v>
      </c>
      <c r="R58" s="20"/>
      <c r="S58" s="49" t="s">
        <v>450</v>
      </c>
      <c r="T58" s="18"/>
      <c r="U58" s="31" t="str">
        <f t="shared" si="48"/>
        <v>#1774B9</v>
      </c>
      <c r="V58" s="36" t="str">
        <f>+Agricultura[[#This Row],[idcoleccion]]&amp;"-"&amp;Agricultura[[#This Row],[id]]</f>
        <v>-</v>
      </c>
      <c r="W58" s="25">
        <f>+VLOOKUP(Agricultura[[#This Row],[Filtro URL]],Estructura!$S$4:$T$366,2,0)</f>
        <v>10100000</v>
      </c>
      <c r="X58" s="32" t="e">
        <f>+VLOOKUP(Agricultura[[#This Row],[tema]],Estructura!$B$4:$D$18,3,0)</f>
        <v>#N/A</v>
      </c>
      <c r="Y58" s="32" t="e">
        <f>+VLOOKUP(Agricultura[[#This Row],[contenido]],Estructura!$G$4:$I$18,3,0)</f>
        <v>#N/A</v>
      </c>
      <c r="Z58" s="32" t="e">
        <f>+VLOOKUP(Agricultura[[#This Row],[Filtro Integrado]],Estructura!$B$21:$D$35,3,0)</f>
        <v>#N/A</v>
      </c>
      <c r="AA58" s="32" t="e">
        <f>+VLOOKUP(Agricultura[[#This Row],[Muestra]],Estructura!$G$21:$I$35,3,0)</f>
        <v>#N/A</v>
      </c>
    </row>
    <row r="59" spans="1:27" ht="57.6" x14ac:dyDescent="0.3">
      <c r="A59" s="22"/>
      <c r="B59" s="12"/>
      <c r="C59" s="13"/>
      <c r="D59" s="13"/>
      <c r="E59" s="19"/>
      <c r="F59" s="12"/>
      <c r="G59" s="35"/>
      <c r="H59" s="15"/>
      <c r="I59" s="12"/>
      <c r="J59" s="12"/>
      <c r="K59" s="12"/>
      <c r="L59" s="12"/>
      <c r="M59" s="12"/>
      <c r="N59" s="12"/>
      <c r="O59" s="20" t="str">
        <f>"Exportaciones de fruta, por "&amp;Agricultura[[#This Row],[Muestra]]&amp;", producidas en "&amp;I59&amp;", durante el "&amp;L59</f>
        <v xml:space="preserve">Exportaciones de fruta, por , producidas en , durante el </v>
      </c>
      <c r="P5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Piña, durante el Año 2020 de acuerdo a datos recopilados por la Oficina de Estudios y Políticas Agrarias (ODEPA)- toneladas (t)</v>
      </c>
      <c r="Q59" s="16" t="str">
        <f t="shared" si="47"/>
        <v>Gráfico Evolución</v>
      </c>
      <c r="R59" s="20"/>
      <c r="S59" s="49" t="s">
        <v>451</v>
      </c>
      <c r="T59" s="18"/>
      <c r="U59" s="31" t="str">
        <f t="shared" si="48"/>
        <v>#1774B9</v>
      </c>
      <c r="V59" s="36" t="str">
        <f>+Agricultura[[#This Row],[idcoleccion]]&amp;"-"&amp;Agricultura[[#This Row],[id]]</f>
        <v>-</v>
      </c>
      <c r="W59" s="25">
        <f>+VLOOKUP(Agricultura[[#This Row],[Filtro URL]],Estructura!$S$4:$T$366,2,0)</f>
        <v>10100000</v>
      </c>
      <c r="X59" s="32" t="e">
        <f>+VLOOKUP(Agricultura[[#This Row],[tema]],Estructura!$B$4:$D$18,3,0)</f>
        <v>#N/A</v>
      </c>
      <c r="Y59" s="32" t="e">
        <f>+VLOOKUP(Agricultura[[#This Row],[contenido]],Estructura!$G$4:$I$18,3,0)</f>
        <v>#N/A</v>
      </c>
      <c r="Z59" s="32" t="e">
        <f>+VLOOKUP(Agricultura[[#This Row],[Filtro Integrado]],Estructura!$B$21:$D$35,3,0)</f>
        <v>#N/A</v>
      </c>
      <c r="AA59" s="32" t="e">
        <f>+VLOOKUP(Agricultura[[#This Row],[Muestra]],Estructura!$G$21:$I$35,3,0)</f>
        <v>#N/A</v>
      </c>
    </row>
    <row r="60" spans="1:27" ht="57.6" x14ac:dyDescent="0.3">
      <c r="A60" s="22"/>
      <c r="B60" s="12"/>
      <c r="C60" s="13"/>
      <c r="D60" s="13"/>
      <c r="E60" s="19"/>
      <c r="F60" s="12"/>
      <c r="G60" s="35"/>
      <c r="H60" s="15"/>
      <c r="I60" s="12"/>
      <c r="J60" s="12"/>
      <c r="K60" s="12"/>
      <c r="L60" s="12"/>
      <c r="M60" s="12"/>
      <c r="N60" s="12"/>
      <c r="O60" s="20" t="str">
        <f>"Exportaciones de fruta, por "&amp;Agricultura[[#This Row],[Muestra]]&amp;", producidas en "&amp;I60&amp;", durante el "&amp;L60</f>
        <v xml:space="preserve">Exportaciones de fruta, por , producidas en , durante el </v>
      </c>
      <c r="P6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Plumcots, durante el Año 2020 de acuerdo a datos recopilados por la Oficina de Estudios y Políticas Agrarias (ODEPA)- toneladas (t)</v>
      </c>
      <c r="Q60" s="16" t="str">
        <f t="shared" si="47"/>
        <v>Gráfico Evolución</v>
      </c>
      <c r="R60" s="20"/>
      <c r="S60" s="49" t="s">
        <v>452</v>
      </c>
      <c r="T60" s="18"/>
      <c r="U60" s="31" t="str">
        <f t="shared" si="48"/>
        <v>#1774B9</v>
      </c>
      <c r="V60" s="36" t="str">
        <f>+Agricultura[[#This Row],[idcoleccion]]&amp;"-"&amp;Agricultura[[#This Row],[id]]</f>
        <v>-</v>
      </c>
      <c r="W60" s="25">
        <f>+VLOOKUP(Agricultura[[#This Row],[Filtro URL]],Estructura!$S$4:$T$366,2,0)</f>
        <v>10100000</v>
      </c>
      <c r="X60" s="32" t="e">
        <f>+VLOOKUP(Agricultura[[#This Row],[tema]],Estructura!$B$4:$D$18,3,0)</f>
        <v>#N/A</v>
      </c>
      <c r="Y60" s="32" t="e">
        <f>+VLOOKUP(Agricultura[[#This Row],[contenido]],Estructura!$G$4:$I$18,3,0)</f>
        <v>#N/A</v>
      </c>
      <c r="Z60" s="32" t="e">
        <f>+VLOOKUP(Agricultura[[#This Row],[Filtro Integrado]],Estructura!$B$21:$D$35,3,0)</f>
        <v>#N/A</v>
      </c>
      <c r="AA60" s="32" t="e">
        <f>+VLOOKUP(Agricultura[[#This Row],[Muestra]],Estructura!$G$21:$I$35,3,0)</f>
        <v>#N/A</v>
      </c>
    </row>
    <row r="61" spans="1:27" ht="57.6" x14ac:dyDescent="0.3">
      <c r="A61" s="22"/>
      <c r="B61" s="12"/>
      <c r="C61" s="13"/>
      <c r="D61" s="13"/>
      <c r="E61" s="19"/>
      <c r="F61" s="12"/>
      <c r="G61" s="35"/>
      <c r="H61" s="15"/>
      <c r="I61" s="12"/>
      <c r="J61" s="12"/>
      <c r="K61" s="12"/>
      <c r="L61" s="12"/>
      <c r="M61" s="12"/>
      <c r="N61" s="12"/>
      <c r="O61" s="20" t="str">
        <f>"Exportaciones de fruta, por "&amp;Agricultura[[#This Row],[Muestra]]&amp;", producidas en "&amp;I61&amp;", durante el "&amp;L61</f>
        <v xml:space="preserve">Exportaciones de fruta, por , producidas en , durante el </v>
      </c>
      <c r="P6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Pomelo, durante el Año 2020 de acuerdo a datos recopilados por la Oficina de Estudios y Políticas Agrarias (ODEPA)- toneladas (t)</v>
      </c>
      <c r="Q61" s="16" t="str">
        <f t="shared" si="47"/>
        <v>Gráfico Evolución</v>
      </c>
      <c r="R61" s="20"/>
      <c r="S61" s="49" t="s">
        <v>453</v>
      </c>
      <c r="T61" s="18"/>
      <c r="U61" s="31" t="str">
        <f t="shared" si="48"/>
        <v>#1774B9</v>
      </c>
      <c r="V61" s="36" t="str">
        <f>+Agricultura[[#This Row],[idcoleccion]]&amp;"-"&amp;Agricultura[[#This Row],[id]]</f>
        <v>-</v>
      </c>
      <c r="W61" s="25">
        <f>+VLOOKUP(Agricultura[[#This Row],[Filtro URL]],Estructura!$S$4:$T$366,2,0)</f>
        <v>10100000</v>
      </c>
      <c r="X61" s="32" t="e">
        <f>+VLOOKUP(Agricultura[[#This Row],[tema]],Estructura!$B$4:$D$18,3,0)</f>
        <v>#N/A</v>
      </c>
      <c r="Y61" s="32" t="e">
        <f>+VLOOKUP(Agricultura[[#This Row],[contenido]],Estructura!$G$4:$I$18,3,0)</f>
        <v>#N/A</v>
      </c>
      <c r="Z61" s="32" t="e">
        <f>+VLOOKUP(Agricultura[[#This Row],[Filtro Integrado]],Estructura!$B$21:$D$35,3,0)</f>
        <v>#N/A</v>
      </c>
      <c r="AA61" s="32" t="e">
        <f>+VLOOKUP(Agricultura[[#This Row],[Muestra]],Estructura!$G$21:$I$35,3,0)</f>
        <v>#N/A</v>
      </c>
    </row>
    <row r="62" spans="1:27" ht="72" x14ac:dyDescent="0.3">
      <c r="A62" s="22"/>
      <c r="B62" s="12"/>
      <c r="C62" s="13"/>
      <c r="D62" s="13"/>
      <c r="E62" s="19"/>
      <c r="F62" s="12"/>
      <c r="G62" s="35"/>
      <c r="H62" s="15"/>
      <c r="I62" s="12"/>
      <c r="J62" s="12"/>
      <c r="K62" s="12"/>
      <c r="L62" s="12"/>
      <c r="M62" s="12"/>
      <c r="N62" s="12"/>
      <c r="O62" s="20" t="str">
        <f>"Exportaciones de fruta, por "&amp;Agricultura[[#This Row],[Muestra]]&amp;", producidas en "&amp;I62&amp;", durante el "&amp;L62</f>
        <v xml:space="preserve">Exportaciones de fruta, por , producidas en , durante el </v>
      </c>
      <c r="P6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Uva, durante el Año 2020 de acuerdo a datos recopilados por la Oficina de Estudios y Políticas Agrarias (ODEPA)- toneladas (t)</v>
      </c>
      <c r="Q62" s="16" t="str">
        <f t="shared" si="47"/>
        <v>Gráfico Evolución</v>
      </c>
      <c r="R62" s="20"/>
      <c r="S62" s="49" t="s">
        <v>454</v>
      </c>
      <c r="T62" s="18"/>
      <c r="U62" s="31" t="str">
        <f t="shared" si="48"/>
        <v>#1774B9</v>
      </c>
      <c r="V62" s="36" t="str">
        <f>+Agricultura[[#This Row],[idcoleccion]]&amp;"-"&amp;Agricultura[[#This Row],[id]]</f>
        <v>-</v>
      </c>
      <c r="W62" s="25">
        <f>+VLOOKUP(Agricultura[[#This Row],[Filtro URL]],Estructura!$S$4:$T$366,2,0)</f>
        <v>10100000</v>
      </c>
      <c r="X62" s="32" t="e">
        <f>+VLOOKUP(Agricultura[[#This Row],[tema]],Estructura!$B$4:$D$18,3,0)</f>
        <v>#N/A</v>
      </c>
      <c r="Y62" s="32" t="e">
        <f>+VLOOKUP(Agricultura[[#This Row],[contenido]],Estructura!$G$4:$I$18,3,0)</f>
        <v>#N/A</v>
      </c>
      <c r="Z62" s="32" t="e">
        <f>+VLOOKUP(Agricultura[[#This Row],[Filtro Integrado]],Estructura!$B$21:$D$35,3,0)</f>
        <v>#N/A</v>
      </c>
      <c r="AA62" s="32" t="e">
        <f>+VLOOKUP(Agricultura[[#This Row],[Muestra]],Estructura!$G$21:$I$35,3,0)</f>
        <v>#N/A</v>
      </c>
    </row>
    <row r="63" spans="1:27" ht="57.6" x14ac:dyDescent="0.3">
      <c r="A63" s="22"/>
      <c r="B63" s="12"/>
      <c r="C63" s="13"/>
      <c r="D63" s="13"/>
      <c r="E63" s="19"/>
      <c r="F63" s="12"/>
      <c r="G63" s="35"/>
      <c r="H63" s="15"/>
      <c r="I63" s="12"/>
      <c r="J63" s="12"/>
      <c r="K63" s="12"/>
      <c r="L63" s="12"/>
      <c r="M63" s="12"/>
      <c r="N63" s="12"/>
      <c r="O63" s="20" t="str">
        <f>"Exportaciones de fruta, por "&amp;Agricultura[[#This Row],[Muestra]]&amp;", producidas en "&amp;I63&amp;", durante el "&amp;L63</f>
        <v xml:space="preserve">Exportaciones de fruta, por , producidas en , durante el </v>
      </c>
      <c r="P6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Aceites, durante el Periodo 2012-2020 de acuerdo a datos recopilados por la Oficina de Estudios y Políticas Agrarias (ODEPA)- toneladas (t)</v>
      </c>
      <c r="Q63" s="16" t="str">
        <f t="shared" si="47"/>
        <v>Gráfico Evolución</v>
      </c>
      <c r="R63" s="20"/>
      <c r="S63" s="49" t="s">
        <v>455</v>
      </c>
      <c r="T63" s="18"/>
      <c r="U63" s="31" t="str">
        <f t="shared" si="48"/>
        <v>#1774B9</v>
      </c>
      <c r="V63" s="36" t="str">
        <f>+Agricultura[[#This Row],[idcoleccion]]&amp;"-"&amp;Agricultura[[#This Row],[id]]</f>
        <v>-</v>
      </c>
      <c r="W63" s="25">
        <f>+VLOOKUP(Agricultura[[#This Row],[Filtro URL]],Estructura!$S$4:$T$366,2,0)</f>
        <v>10100000</v>
      </c>
      <c r="X63" s="32" t="e">
        <f>+VLOOKUP(Agricultura[[#This Row],[tema]],Estructura!$B$4:$D$18,3,0)</f>
        <v>#N/A</v>
      </c>
      <c r="Y63" s="32" t="e">
        <f>+VLOOKUP(Agricultura[[#This Row],[contenido]],Estructura!$G$4:$I$18,3,0)</f>
        <v>#N/A</v>
      </c>
      <c r="Z63" s="32" t="e">
        <f>+VLOOKUP(Agricultura[[#This Row],[Filtro Integrado]],Estructura!$B$21:$D$35,3,0)</f>
        <v>#N/A</v>
      </c>
      <c r="AA63" s="32" t="e">
        <f>+VLOOKUP(Agricultura[[#This Row],[Muestra]],Estructura!$G$21:$I$35,3,0)</f>
        <v>#N/A</v>
      </c>
    </row>
    <row r="64" spans="1:27" ht="40.799999999999997" x14ac:dyDescent="0.3">
      <c r="A64" s="22"/>
      <c r="B64" s="12"/>
      <c r="C64" s="13"/>
      <c r="D64" s="13"/>
      <c r="E64" s="19"/>
      <c r="F64" s="12"/>
      <c r="G64" s="35"/>
      <c r="H64" s="15"/>
      <c r="I64" s="12"/>
      <c r="J64" s="12"/>
      <c r="K64" s="12"/>
      <c r="L64" s="12"/>
      <c r="M64" s="12"/>
      <c r="N64" s="12"/>
      <c r="O64" s="20" t="str">
        <f>"Exportaciones de fruta, por "&amp;Agricultura[[#This Row],[Muestra]]&amp;", producidas en "&amp;I64&amp;", durante el "&amp;L64</f>
        <v xml:space="preserve">Exportaciones de fruta, por , producidas en , durante el </v>
      </c>
      <c r="P6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Congelados, durante el Periodo 2012-2020 de acuerdo a datos recopilados por la Oficina de Estudios y Políticas Agrarias (ODEPA)- toneladas (t)</v>
      </c>
      <c r="Q64" s="16" t="str">
        <f t="shared" si="47"/>
        <v>Gráfico Evolución</v>
      </c>
      <c r="R64" s="20"/>
      <c r="S64" s="49" t="s">
        <v>456</v>
      </c>
      <c r="T64" s="18"/>
      <c r="U64" s="31" t="str">
        <f t="shared" si="48"/>
        <v>#1774B9</v>
      </c>
      <c r="V64" s="36" t="str">
        <f>+Agricultura[[#This Row],[idcoleccion]]&amp;"-"&amp;Agricultura[[#This Row],[id]]</f>
        <v>-</v>
      </c>
      <c r="W64" s="25">
        <f>+VLOOKUP(Agricultura[[#This Row],[Filtro URL]],Estructura!$S$4:$T$366,2,0)</f>
        <v>10100000</v>
      </c>
      <c r="X64" s="32" t="e">
        <f>+VLOOKUP(Agricultura[[#This Row],[tema]],Estructura!$B$4:$D$18,3,0)</f>
        <v>#N/A</v>
      </c>
      <c r="Y64" s="32" t="e">
        <f>+VLOOKUP(Agricultura[[#This Row],[contenido]],Estructura!$G$4:$I$18,3,0)</f>
        <v>#N/A</v>
      </c>
      <c r="Z64" s="32" t="e">
        <f>+VLOOKUP(Agricultura[[#This Row],[Filtro Integrado]],Estructura!$B$21:$D$35,3,0)</f>
        <v>#N/A</v>
      </c>
      <c r="AA64" s="32" t="e">
        <f>+VLOOKUP(Agricultura[[#This Row],[Muestra]],Estructura!$G$21:$I$35,3,0)</f>
        <v>#N/A</v>
      </c>
    </row>
    <row r="65" spans="1:27" ht="40.799999999999997" x14ac:dyDescent="0.3">
      <c r="A65" s="22"/>
      <c r="B65" s="12"/>
      <c r="C65" s="13"/>
      <c r="D65" s="13"/>
      <c r="E65" s="19"/>
      <c r="F65" s="12"/>
      <c r="G65" s="35"/>
      <c r="H65" s="15"/>
      <c r="I65" s="12"/>
      <c r="J65" s="12"/>
      <c r="K65" s="12"/>
      <c r="L65" s="12"/>
      <c r="M65" s="12"/>
      <c r="N65" s="12"/>
      <c r="O65" s="20" t="str">
        <f>"Exportaciones de fruta, por "&amp;Agricultura[[#This Row],[Muestra]]&amp;", producidas en "&amp;I65&amp;", durante el "&amp;L65</f>
        <v xml:space="preserve">Exportaciones de fruta, por , producidas en , durante el </v>
      </c>
      <c r="P6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Conservas, durante el Periodo 2012-2020 de acuerdo a datos recopilados por la Oficina de Estudios y Políticas Agrarias (ODEPA)- toneladas (t)</v>
      </c>
      <c r="Q65" s="16" t="str">
        <f t="shared" si="47"/>
        <v>Gráfico Evolución</v>
      </c>
      <c r="R65" s="20"/>
      <c r="S65" s="49" t="s">
        <v>457</v>
      </c>
      <c r="T65" s="18"/>
      <c r="U65" s="31" t="str">
        <f t="shared" si="48"/>
        <v>#1774B9</v>
      </c>
      <c r="V65" s="36" t="str">
        <f>+Agricultura[[#This Row],[idcoleccion]]&amp;"-"&amp;Agricultura[[#This Row],[id]]</f>
        <v>-</v>
      </c>
      <c r="W65" s="25">
        <f>+VLOOKUP(Agricultura[[#This Row],[Filtro URL]],Estructura!$S$4:$T$366,2,0)</f>
        <v>10100000</v>
      </c>
      <c r="X65" s="32" t="e">
        <f>+VLOOKUP(Agricultura[[#This Row],[tema]],Estructura!$B$4:$D$18,3,0)</f>
        <v>#N/A</v>
      </c>
      <c r="Y65" s="32" t="e">
        <f>+VLOOKUP(Agricultura[[#This Row],[contenido]],Estructura!$G$4:$I$18,3,0)</f>
        <v>#N/A</v>
      </c>
      <c r="Z65" s="32" t="e">
        <f>+VLOOKUP(Agricultura[[#This Row],[Filtro Integrado]],Estructura!$B$21:$D$35,3,0)</f>
        <v>#N/A</v>
      </c>
      <c r="AA65" s="32" t="e">
        <f>+VLOOKUP(Agricultura[[#This Row],[Muestra]],Estructura!$G$21:$I$35,3,0)</f>
        <v>#N/A</v>
      </c>
    </row>
  </sheetData>
  <phoneticPr fontId="8" type="noConversion"/>
  <conditionalFormatting sqref="O2:P65">
    <cfRule type="expression" dxfId="132" priority="1">
      <formula>$Y2="Reporte 2"</formula>
    </cfRule>
    <cfRule type="expression" dxfId="131" priority="2">
      <formula>$Y2="Reporte 1"</formula>
    </cfRule>
    <cfRule type="expression" dxfId="130" priority="3">
      <formula>$Y2="Informe 10"</formula>
    </cfRule>
    <cfRule type="expression" dxfId="129" priority="4">
      <formula>$Y2="Informe 9"</formula>
    </cfRule>
    <cfRule type="expression" dxfId="128" priority="5">
      <formula>$Y2="Informe 8"</formula>
    </cfRule>
    <cfRule type="expression" dxfId="127" priority="6">
      <formula>$Y2="Informe 7"</formula>
    </cfRule>
    <cfRule type="expression" dxfId="126" priority="7">
      <formula>$Y2="Informe 6"</formula>
    </cfRule>
    <cfRule type="expression" dxfId="125" priority="8">
      <formula>$Y2="Informe 5"</formula>
    </cfRule>
    <cfRule type="expression" dxfId="124" priority="9">
      <formula>$Y2="Informe 4"</formula>
    </cfRule>
    <cfRule type="expression" dxfId="123" priority="10">
      <formula>$Y2="Informe 3"</formula>
    </cfRule>
    <cfRule type="expression" dxfId="122" priority="11">
      <formula>$Y2="Informe 2"</formula>
    </cfRule>
    <cfRule type="expression" dxfId="121" priority="12">
      <formula>$Y2="Informe 1"</formula>
    </cfRule>
    <cfRule type="expression" dxfId="120" priority="13">
      <formula>$Y2="Gráfico 10"</formula>
    </cfRule>
    <cfRule type="expression" dxfId="119" priority="14">
      <formula>$Y2="Gráfico 25"</formula>
    </cfRule>
    <cfRule type="expression" dxfId="118" priority="15">
      <formula>$Y2="Gráfico 24"</formula>
    </cfRule>
    <cfRule type="expression" dxfId="117" priority="16">
      <formula>$Y2="Gráfico 23"</formula>
    </cfRule>
    <cfRule type="expression" dxfId="116" priority="17">
      <formula>$Y2="Gráfico 22"</formula>
    </cfRule>
    <cfRule type="expression" dxfId="115" priority="18">
      <formula>$Y2="Gráfico 21"</formula>
    </cfRule>
    <cfRule type="expression" dxfId="114" priority="19">
      <formula>$Y2="Gráfico 20"</formula>
    </cfRule>
    <cfRule type="expression" dxfId="113" priority="20">
      <formula>$Y2="Gráfico 18"</formula>
    </cfRule>
    <cfRule type="expression" dxfId="112" priority="21">
      <formula>$Y2="Gráfico 19"</formula>
    </cfRule>
    <cfRule type="expression" dxfId="111" priority="22">
      <formula>$Y2="Gráfico 17"</formula>
    </cfRule>
    <cfRule type="expression" dxfId="110" priority="23">
      <formula>$Y2="Gráfico 16"</formula>
    </cfRule>
    <cfRule type="expression" dxfId="109" priority="24">
      <formula>$Y2="Gráfico 15"</formula>
    </cfRule>
    <cfRule type="expression" dxfId="108" priority="25">
      <formula>$Y2="Gráfico 14"</formula>
    </cfRule>
    <cfRule type="expression" dxfId="107" priority="26">
      <formula>$Y2="Gráfico 12"</formula>
    </cfRule>
    <cfRule type="expression" dxfId="106" priority="27">
      <formula>$Y2="Gráfico 13"</formula>
    </cfRule>
    <cfRule type="expression" dxfId="105" priority="28">
      <formula>$Y2="Gráfico 11"</formula>
    </cfRule>
    <cfRule type="expression" dxfId="104" priority="29">
      <formula>$Y2="Gráfico 9"</formula>
    </cfRule>
    <cfRule type="expression" dxfId="103" priority="30">
      <formula>$Y2="Gráfico 8"</formula>
    </cfRule>
    <cfRule type="expression" dxfId="102" priority="31">
      <formula>$Y2="Gráfico 7"</formula>
    </cfRule>
    <cfRule type="expression" dxfId="101" priority="32">
      <formula>$Y2="Gráfico 6"</formula>
    </cfRule>
    <cfRule type="expression" dxfId="100" priority="33">
      <formula>$Y2="Gráfico 4"</formula>
    </cfRule>
    <cfRule type="expression" dxfId="99" priority="34">
      <formula>$Y2="Gráfico 3"</formula>
    </cfRule>
    <cfRule type="expression" dxfId="98" priority="35">
      <formula>$Y2="Gráfico 2"</formula>
    </cfRule>
    <cfRule type="expression" dxfId="97" priority="36">
      <formula>$Y2="Gráfico 1"</formula>
    </cfRule>
    <cfRule type="expression" dxfId="96" priority="37">
      <formula>$Y2="Gráfico 5"</formula>
    </cfRule>
  </conditionalFormatting>
  <hyperlinks>
    <hyperlink ref="S2" r:id="rId1" xr:uid="{3861BFFB-8F24-4B40-AC51-AAA22949818E}"/>
    <hyperlink ref="S19" r:id="rId2" xr:uid="{1F8A81D1-772F-4024-AA54-E937E1000030}"/>
    <hyperlink ref="S20" r:id="rId3" xr:uid="{26B34E7C-882A-40B8-8A8C-221751614069}"/>
    <hyperlink ref="S21" r:id="rId4" xr:uid="{BB8AE371-2EEF-4620-A096-90E9A4DC19E2}"/>
    <hyperlink ref="S22" r:id="rId5" xr:uid="{B84ABE72-1EA6-4B83-995C-5A5357CA5833}"/>
    <hyperlink ref="S23" r:id="rId6" xr:uid="{338C75EB-D3E9-4601-B677-8C78FD06A30E}"/>
    <hyperlink ref="S24" r:id="rId7" xr:uid="{A62E157D-F778-4DFF-B853-4AE8ED9C9730}"/>
    <hyperlink ref="S25" r:id="rId8" xr:uid="{054DFBCB-4C20-4D12-B4F6-C053226EF629}"/>
    <hyperlink ref="S26" r:id="rId9" xr:uid="{346ADDAB-A5DD-4A3B-A925-EDDC11531750}"/>
    <hyperlink ref="S27" r:id="rId10" xr:uid="{85D40226-90C1-4E46-B613-9EB0CD89360A}"/>
    <hyperlink ref="S28" r:id="rId11" xr:uid="{427336BB-1D19-446E-8F47-B50235CF3280}"/>
    <hyperlink ref="S29" r:id="rId12" xr:uid="{87AD2E61-29FA-42E7-877B-EB6D692D33D6}"/>
    <hyperlink ref="S30" r:id="rId13" xr:uid="{0551CBEB-3D74-47DA-9AF3-5C895BB05DB8}"/>
    <hyperlink ref="S31" r:id="rId14" xr:uid="{B4A44143-83BC-494E-BC87-4539DF9129D8}"/>
    <hyperlink ref="S32" r:id="rId15" xr:uid="{63681649-802B-4D9A-B946-082043CFCFE9}"/>
    <hyperlink ref="S33" r:id="rId16" xr:uid="{6BF8A787-4352-42FF-9F1E-F0603ED8DB9B}"/>
    <hyperlink ref="S34" r:id="rId17" xr:uid="{19FBED57-AB1D-4492-A41E-4965DC5294E0}"/>
    <hyperlink ref="S35" r:id="rId18" xr:uid="{6FC2EFD1-124B-453D-9D0F-D39F97FFFB58}"/>
    <hyperlink ref="S36" r:id="rId19" xr:uid="{0A524749-7CDE-4932-8897-ECA782F1A914}"/>
    <hyperlink ref="S37" r:id="rId20" xr:uid="{DB87DCA1-9A07-4A9A-9AA4-2186BCBBA149}"/>
    <hyperlink ref="S38" r:id="rId21" xr:uid="{ECAC3C37-CBF3-46C2-AD7E-1EB3866F35AB}"/>
    <hyperlink ref="S39" r:id="rId22" xr:uid="{F0E07F76-5304-4D81-95F1-E5F9615267A5}"/>
    <hyperlink ref="S40" r:id="rId23" xr:uid="{6C334A8A-B896-41CF-AC0C-7190CC24D819}"/>
    <hyperlink ref="S41" r:id="rId24" xr:uid="{ED15181D-AC87-49C1-97AB-E399E2434CF5}"/>
    <hyperlink ref="S42" r:id="rId25" xr:uid="{89DF8BF2-EC60-42D2-8050-C78BA479B814}"/>
    <hyperlink ref="S43" r:id="rId26" xr:uid="{96B83F86-999E-4F44-8FFD-57EBD2D1EDE9}"/>
    <hyperlink ref="S44" r:id="rId27" xr:uid="{03D993D5-4168-4DD4-A9DC-C29C21345B85}"/>
    <hyperlink ref="S45" r:id="rId28" xr:uid="{168625E4-4507-4ADC-8725-2F3185EAEC07}"/>
    <hyperlink ref="S46" r:id="rId29" xr:uid="{5999A0B1-16B3-4407-8E86-563470CBC814}"/>
    <hyperlink ref="S47" r:id="rId30" xr:uid="{C8796821-6D23-4CEA-B0B4-BE5D33443032}"/>
    <hyperlink ref="S48" r:id="rId31" xr:uid="{5D6686AE-ECF2-477E-B662-D8AE10B802F8}"/>
    <hyperlink ref="S49" r:id="rId32" xr:uid="{2F887F78-3D2F-414E-AAA2-54E33C4C6875}"/>
    <hyperlink ref="S50" r:id="rId33" xr:uid="{09DF3A1A-9FD1-4539-8DC4-C64CC86EE55E}"/>
    <hyperlink ref="S51" r:id="rId34" xr:uid="{99D11079-D83C-49E5-B06A-BE43F75AAA95}"/>
    <hyperlink ref="S52" r:id="rId35" xr:uid="{3865AA90-A930-45B1-8630-6F3AD45EF06F}"/>
    <hyperlink ref="S53" r:id="rId36" xr:uid="{E3D5F1AB-7125-4047-8F87-8068E0673C11}"/>
    <hyperlink ref="S54" r:id="rId37" xr:uid="{B01FA9BE-F2DD-42A9-98C8-4D02D9771FC9}"/>
    <hyperlink ref="S55" r:id="rId38" xr:uid="{BA1CF779-F4FC-444D-B1DE-382F49AEED04}"/>
    <hyperlink ref="S56" r:id="rId39" display="https://analytics.zoho.com/open-view/2395394000005875355" xr:uid="{18A10954-F696-4FF0-81FF-EE9031124E61}"/>
    <hyperlink ref="S57" r:id="rId40" display="https://analytics.zoho.com/open-view/2395394000005884714" xr:uid="{C040F48B-B7FF-4DCE-ADFA-EBD4435EC85F}"/>
    <hyperlink ref="S58" r:id="rId41" display="https://analytics.zoho.com/open-view/2395394000005886391" xr:uid="{FBD27920-497F-4E1D-A081-83FD7E0FC6CA}"/>
    <hyperlink ref="S59" r:id="rId42" display="https://analytics.zoho.com/open-view/2395394000005888643" xr:uid="{2B3FA034-51A6-4AE9-8D6D-080F7D48BDE5}"/>
    <hyperlink ref="S60" r:id="rId43" display="https://analytics.zoho.com/open-view/2395394000005898292" xr:uid="{1C92ADE0-700D-4522-91A1-D047272872AF}"/>
    <hyperlink ref="S61" r:id="rId44" display="https://analytics.zoho.com/open-view/2395394000005901493" xr:uid="{70B2FF75-EA69-4E0E-A113-5E09536F0A64}"/>
    <hyperlink ref="S62" r:id="rId45" display="https://analytics.zoho.com/open-view/2395394000005903123" xr:uid="{DF88CA06-A277-4A70-8484-267D62DDD281}"/>
    <hyperlink ref="S63" r:id="rId46" display="https://analytics.zoho.com/open-view/2395394000005905460" xr:uid="{CD069864-8370-432E-BAC9-52353778535B}"/>
    <hyperlink ref="S64" r:id="rId47" xr:uid="{9B2F66A9-1D27-4FD9-BB92-72198A08294E}"/>
    <hyperlink ref="S65" r:id="rId48" xr:uid="{C63D2FC9-0210-49EF-80F3-9CB99E88BBE3}"/>
  </hyperlinks>
  <pageMargins left="0.7" right="0.7" top="0.75" bottom="0.75" header="0.3" footer="0.3"/>
  <ignoredErrors>
    <ignoredError sqref="Q2" calculatedColumn="1"/>
  </ignoredErrors>
  <tableParts count="1">
    <tablePart r:id="rId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sheetPr>
    <tabColor rgb="FFC00000"/>
  </sheetPr>
  <dimension ref="B1:Y366"/>
  <sheetViews>
    <sheetView showGridLines="0" workbookViewId="0">
      <selection activeCell="Q10" sqref="Q10"/>
    </sheetView>
  </sheetViews>
  <sheetFormatPr baseColWidth="10" defaultRowHeight="14.4" x14ac:dyDescent="0.3"/>
  <cols>
    <col min="1" max="1" width="3.21875" customWidth="1"/>
    <col min="2" max="2" width="16.109375" bestFit="1" customWidth="1"/>
    <col min="3" max="3" width="6.33203125" customWidth="1"/>
    <col min="4" max="4" width="7.6640625" bestFit="1" customWidth="1"/>
    <col min="5" max="5" width="5.109375" customWidth="1"/>
    <col min="6" max="6" width="2.44140625" style="27" customWidth="1"/>
    <col min="7" max="7" width="14.77734375" bestFit="1" customWidth="1"/>
    <col min="8" max="8" width="4.77734375" customWidth="1"/>
    <col min="9" max="9" width="13" customWidth="1"/>
    <col min="10" max="10" width="3.109375" style="27" customWidth="1"/>
    <col min="11" max="11" width="7.5546875" bestFit="1" customWidth="1"/>
    <col min="12" max="12" width="14.77734375" bestFit="1" customWidth="1"/>
    <col min="13" max="13" width="5.21875" customWidth="1"/>
    <col min="14" max="14" width="5" customWidth="1"/>
    <col min="15" max="15" width="3" style="27" customWidth="1"/>
    <col min="16" max="16" width="10.33203125" customWidth="1"/>
    <col min="17" max="17" width="26" customWidth="1"/>
    <col min="18" max="18" width="14.77734375" bestFit="1" customWidth="1"/>
    <col min="19" max="19" width="6" bestFit="1" customWidth="1"/>
    <col min="21" max="21" width="3.77734375" customWidth="1"/>
    <col min="22" max="22" width="2.6640625" style="27" customWidth="1"/>
    <col min="23" max="23" width="3.33203125" customWidth="1"/>
    <col min="24" max="24" width="24.33203125" bestFit="1" customWidth="1"/>
    <col min="26" max="26" width="11.77734375" customWidth="1"/>
  </cols>
  <sheetData>
    <row r="1" spans="2:25" x14ac:dyDescent="0.3">
      <c r="B1" s="28" t="s">
        <v>401</v>
      </c>
      <c r="C1" s="29">
        <v>100</v>
      </c>
    </row>
    <row r="3" spans="2:25" x14ac:dyDescent="0.3">
      <c r="B3" s="4" t="s">
        <v>3</v>
      </c>
      <c r="D3" t="s">
        <v>387</v>
      </c>
      <c r="G3" s="4" t="s">
        <v>4</v>
      </c>
      <c r="I3" s="5" t="s">
        <v>388</v>
      </c>
      <c r="K3" t="s">
        <v>389</v>
      </c>
      <c r="L3" s="5" t="s">
        <v>5</v>
      </c>
      <c r="Q3" s="4" t="s">
        <v>6</v>
      </c>
      <c r="R3" s="5" t="s">
        <v>5</v>
      </c>
      <c r="S3" s="6" t="s">
        <v>399</v>
      </c>
      <c r="T3" s="6" t="s">
        <v>398</v>
      </c>
      <c r="X3" t="s">
        <v>14</v>
      </c>
      <c r="Y3">
        <v>0</v>
      </c>
    </row>
    <row r="4" spans="2:25" x14ac:dyDescent="0.3">
      <c r="B4" t="s">
        <v>403</v>
      </c>
      <c r="C4" s="26">
        <v>1</v>
      </c>
      <c r="D4" s="21" t="str">
        <f t="shared" ref="D4:D15" si="0">+IF(B4="","","T-"&amp;$C$1+C4)</f>
        <v>T-101</v>
      </c>
      <c r="G4" t="s">
        <v>404</v>
      </c>
      <c r="H4" s="26">
        <v>1</v>
      </c>
      <c r="I4" t="str">
        <f t="shared" ref="I4:I15" si="1">+IF(G4="","","C-"&amp;$C$1+H4)</f>
        <v>C-101</v>
      </c>
      <c r="K4">
        <f>+$C$1+1</f>
        <v>101</v>
      </c>
      <c r="L4" t="s">
        <v>18</v>
      </c>
      <c r="M4">
        <f>+K4</f>
        <v>101</v>
      </c>
      <c r="P4">
        <f>+VLOOKUP(R4,$L$4:$M$6,2,0)*100000+S4</f>
        <v>10100000</v>
      </c>
      <c r="Q4" t="s">
        <v>14</v>
      </c>
      <c r="R4" t="s">
        <v>18</v>
      </c>
      <c r="S4">
        <f>+VLOOKUP(Q4,$X$3:$Y$364,2,0)</f>
        <v>0</v>
      </c>
      <c r="T4">
        <f>+P4</f>
        <v>10100000</v>
      </c>
      <c r="X4" t="s">
        <v>366</v>
      </c>
      <c r="Y4">
        <v>1</v>
      </c>
    </row>
    <row r="5" spans="2:25" x14ac:dyDescent="0.3">
      <c r="B5" t="s">
        <v>385</v>
      </c>
      <c r="C5" s="26">
        <f t="shared" ref="C5:C15" si="2">+IF(B5="","",C4+1)</f>
        <v>2</v>
      </c>
      <c r="D5" t="str">
        <f t="shared" si="0"/>
        <v>T-102</v>
      </c>
      <c r="G5" t="s">
        <v>385</v>
      </c>
      <c r="H5" s="26">
        <f t="shared" ref="H5:H15" si="3">+IF(G5="","",H4+1)</f>
        <v>2</v>
      </c>
      <c r="I5" t="str">
        <f t="shared" si="1"/>
        <v>C-102</v>
      </c>
      <c r="K5" s="21">
        <f>++IF(L5="","",K4+1)</f>
        <v>102</v>
      </c>
      <c r="L5" t="s">
        <v>409</v>
      </c>
      <c r="M5">
        <f t="shared" ref="M5:M6" si="4">+K5</f>
        <v>102</v>
      </c>
      <c r="P5">
        <f t="shared" ref="P5:P68" si="5">+VLOOKUP(R5,$L$4:$M$6,2,0)*100000+S5</f>
        <v>10200002</v>
      </c>
      <c r="Q5" t="s">
        <v>367</v>
      </c>
      <c r="R5" t="s">
        <v>409</v>
      </c>
      <c r="S5">
        <f t="shared" ref="S5:S68" si="6">+VLOOKUP(Q5,$X$3:$Y$364,2,0)</f>
        <v>2</v>
      </c>
      <c r="T5">
        <f t="shared" ref="T5:T68" si="7">+P5</f>
        <v>10200002</v>
      </c>
      <c r="X5" t="s">
        <v>367</v>
      </c>
      <c r="Y5">
        <v>2</v>
      </c>
    </row>
    <row r="6" spans="2:25" x14ac:dyDescent="0.3">
      <c r="C6" s="26" t="str">
        <f t="shared" si="2"/>
        <v/>
      </c>
      <c r="D6" t="str">
        <f t="shared" si="0"/>
        <v/>
      </c>
      <c r="H6" s="26" t="str">
        <f t="shared" si="3"/>
        <v/>
      </c>
      <c r="I6" t="str">
        <f t="shared" si="1"/>
        <v/>
      </c>
      <c r="K6">
        <f t="shared" ref="K6:K15" si="8">++IF(L6="","",K5+1)</f>
        <v>103</v>
      </c>
      <c r="L6" t="s">
        <v>385</v>
      </c>
      <c r="M6">
        <f t="shared" si="4"/>
        <v>103</v>
      </c>
      <c r="P6">
        <f t="shared" si="5"/>
        <v>10200015</v>
      </c>
      <c r="Q6" t="s">
        <v>380</v>
      </c>
      <c r="R6" t="s">
        <v>409</v>
      </c>
      <c r="S6">
        <f t="shared" si="6"/>
        <v>15</v>
      </c>
      <c r="T6">
        <f t="shared" si="7"/>
        <v>10200015</v>
      </c>
      <c r="X6" t="s">
        <v>368</v>
      </c>
      <c r="Y6">
        <v>3</v>
      </c>
    </row>
    <row r="7" spans="2:25" x14ac:dyDescent="0.3">
      <c r="C7" s="26" t="str">
        <f t="shared" si="2"/>
        <v/>
      </c>
      <c r="D7" t="str">
        <f t="shared" si="0"/>
        <v/>
      </c>
      <c r="H7" s="26" t="str">
        <f t="shared" si="3"/>
        <v/>
      </c>
      <c r="I7" t="str">
        <f t="shared" si="1"/>
        <v/>
      </c>
      <c r="K7" t="str">
        <f t="shared" si="8"/>
        <v/>
      </c>
      <c r="P7">
        <f t="shared" si="5"/>
        <v>10200003</v>
      </c>
      <c r="Q7" t="s">
        <v>368</v>
      </c>
      <c r="R7" t="s">
        <v>409</v>
      </c>
      <c r="S7">
        <f t="shared" si="6"/>
        <v>3</v>
      </c>
      <c r="T7">
        <f t="shared" si="7"/>
        <v>10200003</v>
      </c>
      <c r="X7" t="s">
        <v>369</v>
      </c>
      <c r="Y7">
        <v>4</v>
      </c>
    </row>
    <row r="8" spans="2:25" x14ac:dyDescent="0.3">
      <c r="C8" s="26" t="str">
        <f t="shared" si="2"/>
        <v/>
      </c>
      <c r="D8" t="str">
        <f t="shared" si="0"/>
        <v/>
      </c>
      <c r="H8" s="26" t="str">
        <f t="shared" si="3"/>
        <v/>
      </c>
      <c r="I8" s="21" t="str">
        <f t="shared" si="1"/>
        <v/>
      </c>
      <c r="K8" t="str">
        <f t="shared" si="8"/>
        <v/>
      </c>
      <c r="P8">
        <f t="shared" si="5"/>
        <v>10200011</v>
      </c>
      <c r="Q8" t="s">
        <v>376</v>
      </c>
      <c r="R8" t="s">
        <v>409</v>
      </c>
      <c r="S8">
        <f t="shared" si="6"/>
        <v>11</v>
      </c>
      <c r="T8">
        <f t="shared" si="7"/>
        <v>10200011</v>
      </c>
      <c r="X8" t="s">
        <v>370</v>
      </c>
      <c r="Y8">
        <v>5</v>
      </c>
    </row>
    <row r="9" spans="2:25" x14ac:dyDescent="0.3">
      <c r="C9" s="26" t="str">
        <f t="shared" si="2"/>
        <v/>
      </c>
      <c r="D9" t="str">
        <f t="shared" si="0"/>
        <v/>
      </c>
      <c r="H9" s="26" t="str">
        <f t="shared" si="3"/>
        <v/>
      </c>
      <c r="I9" t="str">
        <f t="shared" si="1"/>
        <v/>
      </c>
      <c r="K9" t="str">
        <f t="shared" si="8"/>
        <v/>
      </c>
      <c r="P9">
        <f t="shared" si="5"/>
        <v>10200004</v>
      </c>
      <c r="Q9" t="s">
        <v>369</v>
      </c>
      <c r="R9" t="s">
        <v>409</v>
      </c>
      <c r="S9">
        <f t="shared" si="6"/>
        <v>4</v>
      </c>
      <c r="T9">
        <f t="shared" si="7"/>
        <v>10200004</v>
      </c>
      <c r="X9" t="s">
        <v>371</v>
      </c>
      <c r="Y9">
        <v>6</v>
      </c>
    </row>
    <row r="10" spans="2:25" x14ac:dyDescent="0.3">
      <c r="C10" s="26" t="str">
        <f t="shared" si="2"/>
        <v/>
      </c>
      <c r="D10" t="str">
        <f t="shared" si="0"/>
        <v/>
      </c>
      <c r="H10" s="26" t="str">
        <f t="shared" si="3"/>
        <v/>
      </c>
      <c r="I10" t="str">
        <f t="shared" si="1"/>
        <v/>
      </c>
      <c r="K10" t="str">
        <f t="shared" si="8"/>
        <v/>
      </c>
      <c r="P10">
        <f t="shared" si="5"/>
        <v>10200009</v>
      </c>
      <c r="Q10" t="s">
        <v>374</v>
      </c>
      <c r="R10" t="s">
        <v>409</v>
      </c>
      <c r="S10">
        <f t="shared" si="6"/>
        <v>9</v>
      </c>
      <c r="T10">
        <f t="shared" si="7"/>
        <v>10200009</v>
      </c>
      <c r="X10" t="s">
        <v>372</v>
      </c>
      <c r="Y10">
        <v>7</v>
      </c>
    </row>
    <row r="11" spans="2:25" x14ac:dyDescent="0.3">
      <c r="C11" s="26" t="str">
        <f t="shared" si="2"/>
        <v/>
      </c>
      <c r="D11" t="str">
        <f t="shared" si="0"/>
        <v/>
      </c>
      <c r="H11" s="26" t="str">
        <f t="shared" si="3"/>
        <v/>
      </c>
      <c r="I11" t="str">
        <f t="shared" si="1"/>
        <v/>
      </c>
      <c r="K11" t="str">
        <f t="shared" si="8"/>
        <v/>
      </c>
      <c r="P11">
        <f t="shared" si="5"/>
        <v>10200010</v>
      </c>
      <c r="Q11" t="s">
        <v>375</v>
      </c>
      <c r="R11" t="s">
        <v>409</v>
      </c>
      <c r="S11">
        <f t="shared" si="6"/>
        <v>10</v>
      </c>
      <c r="T11">
        <f t="shared" si="7"/>
        <v>10200010</v>
      </c>
      <c r="X11" t="s">
        <v>373</v>
      </c>
      <c r="Y11">
        <v>8</v>
      </c>
    </row>
    <row r="12" spans="2:25" x14ac:dyDescent="0.3">
      <c r="C12" s="26" t="str">
        <f t="shared" si="2"/>
        <v/>
      </c>
      <c r="D12" t="str">
        <f t="shared" si="0"/>
        <v/>
      </c>
      <c r="H12" s="26" t="str">
        <f t="shared" si="3"/>
        <v/>
      </c>
      <c r="I12" t="str">
        <f t="shared" si="1"/>
        <v/>
      </c>
      <c r="K12" t="str">
        <f t="shared" si="8"/>
        <v/>
      </c>
      <c r="P12">
        <f t="shared" si="5"/>
        <v>10200014</v>
      </c>
      <c r="Q12" t="s">
        <v>379</v>
      </c>
      <c r="R12" t="s">
        <v>409</v>
      </c>
      <c r="S12">
        <f t="shared" si="6"/>
        <v>14</v>
      </c>
      <c r="T12">
        <f t="shared" si="7"/>
        <v>10200014</v>
      </c>
      <c r="X12" t="s">
        <v>374</v>
      </c>
      <c r="Y12">
        <v>9</v>
      </c>
    </row>
    <row r="13" spans="2:25" x14ac:dyDescent="0.3">
      <c r="C13" s="26" t="str">
        <f t="shared" si="2"/>
        <v/>
      </c>
      <c r="D13" t="str">
        <f t="shared" si="0"/>
        <v/>
      </c>
      <c r="H13" s="26" t="str">
        <f t="shared" si="3"/>
        <v/>
      </c>
      <c r="I13" t="str">
        <f t="shared" si="1"/>
        <v/>
      </c>
      <c r="K13" t="str">
        <f t="shared" si="8"/>
        <v/>
      </c>
      <c r="P13">
        <f t="shared" si="5"/>
        <v>10200012</v>
      </c>
      <c r="Q13" t="s">
        <v>377</v>
      </c>
      <c r="R13" t="s">
        <v>409</v>
      </c>
      <c r="S13">
        <f t="shared" si="6"/>
        <v>12</v>
      </c>
      <c r="T13">
        <f t="shared" si="7"/>
        <v>10200012</v>
      </c>
      <c r="X13" t="s">
        <v>375</v>
      </c>
      <c r="Y13">
        <v>10</v>
      </c>
    </row>
    <row r="14" spans="2:25" x14ac:dyDescent="0.3">
      <c r="C14" s="26" t="str">
        <f t="shared" si="2"/>
        <v/>
      </c>
      <c r="D14" t="str">
        <f t="shared" si="0"/>
        <v/>
      </c>
      <c r="H14" s="26" t="str">
        <f t="shared" si="3"/>
        <v/>
      </c>
      <c r="I14" t="str">
        <f t="shared" si="1"/>
        <v/>
      </c>
      <c r="K14" t="str">
        <f t="shared" si="8"/>
        <v/>
      </c>
      <c r="P14">
        <f t="shared" si="5"/>
        <v>10200007</v>
      </c>
      <c r="Q14" t="s">
        <v>372</v>
      </c>
      <c r="R14" t="s">
        <v>409</v>
      </c>
      <c r="S14">
        <f t="shared" si="6"/>
        <v>7</v>
      </c>
      <c r="T14">
        <f t="shared" si="7"/>
        <v>10200007</v>
      </c>
      <c r="X14" t="s">
        <v>376</v>
      </c>
      <c r="Y14">
        <v>11</v>
      </c>
    </row>
    <row r="15" spans="2:25" x14ac:dyDescent="0.3">
      <c r="C15" s="26" t="str">
        <f t="shared" si="2"/>
        <v/>
      </c>
      <c r="D15" t="str">
        <f t="shared" si="0"/>
        <v/>
      </c>
      <c r="H15" s="26" t="str">
        <f t="shared" si="3"/>
        <v/>
      </c>
      <c r="I15" t="str">
        <f t="shared" si="1"/>
        <v/>
      </c>
      <c r="K15" t="str">
        <f t="shared" si="8"/>
        <v/>
      </c>
      <c r="P15">
        <f t="shared" si="5"/>
        <v>10200016</v>
      </c>
      <c r="Q15" t="s">
        <v>381</v>
      </c>
      <c r="R15" t="s">
        <v>409</v>
      </c>
      <c r="S15">
        <f t="shared" si="6"/>
        <v>16</v>
      </c>
      <c r="T15">
        <f t="shared" si="7"/>
        <v>10200016</v>
      </c>
      <c r="X15" t="s">
        <v>377</v>
      </c>
      <c r="Y15">
        <v>12</v>
      </c>
    </row>
    <row r="16" spans="2:25" x14ac:dyDescent="0.3">
      <c r="C16" s="26"/>
      <c r="H16" s="26"/>
      <c r="P16">
        <f t="shared" si="5"/>
        <v>10200006</v>
      </c>
      <c r="Q16" t="s">
        <v>371</v>
      </c>
      <c r="R16" t="s">
        <v>409</v>
      </c>
      <c r="S16">
        <f t="shared" si="6"/>
        <v>6</v>
      </c>
      <c r="T16">
        <f t="shared" si="7"/>
        <v>10200006</v>
      </c>
      <c r="X16" t="s">
        <v>378</v>
      </c>
      <c r="Y16">
        <v>13</v>
      </c>
    </row>
    <row r="17" spans="2:25" x14ac:dyDescent="0.3">
      <c r="C17" s="26"/>
      <c r="H17" s="26"/>
      <c r="P17">
        <f t="shared" si="5"/>
        <v>10200001</v>
      </c>
      <c r="Q17" t="s">
        <v>366</v>
      </c>
      <c r="R17" t="s">
        <v>409</v>
      </c>
      <c r="S17">
        <f t="shared" si="6"/>
        <v>1</v>
      </c>
      <c r="T17">
        <f t="shared" si="7"/>
        <v>10200001</v>
      </c>
      <c r="X17" t="s">
        <v>379</v>
      </c>
      <c r="Y17">
        <v>14</v>
      </c>
    </row>
    <row r="18" spans="2:25" x14ac:dyDescent="0.3">
      <c r="C18" s="26"/>
      <c r="H18" s="26"/>
      <c r="P18">
        <f t="shared" si="5"/>
        <v>10200005</v>
      </c>
      <c r="Q18" t="s">
        <v>370</v>
      </c>
      <c r="R18" t="s">
        <v>409</v>
      </c>
      <c r="S18">
        <f t="shared" si="6"/>
        <v>5</v>
      </c>
      <c r="T18">
        <f t="shared" si="7"/>
        <v>10200005</v>
      </c>
      <c r="X18" t="s">
        <v>380</v>
      </c>
      <c r="Y18">
        <v>15</v>
      </c>
    </row>
    <row r="19" spans="2:25" x14ac:dyDescent="0.3">
      <c r="C19" s="26"/>
      <c r="H19" s="26"/>
      <c r="P19">
        <f t="shared" si="5"/>
        <v>10200008</v>
      </c>
      <c r="Q19" t="s">
        <v>373</v>
      </c>
      <c r="R19" t="s">
        <v>409</v>
      </c>
      <c r="S19">
        <f t="shared" si="6"/>
        <v>8</v>
      </c>
      <c r="T19">
        <f t="shared" si="7"/>
        <v>10200008</v>
      </c>
      <c r="X19" t="s">
        <v>381</v>
      </c>
      <c r="Y19">
        <v>16</v>
      </c>
    </row>
    <row r="20" spans="2:25" x14ac:dyDescent="0.3">
      <c r="B20" s="4" t="s">
        <v>22</v>
      </c>
      <c r="C20" s="26"/>
      <c r="D20" s="5" t="s">
        <v>391</v>
      </c>
      <c r="G20" s="4" t="s">
        <v>23</v>
      </c>
      <c r="H20" s="26"/>
      <c r="I20" s="5" t="s">
        <v>390</v>
      </c>
      <c r="P20">
        <f t="shared" si="5"/>
        <v>10200013</v>
      </c>
      <c r="Q20" t="s">
        <v>378</v>
      </c>
      <c r="R20" t="s">
        <v>409</v>
      </c>
      <c r="S20">
        <f t="shared" si="6"/>
        <v>13</v>
      </c>
      <c r="T20">
        <f t="shared" si="7"/>
        <v>10200013</v>
      </c>
      <c r="X20" t="s">
        <v>28</v>
      </c>
      <c r="Y20">
        <v>1101</v>
      </c>
    </row>
    <row r="21" spans="2:25" x14ac:dyDescent="0.3">
      <c r="B21" t="s">
        <v>409</v>
      </c>
      <c r="C21" s="26">
        <v>1</v>
      </c>
      <c r="D21" t="str">
        <f t="shared" ref="D21:D33" si="9">+IF(B21="","","FI-"&amp;$C$1+C21)</f>
        <v>FI-101</v>
      </c>
      <c r="G21" t="s">
        <v>412</v>
      </c>
      <c r="H21" s="26">
        <v>1</v>
      </c>
      <c r="I21" t="str">
        <f t="shared" ref="I21:I33" si="10">+IF(G21="","","M-"&amp;$C$1+H21)</f>
        <v>M-101</v>
      </c>
      <c r="P21" t="e">
        <f t="shared" si="5"/>
        <v>#N/A</v>
      </c>
      <c r="Q21" t="s">
        <v>385</v>
      </c>
      <c r="R21" t="s">
        <v>385</v>
      </c>
      <c r="S21" t="e">
        <f t="shared" si="6"/>
        <v>#N/A</v>
      </c>
      <c r="T21" t="e">
        <f t="shared" si="7"/>
        <v>#N/A</v>
      </c>
      <c r="X21" t="s">
        <v>29</v>
      </c>
      <c r="Y21">
        <v>1107</v>
      </c>
    </row>
    <row r="22" spans="2:25" x14ac:dyDescent="0.3">
      <c r="B22" t="s">
        <v>495</v>
      </c>
      <c r="C22" s="26">
        <f t="shared" ref="C22:C35" si="11">+IF(B22="","",C21+1)</f>
        <v>2</v>
      </c>
      <c r="D22" t="str">
        <f t="shared" si="9"/>
        <v>FI-102</v>
      </c>
      <c r="G22" t="s">
        <v>403</v>
      </c>
      <c r="H22" s="26">
        <f t="shared" ref="H22:H35" si="12">+IF(G22="","",H21+1)</f>
        <v>2</v>
      </c>
      <c r="I22" t="str">
        <f t="shared" si="10"/>
        <v>M-102</v>
      </c>
      <c r="P22" t="e">
        <f t="shared" si="5"/>
        <v>#N/A</v>
      </c>
      <c r="S22" t="e">
        <f t="shared" si="6"/>
        <v>#N/A</v>
      </c>
      <c r="T22" t="e">
        <f t="shared" si="7"/>
        <v>#N/A</v>
      </c>
      <c r="X22" t="s">
        <v>30</v>
      </c>
      <c r="Y22">
        <v>1401</v>
      </c>
    </row>
    <row r="23" spans="2:25" x14ac:dyDescent="0.3">
      <c r="B23" t="s">
        <v>412</v>
      </c>
      <c r="C23" s="26">
        <f t="shared" si="11"/>
        <v>3</v>
      </c>
      <c r="D23" t="str">
        <f t="shared" si="9"/>
        <v>FI-103</v>
      </c>
      <c r="G23" t="s">
        <v>410</v>
      </c>
      <c r="H23" s="26">
        <f t="shared" si="12"/>
        <v>3</v>
      </c>
      <c r="I23" s="21" t="str">
        <f t="shared" si="10"/>
        <v>M-103</v>
      </c>
      <c r="P23" t="e">
        <f t="shared" si="5"/>
        <v>#N/A</v>
      </c>
      <c r="S23" t="e">
        <f t="shared" si="6"/>
        <v>#N/A</v>
      </c>
      <c r="T23" t="e">
        <f t="shared" si="7"/>
        <v>#N/A</v>
      </c>
      <c r="X23" t="s">
        <v>31</v>
      </c>
      <c r="Y23">
        <v>1402</v>
      </c>
    </row>
    <row r="24" spans="2:25" x14ac:dyDescent="0.3">
      <c r="B24" t="s">
        <v>403</v>
      </c>
      <c r="C24" s="26">
        <f t="shared" si="11"/>
        <v>4</v>
      </c>
      <c r="D24" t="str">
        <f t="shared" si="9"/>
        <v>FI-104</v>
      </c>
      <c r="G24" t="s">
        <v>411</v>
      </c>
      <c r="H24" s="26">
        <f t="shared" si="12"/>
        <v>4</v>
      </c>
      <c r="I24" t="str">
        <f t="shared" si="10"/>
        <v>M-104</v>
      </c>
      <c r="P24" t="e">
        <f t="shared" si="5"/>
        <v>#N/A</v>
      </c>
      <c r="S24" t="e">
        <f t="shared" si="6"/>
        <v>#N/A</v>
      </c>
      <c r="T24" t="e">
        <f t="shared" si="7"/>
        <v>#N/A</v>
      </c>
      <c r="X24" t="s">
        <v>32</v>
      </c>
      <c r="Y24">
        <v>1403</v>
      </c>
    </row>
    <row r="25" spans="2:25" x14ac:dyDescent="0.3">
      <c r="B25" t="s">
        <v>410</v>
      </c>
      <c r="C25" s="26">
        <f t="shared" si="11"/>
        <v>5</v>
      </c>
      <c r="D25" s="21" t="str">
        <f t="shared" si="9"/>
        <v>FI-105</v>
      </c>
      <c r="G25" t="s">
        <v>409</v>
      </c>
      <c r="H25" s="26">
        <f t="shared" si="12"/>
        <v>5</v>
      </c>
      <c r="I25" t="str">
        <f t="shared" si="10"/>
        <v>M-105</v>
      </c>
      <c r="P25" t="e">
        <f t="shared" si="5"/>
        <v>#N/A</v>
      </c>
      <c r="S25" t="e">
        <f t="shared" si="6"/>
        <v>#N/A</v>
      </c>
      <c r="T25" t="e">
        <f t="shared" si="7"/>
        <v>#N/A</v>
      </c>
      <c r="X25" t="s">
        <v>33</v>
      </c>
      <c r="Y25">
        <v>1404</v>
      </c>
    </row>
    <row r="26" spans="2:25" x14ac:dyDescent="0.3">
      <c r="B26" t="s">
        <v>411</v>
      </c>
      <c r="C26" s="26">
        <f t="shared" si="11"/>
        <v>6</v>
      </c>
      <c r="D26" t="str">
        <f t="shared" si="9"/>
        <v>FI-106</v>
      </c>
      <c r="G26" t="s">
        <v>385</v>
      </c>
      <c r="H26" s="26">
        <f t="shared" si="12"/>
        <v>6</v>
      </c>
      <c r="I26" t="str">
        <f t="shared" si="10"/>
        <v>M-106</v>
      </c>
      <c r="P26" t="e">
        <f t="shared" si="5"/>
        <v>#N/A</v>
      </c>
      <c r="S26" t="e">
        <f t="shared" si="6"/>
        <v>#N/A</v>
      </c>
      <c r="T26" t="e">
        <f t="shared" si="7"/>
        <v>#N/A</v>
      </c>
      <c r="X26" t="s">
        <v>34</v>
      </c>
      <c r="Y26">
        <v>1405</v>
      </c>
    </row>
    <row r="27" spans="2:25" x14ac:dyDescent="0.3">
      <c r="B27" t="s">
        <v>385</v>
      </c>
      <c r="C27" s="26">
        <f t="shared" si="11"/>
        <v>7</v>
      </c>
      <c r="D27" t="str">
        <f t="shared" si="9"/>
        <v>FI-107</v>
      </c>
      <c r="H27" s="26" t="str">
        <f t="shared" si="12"/>
        <v/>
      </c>
      <c r="I27" t="str">
        <f t="shared" si="10"/>
        <v/>
      </c>
      <c r="P27" t="e">
        <f t="shared" si="5"/>
        <v>#N/A</v>
      </c>
      <c r="S27" t="e">
        <f t="shared" si="6"/>
        <v>#N/A</v>
      </c>
      <c r="T27" t="e">
        <f t="shared" si="7"/>
        <v>#N/A</v>
      </c>
      <c r="X27" t="s">
        <v>16</v>
      </c>
      <c r="Y27">
        <v>2101</v>
      </c>
    </row>
    <row r="28" spans="2:25" x14ac:dyDescent="0.3">
      <c r="C28" s="26" t="str">
        <f t="shared" si="11"/>
        <v/>
      </c>
      <c r="D28" t="str">
        <f t="shared" si="9"/>
        <v/>
      </c>
      <c r="H28" s="26" t="str">
        <f t="shared" si="12"/>
        <v/>
      </c>
      <c r="I28" t="str">
        <f t="shared" si="10"/>
        <v/>
      </c>
      <c r="P28" t="e">
        <f t="shared" si="5"/>
        <v>#N/A</v>
      </c>
      <c r="S28" t="e">
        <f t="shared" si="6"/>
        <v>#N/A</v>
      </c>
      <c r="T28" t="e">
        <f t="shared" si="7"/>
        <v>#N/A</v>
      </c>
      <c r="X28" t="s">
        <v>35</v>
      </c>
      <c r="Y28">
        <v>2102</v>
      </c>
    </row>
    <row r="29" spans="2:25" x14ac:dyDescent="0.3">
      <c r="C29" s="26" t="str">
        <f t="shared" si="11"/>
        <v/>
      </c>
      <c r="D29" t="str">
        <f t="shared" si="9"/>
        <v/>
      </c>
      <c r="H29" s="26" t="str">
        <f t="shared" si="12"/>
        <v/>
      </c>
      <c r="I29" t="str">
        <f t="shared" si="10"/>
        <v/>
      </c>
      <c r="P29" t="e">
        <f t="shared" si="5"/>
        <v>#N/A</v>
      </c>
      <c r="S29" t="e">
        <f t="shared" si="6"/>
        <v>#N/A</v>
      </c>
      <c r="T29" t="e">
        <f t="shared" si="7"/>
        <v>#N/A</v>
      </c>
      <c r="X29" t="s">
        <v>36</v>
      </c>
      <c r="Y29">
        <v>2103</v>
      </c>
    </row>
    <row r="30" spans="2:25" x14ac:dyDescent="0.3">
      <c r="C30" s="26" t="str">
        <f t="shared" si="11"/>
        <v/>
      </c>
      <c r="D30" t="str">
        <f t="shared" si="9"/>
        <v/>
      </c>
      <c r="H30" s="26" t="str">
        <f t="shared" si="12"/>
        <v/>
      </c>
      <c r="I30" t="str">
        <f t="shared" si="10"/>
        <v/>
      </c>
      <c r="P30" t="e">
        <f t="shared" si="5"/>
        <v>#N/A</v>
      </c>
      <c r="S30" t="e">
        <f t="shared" si="6"/>
        <v>#N/A</v>
      </c>
      <c r="T30" t="e">
        <f t="shared" si="7"/>
        <v>#N/A</v>
      </c>
      <c r="X30" t="s">
        <v>37</v>
      </c>
      <c r="Y30">
        <v>2104</v>
      </c>
    </row>
    <row r="31" spans="2:25" x14ac:dyDescent="0.3">
      <c r="C31" s="26" t="str">
        <f t="shared" si="11"/>
        <v/>
      </c>
      <c r="D31" t="str">
        <f t="shared" si="9"/>
        <v/>
      </c>
      <c r="H31" s="26" t="str">
        <f t="shared" si="12"/>
        <v/>
      </c>
      <c r="I31" t="str">
        <f t="shared" si="10"/>
        <v/>
      </c>
      <c r="P31" t="e">
        <f t="shared" si="5"/>
        <v>#N/A</v>
      </c>
      <c r="S31" t="e">
        <f t="shared" si="6"/>
        <v>#N/A</v>
      </c>
      <c r="T31" t="e">
        <f t="shared" si="7"/>
        <v>#N/A</v>
      </c>
      <c r="X31" t="s">
        <v>38</v>
      </c>
      <c r="Y31">
        <v>2201</v>
      </c>
    </row>
    <row r="32" spans="2:25" x14ac:dyDescent="0.3">
      <c r="C32" s="26" t="str">
        <f t="shared" si="11"/>
        <v/>
      </c>
      <c r="D32" t="str">
        <f t="shared" si="9"/>
        <v/>
      </c>
      <c r="H32" s="26" t="str">
        <f t="shared" si="12"/>
        <v/>
      </c>
      <c r="I32" t="str">
        <f t="shared" si="10"/>
        <v/>
      </c>
      <c r="P32" t="e">
        <f t="shared" si="5"/>
        <v>#N/A</v>
      </c>
      <c r="S32" t="e">
        <f t="shared" si="6"/>
        <v>#N/A</v>
      </c>
      <c r="T32" t="e">
        <f t="shared" si="7"/>
        <v>#N/A</v>
      </c>
      <c r="X32" t="s">
        <v>39</v>
      </c>
      <c r="Y32">
        <v>2202</v>
      </c>
    </row>
    <row r="33" spans="3:25" x14ac:dyDescent="0.3">
      <c r="C33" s="26" t="str">
        <f t="shared" si="11"/>
        <v/>
      </c>
      <c r="D33" t="str">
        <f t="shared" si="9"/>
        <v/>
      </c>
      <c r="H33" s="26" t="str">
        <f t="shared" si="12"/>
        <v/>
      </c>
      <c r="I33" t="str">
        <f t="shared" si="10"/>
        <v/>
      </c>
      <c r="P33" t="e">
        <f t="shared" si="5"/>
        <v>#N/A</v>
      </c>
      <c r="S33" t="e">
        <f t="shared" si="6"/>
        <v>#N/A</v>
      </c>
      <c r="T33" t="e">
        <f t="shared" si="7"/>
        <v>#N/A</v>
      </c>
      <c r="X33" t="s">
        <v>40</v>
      </c>
      <c r="Y33">
        <v>2203</v>
      </c>
    </row>
    <row r="34" spans="3:25" x14ac:dyDescent="0.3">
      <c r="C34" s="26" t="str">
        <f t="shared" si="11"/>
        <v/>
      </c>
      <c r="H34" s="26" t="str">
        <f t="shared" si="12"/>
        <v/>
      </c>
      <c r="P34" t="e">
        <f t="shared" si="5"/>
        <v>#N/A</v>
      </c>
      <c r="S34" t="e">
        <f t="shared" si="6"/>
        <v>#N/A</v>
      </c>
      <c r="T34" t="e">
        <f t="shared" si="7"/>
        <v>#N/A</v>
      </c>
      <c r="X34" t="s">
        <v>41</v>
      </c>
      <c r="Y34">
        <v>2301</v>
      </c>
    </row>
    <row r="35" spans="3:25" x14ac:dyDescent="0.3">
      <c r="C35" s="26" t="str">
        <f t="shared" si="11"/>
        <v/>
      </c>
      <c r="H35" s="26" t="str">
        <f t="shared" si="12"/>
        <v/>
      </c>
      <c r="P35" t="e">
        <f t="shared" si="5"/>
        <v>#N/A</v>
      </c>
      <c r="S35" t="e">
        <f t="shared" si="6"/>
        <v>#N/A</v>
      </c>
      <c r="T35" t="e">
        <f t="shared" si="7"/>
        <v>#N/A</v>
      </c>
      <c r="X35" t="s">
        <v>42</v>
      </c>
      <c r="Y35">
        <v>2302</v>
      </c>
    </row>
    <row r="36" spans="3:25" x14ac:dyDescent="0.3">
      <c r="C36" s="26"/>
      <c r="E36" t="str">
        <f>+IF(G36="","",H35+1)</f>
        <v/>
      </c>
      <c r="H36" s="26"/>
      <c r="P36" t="e">
        <f t="shared" si="5"/>
        <v>#N/A</v>
      </c>
      <c r="S36" t="e">
        <f t="shared" si="6"/>
        <v>#N/A</v>
      </c>
      <c r="T36" t="e">
        <f t="shared" si="7"/>
        <v>#N/A</v>
      </c>
      <c r="X36" t="s">
        <v>43</v>
      </c>
      <c r="Y36">
        <v>3101</v>
      </c>
    </row>
    <row r="37" spans="3:25" x14ac:dyDescent="0.3">
      <c r="C37" s="26"/>
      <c r="H37" s="26"/>
      <c r="P37" t="e">
        <f t="shared" si="5"/>
        <v>#N/A</v>
      </c>
      <c r="S37" t="e">
        <f t="shared" si="6"/>
        <v>#N/A</v>
      </c>
      <c r="T37" t="e">
        <f t="shared" si="7"/>
        <v>#N/A</v>
      </c>
      <c r="X37" t="s">
        <v>44</v>
      </c>
      <c r="Y37">
        <v>3102</v>
      </c>
    </row>
    <row r="38" spans="3:25" x14ac:dyDescent="0.3">
      <c r="C38" s="26"/>
      <c r="H38" s="26"/>
      <c r="P38" t="e">
        <f t="shared" si="5"/>
        <v>#N/A</v>
      </c>
      <c r="S38" t="e">
        <f t="shared" si="6"/>
        <v>#N/A</v>
      </c>
      <c r="T38" t="e">
        <f t="shared" si="7"/>
        <v>#N/A</v>
      </c>
      <c r="X38" t="s">
        <v>45</v>
      </c>
      <c r="Y38">
        <v>3103</v>
      </c>
    </row>
    <row r="39" spans="3:25" x14ac:dyDescent="0.3">
      <c r="C39" s="26"/>
      <c r="H39" s="26"/>
      <c r="P39" t="e">
        <f t="shared" si="5"/>
        <v>#N/A</v>
      </c>
      <c r="S39" t="e">
        <f t="shared" si="6"/>
        <v>#N/A</v>
      </c>
      <c r="T39" t="e">
        <f t="shared" si="7"/>
        <v>#N/A</v>
      </c>
      <c r="X39" t="s">
        <v>46</v>
      </c>
      <c r="Y39">
        <v>3201</v>
      </c>
    </row>
    <row r="40" spans="3:25" x14ac:dyDescent="0.3">
      <c r="C40" s="26"/>
      <c r="H40" s="26"/>
      <c r="P40" t="e">
        <f t="shared" si="5"/>
        <v>#N/A</v>
      </c>
      <c r="S40" t="e">
        <f t="shared" si="6"/>
        <v>#N/A</v>
      </c>
      <c r="T40" t="e">
        <f t="shared" si="7"/>
        <v>#N/A</v>
      </c>
      <c r="X40" t="s">
        <v>47</v>
      </c>
      <c r="Y40">
        <v>3202</v>
      </c>
    </row>
    <row r="41" spans="3:25" x14ac:dyDescent="0.3">
      <c r="P41" t="e">
        <f t="shared" si="5"/>
        <v>#N/A</v>
      </c>
      <c r="S41" t="e">
        <f t="shared" si="6"/>
        <v>#N/A</v>
      </c>
      <c r="T41" t="e">
        <f t="shared" si="7"/>
        <v>#N/A</v>
      </c>
      <c r="X41" t="s">
        <v>48</v>
      </c>
      <c r="Y41">
        <v>3301</v>
      </c>
    </row>
    <row r="42" spans="3:25" x14ac:dyDescent="0.3">
      <c r="P42" t="e">
        <f t="shared" si="5"/>
        <v>#N/A</v>
      </c>
      <c r="S42" t="e">
        <f t="shared" si="6"/>
        <v>#N/A</v>
      </c>
      <c r="T42" t="e">
        <f t="shared" si="7"/>
        <v>#N/A</v>
      </c>
      <c r="X42" t="s">
        <v>49</v>
      </c>
      <c r="Y42">
        <v>3302</v>
      </c>
    </row>
    <row r="43" spans="3:25" x14ac:dyDescent="0.3">
      <c r="P43" t="e">
        <f t="shared" si="5"/>
        <v>#N/A</v>
      </c>
      <c r="S43" t="e">
        <f t="shared" si="6"/>
        <v>#N/A</v>
      </c>
      <c r="T43" t="e">
        <f t="shared" si="7"/>
        <v>#N/A</v>
      </c>
      <c r="X43" t="s">
        <v>50</v>
      </c>
      <c r="Y43">
        <v>3303</v>
      </c>
    </row>
    <row r="44" spans="3:25" x14ac:dyDescent="0.3">
      <c r="P44" t="e">
        <f t="shared" si="5"/>
        <v>#N/A</v>
      </c>
      <c r="S44" t="e">
        <f t="shared" si="6"/>
        <v>#N/A</v>
      </c>
      <c r="T44" t="e">
        <f t="shared" si="7"/>
        <v>#N/A</v>
      </c>
      <c r="X44" t="s">
        <v>51</v>
      </c>
      <c r="Y44">
        <v>3304</v>
      </c>
    </row>
    <row r="45" spans="3:25" x14ac:dyDescent="0.3">
      <c r="P45" s="21" t="e">
        <f t="shared" si="5"/>
        <v>#N/A</v>
      </c>
      <c r="S45" t="e">
        <f t="shared" si="6"/>
        <v>#N/A</v>
      </c>
      <c r="T45" t="e">
        <f t="shared" si="7"/>
        <v>#N/A</v>
      </c>
      <c r="X45" t="s">
        <v>52</v>
      </c>
      <c r="Y45">
        <v>4101</v>
      </c>
    </row>
    <row r="46" spans="3:25" x14ac:dyDescent="0.3">
      <c r="P46" t="e">
        <f t="shared" si="5"/>
        <v>#N/A</v>
      </c>
      <c r="S46" t="e">
        <f t="shared" si="6"/>
        <v>#N/A</v>
      </c>
      <c r="T46" t="e">
        <f t="shared" si="7"/>
        <v>#N/A</v>
      </c>
      <c r="X46" t="s">
        <v>24</v>
      </c>
      <c r="Y46">
        <v>4102</v>
      </c>
    </row>
    <row r="47" spans="3:25" x14ac:dyDescent="0.3">
      <c r="P47" t="e">
        <f t="shared" si="5"/>
        <v>#N/A</v>
      </c>
      <c r="S47" t="e">
        <f t="shared" si="6"/>
        <v>#N/A</v>
      </c>
      <c r="T47" t="e">
        <f t="shared" si="7"/>
        <v>#N/A</v>
      </c>
      <c r="X47" t="s">
        <v>53</v>
      </c>
      <c r="Y47">
        <v>4103</v>
      </c>
    </row>
    <row r="48" spans="3:25" x14ac:dyDescent="0.3">
      <c r="P48" t="e">
        <f t="shared" si="5"/>
        <v>#N/A</v>
      </c>
      <c r="S48" t="e">
        <f t="shared" si="6"/>
        <v>#N/A</v>
      </c>
      <c r="T48" t="e">
        <f t="shared" si="7"/>
        <v>#N/A</v>
      </c>
      <c r="X48" t="s">
        <v>54</v>
      </c>
      <c r="Y48">
        <v>4104</v>
      </c>
    </row>
    <row r="49" spans="16:25" x14ac:dyDescent="0.3">
      <c r="P49" t="e">
        <f t="shared" si="5"/>
        <v>#N/A</v>
      </c>
      <c r="S49" t="e">
        <f t="shared" si="6"/>
        <v>#N/A</v>
      </c>
      <c r="T49" t="e">
        <f t="shared" si="7"/>
        <v>#N/A</v>
      </c>
      <c r="X49" t="s">
        <v>55</v>
      </c>
      <c r="Y49">
        <v>4105</v>
      </c>
    </row>
    <row r="50" spans="16:25" x14ac:dyDescent="0.3">
      <c r="P50" t="e">
        <f t="shared" si="5"/>
        <v>#N/A</v>
      </c>
      <c r="S50" t="e">
        <f t="shared" si="6"/>
        <v>#N/A</v>
      </c>
      <c r="T50" t="e">
        <f t="shared" si="7"/>
        <v>#N/A</v>
      </c>
      <c r="X50" t="s">
        <v>56</v>
      </c>
      <c r="Y50">
        <v>4106</v>
      </c>
    </row>
    <row r="51" spans="16:25" x14ac:dyDescent="0.3">
      <c r="P51" t="e">
        <f t="shared" si="5"/>
        <v>#N/A</v>
      </c>
      <c r="S51" t="e">
        <f t="shared" si="6"/>
        <v>#N/A</v>
      </c>
      <c r="T51" t="e">
        <f t="shared" si="7"/>
        <v>#N/A</v>
      </c>
      <c r="X51" t="s">
        <v>57</v>
      </c>
      <c r="Y51">
        <v>4201</v>
      </c>
    </row>
    <row r="52" spans="16:25" x14ac:dyDescent="0.3">
      <c r="P52" t="e">
        <f t="shared" si="5"/>
        <v>#N/A</v>
      </c>
      <c r="S52" t="e">
        <f t="shared" si="6"/>
        <v>#N/A</v>
      </c>
      <c r="T52" t="e">
        <f t="shared" si="7"/>
        <v>#N/A</v>
      </c>
      <c r="X52" t="s">
        <v>58</v>
      </c>
      <c r="Y52">
        <v>4202</v>
      </c>
    </row>
    <row r="53" spans="16:25" x14ac:dyDescent="0.3">
      <c r="P53" t="e">
        <f t="shared" si="5"/>
        <v>#N/A</v>
      </c>
      <c r="S53" t="e">
        <f t="shared" si="6"/>
        <v>#N/A</v>
      </c>
      <c r="T53" t="e">
        <f t="shared" si="7"/>
        <v>#N/A</v>
      </c>
      <c r="X53" t="s">
        <v>59</v>
      </c>
      <c r="Y53">
        <v>4203</v>
      </c>
    </row>
    <row r="54" spans="16:25" x14ac:dyDescent="0.3">
      <c r="P54" t="e">
        <f t="shared" si="5"/>
        <v>#N/A</v>
      </c>
      <c r="S54" t="e">
        <f t="shared" si="6"/>
        <v>#N/A</v>
      </c>
      <c r="T54" t="e">
        <f t="shared" si="7"/>
        <v>#N/A</v>
      </c>
      <c r="X54" t="s">
        <v>60</v>
      </c>
      <c r="Y54">
        <v>4204</v>
      </c>
    </row>
    <row r="55" spans="16:25" x14ac:dyDescent="0.3">
      <c r="P55" t="e">
        <f t="shared" si="5"/>
        <v>#N/A</v>
      </c>
      <c r="S55" t="e">
        <f t="shared" si="6"/>
        <v>#N/A</v>
      </c>
      <c r="T55" t="e">
        <f t="shared" si="7"/>
        <v>#N/A</v>
      </c>
      <c r="X55" t="s">
        <v>20</v>
      </c>
      <c r="Y55">
        <v>4301</v>
      </c>
    </row>
    <row r="56" spans="16:25" x14ac:dyDescent="0.3">
      <c r="P56" t="e">
        <f t="shared" si="5"/>
        <v>#N/A</v>
      </c>
      <c r="S56" t="e">
        <f t="shared" si="6"/>
        <v>#N/A</v>
      </c>
      <c r="T56" t="e">
        <f t="shared" si="7"/>
        <v>#N/A</v>
      </c>
      <c r="X56" t="s">
        <v>61</v>
      </c>
      <c r="Y56">
        <v>4302</v>
      </c>
    </row>
    <row r="57" spans="16:25" x14ac:dyDescent="0.3">
      <c r="P57" t="e">
        <f t="shared" si="5"/>
        <v>#N/A</v>
      </c>
      <c r="S57" t="e">
        <f t="shared" si="6"/>
        <v>#N/A</v>
      </c>
      <c r="T57" t="e">
        <f t="shared" si="7"/>
        <v>#N/A</v>
      </c>
      <c r="X57" t="s">
        <v>62</v>
      </c>
      <c r="Y57">
        <v>4303</v>
      </c>
    </row>
    <row r="58" spans="16:25" x14ac:dyDescent="0.3">
      <c r="P58" t="e">
        <f t="shared" si="5"/>
        <v>#N/A</v>
      </c>
      <c r="S58" t="e">
        <f t="shared" si="6"/>
        <v>#N/A</v>
      </c>
      <c r="T58" t="e">
        <f t="shared" si="7"/>
        <v>#N/A</v>
      </c>
      <c r="X58" t="s">
        <v>63</v>
      </c>
      <c r="Y58">
        <v>4304</v>
      </c>
    </row>
    <row r="59" spans="16:25" x14ac:dyDescent="0.3">
      <c r="P59" t="e">
        <f t="shared" si="5"/>
        <v>#N/A</v>
      </c>
      <c r="S59" t="e">
        <f t="shared" si="6"/>
        <v>#N/A</v>
      </c>
      <c r="T59" t="e">
        <f t="shared" si="7"/>
        <v>#N/A</v>
      </c>
      <c r="X59" t="s">
        <v>64</v>
      </c>
      <c r="Y59">
        <v>4305</v>
      </c>
    </row>
    <row r="60" spans="16:25" x14ac:dyDescent="0.3">
      <c r="P60" t="e">
        <f t="shared" si="5"/>
        <v>#N/A</v>
      </c>
      <c r="S60" t="e">
        <f t="shared" si="6"/>
        <v>#N/A</v>
      </c>
      <c r="T60" t="e">
        <f t="shared" si="7"/>
        <v>#N/A</v>
      </c>
      <c r="X60" t="s">
        <v>25</v>
      </c>
      <c r="Y60">
        <v>5101</v>
      </c>
    </row>
    <row r="61" spans="16:25" x14ac:dyDescent="0.3">
      <c r="P61" t="e">
        <f t="shared" si="5"/>
        <v>#N/A</v>
      </c>
      <c r="S61" t="e">
        <f t="shared" si="6"/>
        <v>#N/A</v>
      </c>
      <c r="T61" t="e">
        <f t="shared" si="7"/>
        <v>#N/A</v>
      </c>
      <c r="X61" t="s">
        <v>65</v>
      </c>
      <c r="Y61">
        <v>5102</v>
      </c>
    </row>
    <row r="62" spans="16:25" x14ac:dyDescent="0.3">
      <c r="P62" t="e">
        <f t="shared" si="5"/>
        <v>#N/A</v>
      </c>
      <c r="S62" t="e">
        <f t="shared" si="6"/>
        <v>#N/A</v>
      </c>
      <c r="T62" t="e">
        <f t="shared" si="7"/>
        <v>#N/A</v>
      </c>
      <c r="X62" t="s">
        <v>66</v>
      </c>
      <c r="Y62">
        <v>5103</v>
      </c>
    </row>
    <row r="63" spans="16:25" x14ac:dyDescent="0.3">
      <c r="P63" t="e">
        <f t="shared" si="5"/>
        <v>#N/A</v>
      </c>
      <c r="S63" t="e">
        <f t="shared" si="6"/>
        <v>#N/A</v>
      </c>
      <c r="T63" t="e">
        <f t="shared" si="7"/>
        <v>#N/A</v>
      </c>
      <c r="X63" t="s">
        <v>67</v>
      </c>
      <c r="Y63">
        <v>5104</v>
      </c>
    </row>
    <row r="64" spans="16:25" x14ac:dyDescent="0.3">
      <c r="P64" t="e">
        <f t="shared" si="5"/>
        <v>#N/A</v>
      </c>
      <c r="S64" t="e">
        <f t="shared" si="6"/>
        <v>#N/A</v>
      </c>
      <c r="T64" t="e">
        <f t="shared" si="7"/>
        <v>#N/A</v>
      </c>
      <c r="X64" t="s">
        <v>68</v>
      </c>
      <c r="Y64">
        <v>5105</v>
      </c>
    </row>
    <row r="65" spans="16:25" x14ac:dyDescent="0.3">
      <c r="P65" t="e">
        <f t="shared" si="5"/>
        <v>#N/A</v>
      </c>
      <c r="S65" t="e">
        <f t="shared" si="6"/>
        <v>#N/A</v>
      </c>
      <c r="T65" t="e">
        <f t="shared" si="7"/>
        <v>#N/A</v>
      </c>
      <c r="X65" t="s">
        <v>69</v>
      </c>
      <c r="Y65">
        <v>5107</v>
      </c>
    </row>
    <row r="66" spans="16:25" x14ac:dyDescent="0.3">
      <c r="P66" t="e">
        <f t="shared" si="5"/>
        <v>#N/A</v>
      </c>
      <c r="S66" t="e">
        <f t="shared" si="6"/>
        <v>#N/A</v>
      </c>
      <c r="T66" t="e">
        <f t="shared" si="7"/>
        <v>#N/A</v>
      </c>
      <c r="X66" t="s">
        <v>70</v>
      </c>
      <c r="Y66">
        <v>5109</v>
      </c>
    </row>
    <row r="67" spans="16:25" x14ac:dyDescent="0.3">
      <c r="P67" t="e">
        <f t="shared" si="5"/>
        <v>#N/A</v>
      </c>
      <c r="S67" t="e">
        <f t="shared" si="6"/>
        <v>#N/A</v>
      </c>
      <c r="T67" t="e">
        <f t="shared" si="7"/>
        <v>#N/A</v>
      </c>
      <c r="X67" t="s">
        <v>71</v>
      </c>
      <c r="Y67">
        <v>5201</v>
      </c>
    </row>
    <row r="68" spans="16:25" x14ac:dyDescent="0.3">
      <c r="P68" t="e">
        <f t="shared" si="5"/>
        <v>#N/A</v>
      </c>
      <c r="S68" t="e">
        <f t="shared" si="6"/>
        <v>#N/A</v>
      </c>
      <c r="T68" t="e">
        <f t="shared" si="7"/>
        <v>#N/A</v>
      </c>
      <c r="X68" t="s">
        <v>72</v>
      </c>
      <c r="Y68">
        <v>5301</v>
      </c>
    </row>
    <row r="69" spans="16:25" x14ac:dyDescent="0.3">
      <c r="P69" t="e">
        <f t="shared" ref="P69:P132" si="13">+VLOOKUP(R69,$L$4:$M$6,2,0)*100000+S69</f>
        <v>#N/A</v>
      </c>
      <c r="S69" t="e">
        <f t="shared" ref="S69:S132" si="14">+VLOOKUP(Q69,$X$3:$Y$364,2,0)</f>
        <v>#N/A</v>
      </c>
      <c r="T69" t="e">
        <f t="shared" ref="T69:T132" si="15">+P69</f>
        <v>#N/A</v>
      </c>
      <c r="X69" t="s">
        <v>73</v>
      </c>
      <c r="Y69">
        <v>5302</v>
      </c>
    </row>
    <row r="70" spans="16:25" x14ac:dyDescent="0.3">
      <c r="P70" t="e">
        <f t="shared" si="13"/>
        <v>#N/A</v>
      </c>
      <c r="S70" t="e">
        <f t="shared" si="14"/>
        <v>#N/A</v>
      </c>
      <c r="T70" t="e">
        <f t="shared" si="15"/>
        <v>#N/A</v>
      </c>
      <c r="X70" t="s">
        <v>74</v>
      </c>
      <c r="Y70">
        <v>5303</v>
      </c>
    </row>
    <row r="71" spans="16:25" x14ac:dyDescent="0.3">
      <c r="P71" t="e">
        <f t="shared" si="13"/>
        <v>#N/A</v>
      </c>
      <c r="S71" t="e">
        <f t="shared" si="14"/>
        <v>#N/A</v>
      </c>
      <c r="T71" t="e">
        <f t="shared" si="15"/>
        <v>#N/A</v>
      </c>
      <c r="X71" t="s">
        <v>75</v>
      </c>
      <c r="Y71">
        <v>5304</v>
      </c>
    </row>
    <row r="72" spans="16:25" x14ac:dyDescent="0.3">
      <c r="P72" t="e">
        <f t="shared" si="13"/>
        <v>#N/A</v>
      </c>
      <c r="S72" t="e">
        <f t="shared" si="14"/>
        <v>#N/A</v>
      </c>
      <c r="T72" t="e">
        <f t="shared" si="15"/>
        <v>#N/A</v>
      </c>
      <c r="X72" t="s">
        <v>76</v>
      </c>
      <c r="Y72">
        <v>5401</v>
      </c>
    </row>
    <row r="73" spans="16:25" x14ac:dyDescent="0.3">
      <c r="P73" t="e">
        <f t="shared" si="13"/>
        <v>#N/A</v>
      </c>
      <c r="S73" t="e">
        <f t="shared" si="14"/>
        <v>#N/A</v>
      </c>
      <c r="T73" t="e">
        <f t="shared" si="15"/>
        <v>#N/A</v>
      </c>
      <c r="X73" t="s">
        <v>77</v>
      </c>
      <c r="Y73">
        <v>5402</v>
      </c>
    </row>
    <row r="74" spans="16:25" x14ac:dyDescent="0.3">
      <c r="P74" t="e">
        <f t="shared" si="13"/>
        <v>#N/A</v>
      </c>
      <c r="S74" t="e">
        <f t="shared" si="14"/>
        <v>#N/A</v>
      </c>
      <c r="T74" t="e">
        <f t="shared" si="15"/>
        <v>#N/A</v>
      </c>
      <c r="X74" t="s">
        <v>78</v>
      </c>
      <c r="Y74">
        <v>5403</v>
      </c>
    </row>
    <row r="75" spans="16:25" x14ac:dyDescent="0.3">
      <c r="P75" t="e">
        <f t="shared" si="13"/>
        <v>#N/A</v>
      </c>
      <c r="S75" t="e">
        <f t="shared" si="14"/>
        <v>#N/A</v>
      </c>
      <c r="T75" t="e">
        <f t="shared" si="15"/>
        <v>#N/A</v>
      </c>
      <c r="X75" t="s">
        <v>79</v>
      </c>
      <c r="Y75">
        <v>5404</v>
      </c>
    </row>
    <row r="76" spans="16:25" x14ac:dyDescent="0.3">
      <c r="P76" t="e">
        <f t="shared" si="13"/>
        <v>#N/A</v>
      </c>
      <c r="S76" t="e">
        <f t="shared" si="14"/>
        <v>#N/A</v>
      </c>
      <c r="T76" t="e">
        <f t="shared" si="15"/>
        <v>#N/A</v>
      </c>
      <c r="X76" t="s">
        <v>80</v>
      </c>
      <c r="Y76">
        <v>5405</v>
      </c>
    </row>
    <row r="77" spans="16:25" x14ac:dyDescent="0.3">
      <c r="P77" t="e">
        <f t="shared" si="13"/>
        <v>#N/A</v>
      </c>
      <c r="S77" t="e">
        <f t="shared" si="14"/>
        <v>#N/A</v>
      </c>
      <c r="T77" t="e">
        <f t="shared" si="15"/>
        <v>#N/A</v>
      </c>
      <c r="X77" t="s">
        <v>81</v>
      </c>
      <c r="Y77">
        <v>5501</v>
      </c>
    </row>
    <row r="78" spans="16:25" x14ac:dyDescent="0.3">
      <c r="P78" t="e">
        <f t="shared" si="13"/>
        <v>#N/A</v>
      </c>
      <c r="S78" t="e">
        <f t="shared" si="14"/>
        <v>#N/A</v>
      </c>
      <c r="T78" t="e">
        <f t="shared" si="15"/>
        <v>#N/A</v>
      </c>
      <c r="X78" t="s">
        <v>82</v>
      </c>
      <c r="Y78">
        <v>5502</v>
      </c>
    </row>
    <row r="79" spans="16:25" x14ac:dyDescent="0.3">
      <c r="P79" t="e">
        <f t="shared" si="13"/>
        <v>#N/A</v>
      </c>
      <c r="S79" t="e">
        <f t="shared" si="14"/>
        <v>#N/A</v>
      </c>
      <c r="T79" t="e">
        <f t="shared" si="15"/>
        <v>#N/A</v>
      </c>
      <c r="X79" t="s">
        <v>83</v>
      </c>
      <c r="Y79">
        <v>5503</v>
      </c>
    </row>
    <row r="80" spans="16:25" x14ac:dyDescent="0.3">
      <c r="P80" t="e">
        <f t="shared" si="13"/>
        <v>#N/A</v>
      </c>
      <c r="S80" t="e">
        <f t="shared" si="14"/>
        <v>#N/A</v>
      </c>
      <c r="T80" t="e">
        <f t="shared" si="15"/>
        <v>#N/A</v>
      </c>
      <c r="X80" t="s">
        <v>84</v>
      </c>
      <c r="Y80">
        <v>5504</v>
      </c>
    </row>
    <row r="81" spans="16:25" x14ac:dyDescent="0.3">
      <c r="P81" t="e">
        <f t="shared" si="13"/>
        <v>#N/A</v>
      </c>
      <c r="S81" t="e">
        <f t="shared" si="14"/>
        <v>#N/A</v>
      </c>
      <c r="T81" t="e">
        <f t="shared" si="15"/>
        <v>#N/A</v>
      </c>
      <c r="X81" t="s">
        <v>85</v>
      </c>
      <c r="Y81">
        <v>5506</v>
      </c>
    </row>
    <row r="82" spans="16:25" x14ac:dyDescent="0.3">
      <c r="P82" t="e">
        <f t="shared" si="13"/>
        <v>#N/A</v>
      </c>
      <c r="S82" t="e">
        <f t="shared" si="14"/>
        <v>#N/A</v>
      </c>
      <c r="T82" t="e">
        <f t="shared" si="15"/>
        <v>#N/A</v>
      </c>
      <c r="X82" t="s">
        <v>86</v>
      </c>
      <c r="Y82">
        <v>5601</v>
      </c>
    </row>
    <row r="83" spans="16:25" x14ac:dyDescent="0.3">
      <c r="P83" t="e">
        <f t="shared" si="13"/>
        <v>#N/A</v>
      </c>
      <c r="S83" t="e">
        <f t="shared" si="14"/>
        <v>#N/A</v>
      </c>
      <c r="T83" t="e">
        <f t="shared" si="15"/>
        <v>#N/A</v>
      </c>
      <c r="X83" t="s">
        <v>87</v>
      </c>
      <c r="Y83">
        <v>5602</v>
      </c>
    </row>
    <row r="84" spans="16:25" x14ac:dyDescent="0.3">
      <c r="P84" t="e">
        <f t="shared" si="13"/>
        <v>#N/A</v>
      </c>
      <c r="S84" t="e">
        <f t="shared" si="14"/>
        <v>#N/A</v>
      </c>
      <c r="T84" t="e">
        <f t="shared" si="15"/>
        <v>#N/A</v>
      </c>
      <c r="X84" t="s">
        <v>88</v>
      </c>
      <c r="Y84">
        <v>5603</v>
      </c>
    </row>
    <row r="85" spans="16:25" x14ac:dyDescent="0.3">
      <c r="P85" t="e">
        <f t="shared" si="13"/>
        <v>#N/A</v>
      </c>
      <c r="S85" t="e">
        <f t="shared" si="14"/>
        <v>#N/A</v>
      </c>
      <c r="T85" t="e">
        <f t="shared" si="15"/>
        <v>#N/A</v>
      </c>
      <c r="X85" t="s">
        <v>89</v>
      </c>
      <c r="Y85">
        <v>5604</v>
      </c>
    </row>
    <row r="86" spans="16:25" x14ac:dyDescent="0.3">
      <c r="P86" t="e">
        <f t="shared" si="13"/>
        <v>#N/A</v>
      </c>
      <c r="S86" t="e">
        <f t="shared" si="14"/>
        <v>#N/A</v>
      </c>
      <c r="T86" t="e">
        <f t="shared" si="15"/>
        <v>#N/A</v>
      </c>
      <c r="X86" t="s">
        <v>90</v>
      </c>
      <c r="Y86">
        <v>5605</v>
      </c>
    </row>
    <row r="87" spans="16:25" x14ac:dyDescent="0.3">
      <c r="P87" t="e">
        <f t="shared" si="13"/>
        <v>#N/A</v>
      </c>
      <c r="S87" t="e">
        <f t="shared" si="14"/>
        <v>#N/A</v>
      </c>
      <c r="T87" t="e">
        <f t="shared" si="15"/>
        <v>#N/A</v>
      </c>
      <c r="X87" t="s">
        <v>91</v>
      </c>
      <c r="Y87">
        <v>5606</v>
      </c>
    </row>
    <row r="88" spans="16:25" x14ac:dyDescent="0.3">
      <c r="P88" t="e">
        <f t="shared" si="13"/>
        <v>#N/A</v>
      </c>
      <c r="S88" t="e">
        <f t="shared" si="14"/>
        <v>#N/A</v>
      </c>
      <c r="T88" t="e">
        <f t="shared" si="15"/>
        <v>#N/A</v>
      </c>
      <c r="X88" t="s">
        <v>92</v>
      </c>
      <c r="Y88">
        <v>5701</v>
      </c>
    </row>
    <row r="89" spans="16:25" x14ac:dyDescent="0.3">
      <c r="P89" t="e">
        <f t="shared" si="13"/>
        <v>#N/A</v>
      </c>
      <c r="S89" t="e">
        <f t="shared" si="14"/>
        <v>#N/A</v>
      </c>
      <c r="T89" t="e">
        <f t="shared" si="15"/>
        <v>#N/A</v>
      </c>
      <c r="X89" t="s">
        <v>93</v>
      </c>
      <c r="Y89">
        <v>5702</v>
      </c>
    </row>
    <row r="90" spans="16:25" x14ac:dyDescent="0.3">
      <c r="P90" t="e">
        <f t="shared" si="13"/>
        <v>#N/A</v>
      </c>
      <c r="S90" t="e">
        <f t="shared" si="14"/>
        <v>#N/A</v>
      </c>
      <c r="T90" t="e">
        <f t="shared" si="15"/>
        <v>#N/A</v>
      </c>
      <c r="X90" t="s">
        <v>94</v>
      </c>
      <c r="Y90">
        <v>5703</v>
      </c>
    </row>
    <row r="91" spans="16:25" x14ac:dyDescent="0.3">
      <c r="P91" t="e">
        <f t="shared" si="13"/>
        <v>#N/A</v>
      </c>
      <c r="S91" t="e">
        <f t="shared" si="14"/>
        <v>#N/A</v>
      </c>
      <c r="T91" t="e">
        <f t="shared" si="15"/>
        <v>#N/A</v>
      </c>
      <c r="X91" t="s">
        <v>95</v>
      </c>
      <c r="Y91">
        <v>5704</v>
      </c>
    </row>
    <row r="92" spans="16:25" x14ac:dyDescent="0.3">
      <c r="P92" t="e">
        <f t="shared" si="13"/>
        <v>#N/A</v>
      </c>
      <c r="S92" t="e">
        <f t="shared" si="14"/>
        <v>#N/A</v>
      </c>
      <c r="T92" t="e">
        <f t="shared" si="15"/>
        <v>#N/A</v>
      </c>
      <c r="X92" t="s">
        <v>96</v>
      </c>
      <c r="Y92">
        <v>5705</v>
      </c>
    </row>
    <row r="93" spans="16:25" x14ac:dyDescent="0.3">
      <c r="P93" t="e">
        <f t="shared" si="13"/>
        <v>#N/A</v>
      </c>
      <c r="S93" t="e">
        <f t="shared" si="14"/>
        <v>#N/A</v>
      </c>
      <c r="T93" t="e">
        <f t="shared" si="15"/>
        <v>#N/A</v>
      </c>
      <c r="X93" t="s">
        <v>97</v>
      </c>
      <c r="Y93">
        <v>5706</v>
      </c>
    </row>
    <row r="94" spans="16:25" x14ac:dyDescent="0.3">
      <c r="P94" t="e">
        <f t="shared" si="13"/>
        <v>#N/A</v>
      </c>
      <c r="S94" t="e">
        <f t="shared" si="14"/>
        <v>#N/A</v>
      </c>
      <c r="T94" t="e">
        <f t="shared" si="15"/>
        <v>#N/A</v>
      </c>
      <c r="X94" t="s">
        <v>98</v>
      </c>
      <c r="Y94">
        <v>5801</v>
      </c>
    </row>
    <row r="95" spans="16:25" x14ac:dyDescent="0.3">
      <c r="P95" t="e">
        <f t="shared" si="13"/>
        <v>#N/A</v>
      </c>
      <c r="S95" t="e">
        <f t="shared" si="14"/>
        <v>#N/A</v>
      </c>
      <c r="T95" t="e">
        <f t="shared" si="15"/>
        <v>#N/A</v>
      </c>
      <c r="X95" t="s">
        <v>99</v>
      </c>
      <c r="Y95">
        <v>5802</v>
      </c>
    </row>
    <row r="96" spans="16:25" x14ac:dyDescent="0.3">
      <c r="P96" t="e">
        <f t="shared" si="13"/>
        <v>#N/A</v>
      </c>
      <c r="S96" t="e">
        <f t="shared" si="14"/>
        <v>#N/A</v>
      </c>
      <c r="T96" t="e">
        <f t="shared" si="15"/>
        <v>#N/A</v>
      </c>
      <c r="X96" t="s">
        <v>100</v>
      </c>
      <c r="Y96">
        <v>5803</v>
      </c>
    </row>
    <row r="97" spans="16:25" x14ac:dyDescent="0.3">
      <c r="P97" t="e">
        <f t="shared" si="13"/>
        <v>#N/A</v>
      </c>
      <c r="S97" t="e">
        <f t="shared" si="14"/>
        <v>#N/A</v>
      </c>
      <c r="T97" t="e">
        <f t="shared" si="15"/>
        <v>#N/A</v>
      </c>
      <c r="X97" t="s">
        <v>101</v>
      </c>
      <c r="Y97">
        <v>5804</v>
      </c>
    </row>
    <row r="98" spans="16:25" x14ac:dyDescent="0.3">
      <c r="P98" t="e">
        <f t="shared" si="13"/>
        <v>#N/A</v>
      </c>
      <c r="S98" t="e">
        <f t="shared" si="14"/>
        <v>#N/A</v>
      </c>
      <c r="T98" t="e">
        <f t="shared" si="15"/>
        <v>#N/A</v>
      </c>
      <c r="X98" t="s">
        <v>102</v>
      </c>
      <c r="Y98">
        <v>6101</v>
      </c>
    </row>
    <row r="99" spans="16:25" x14ac:dyDescent="0.3">
      <c r="P99" t="e">
        <f t="shared" si="13"/>
        <v>#N/A</v>
      </c>
      <c r="S99" t="e">
        <f t="shared" si="14"/>
        <v>#N/A</v>
      </c>
      <c r="T99" t="e">
        <f t="shared" si="15"/>
        <v>#N/A</v>
      </c>
      <c r="X99" t="s">
        <v>103</v>
      </c>
      <c r="Y99">
        <v>6102</v>
      </c>
    </row>
    <row r="100" spans="16:25" x14ac:dyDescent="0.3">
      <c r="P100" t="e">
        <f t="shared" si="13"/>
        <v>#N/A</v>
      </c>
      <c r="S100" t="e">
        <f t="shared" si="14"/>
        <v>#N/A</v>
      </c>
      <c r="T100" t="e">
        <f t="shared" si="15"/>
        <v>#N/A</v>
      </c>
      <c r="X100" t="s">
        <v>104</v>
      </c>
      <c r="Y100">
        <v>6103</v>
      </c>
    </row>
    <row r="101" spans="16:25" x14ac:dyDescent="0.3">
      <c r="P101" t="e">
        <f t="shared" si="13"/>
        <v>#N/A</v>
      </c>
      <c r="S101" t="e">
        <f t="shared" si="14"/>
        <v>#N/A</v>
      </c>
      <c r="T101" t="e">
        <f t="shared" si="15"/>
        <v>#N/A</v>
      </c>
      <c r="X101" t="s">
        <v>105</v>
      </c>
      <c r="Y101">
        <v>6104</v>
      </c>
    </row>
    <row r="102" spans="16:25" x14ac:dyDescent="0.3">
      <c r="P102" t="e">
        <f t="shared" si="13"/>
        <v>#N/A</v>
      </c>
      <c r="S102" t="e">
        <f t="shared" si="14"/>
        <v>#N/A</v>
      </c>
      <c r="T102" t="e">
        <f t="shared" si="15"/>
        <v>#N/A</v>
      </c>
      <c r="X102" t="s">
        <v>106</v>
      </c>
      <c r="Y102">
        <v>6105</v>
      </c>
    </row>
    <row r="103" spans="16:25" x14ac:dyDescent="0.3">
      <c r="P103" t="e">
        <f t="shared" si="13"/>
        <v>#N/A</v>
      </c>
      <c r="S103" t="e">
        <f t="shared" si="14"/>
        <v>#N/A</v>
      </c>
      <c r="T103" t="e">
        <f t="shared" si="15"/>
        <v>#N/A</v>
      </c>
      <c r="X103" t="s">
        <v>107</v>
      </c>
      <c r="Y103">
        <v>6106</v>
      </c>
    </row>
    <row r="104" spans="16:25" x14ac:dyDescent="0.3">
      <c r="P104" t="e">
        <f t="shared" si="13"/>
        <v>#N/A</v>
      </c>
      <c r="S104" t="e">
        <f t="shared" si="14"/>
        <v>#N/A</v>
      </c>
      <c r="T104" t="e">
        <f t="shared" si="15"/>
        <v>#N/A</v>
      </c>
      <c r="X104" t="s">
        <v>108</v>
      </c>
      <c r="Y104">
        <v>6107</v>
      </c>
    </row>
    <row r="105" spans="16:25" x14ac:dyDescent="0.3">
      <c r="P105" t="e">
        <f t="shared" si="13"/>
        <v>#N/A</v>
      </c>
      <c r="S105" t="e">
        <f t="shared" si="14"/>
        <v>#N/A</v>
      </c>
      <c r="T105" t="e">
        <f t="shared" si="15"/>
        <v>#N/A</v>
      </c>
      <c r="X105" t="s">
        <v>109</v>
      </c>
      <c r="Y105">
        <v>6108</v>
      </c>
    </row>
    <row r="106" spans="16:25" x14ac:dyDescent="0.3">
      <c r="P106" t="e">
        <f t="shared" si="13"/>
        <v>#N/A</v>
      </c>
      <c r="S106" t="e">
        <f t="shared" si="14"/>
        <v>#N/A</v>
      </c>
      <c r="T106" t="e">
        <f t="shared" si="15"/>
        <v>#N/A</v>
      </c>
      <c r="X106" t="s">
        <v>110</v>
      </c>
      <c r="Y106">
        <v>6109</v>
      </c>
    </row>
    <row r="107" spans="16:25" x14ac:dyDescent="0.3">
      <c r="P107" t="e">
        <f t="shared" si="13"/>
        <v>#N/A</v>
      </c>
      <c r="S107" t="e">
        <f t="shared" si="14"/>
        <v>#N/A</v>
      </c>
      <c r="T107" t="e">
        <f t="shared" si="15"/>
        <v>#N/A</v>
      </c>
      <c r="X107" t="s">
        <v>111</v>
      </c>
      <c r="Y107">
        <v>6110</v>
      </c>
    </row>
    <row r="108" spans="16:25" x14ac:dyDescent="0.3">
      <c r="P108" t="e">
        <f t="shared" si="13"/>
        <v>#N/A</v>
      </c>
      <c r="S108" t="e">
        <f t="shared" si="14"/>
        <v>#N/A</v>
      </c>
      <c r="T108" t="e">
        <f t="shared" si="15"/>
        <v>#N/A</v>
      </c>
      <c r="X108" t="s">
        <v>112</v>
      </c>
      <c r="Y108">
        <v>6111</v>
      </c>
    </row>
    <row r="109" spans="16:25" x14ac:dyDescent="0.3">
      <c r="P109" t="e">
        <f t="shared" si="13"/>
        <v>#N/A</v>
      </c>
      <c r="S109" t="e">
        <f t="shared" si="14"/>
        <v>#N/A</v>
      </c>
      <c r="T109" t="e">
        <f t="shared" si="15"/>
        <v>#N/A</v>
      </c>
      <c r="X109" t="s">
        <v>113</v>
      </c>
      <c r="Y109">
        <v>6112</v>
      </c>
    </row>
    <row r="110" spans="16:25" x14ac:dyDescent="0.3">
      <c r="P110" t="e">
        <f t="shared" si="13"/>
        <v>#N/A</v>
      </c>
      <c r="S110" t="e">
        <f t="shared" si="14"/>
        <v>#N/A</v>
      </c>
      <c r="T110" t="e">
        <f t="shared" si="15"/>
        <v>#N/A</v>
      </c>
      <c r="X110" t="s">
        <v>114</v>
      </c>
      <c r="Y110">
        <v>6113</v>
      </c>
    </row>
    <row r="111" spans="16:25" x14ac:dyDescent="0.3">
      <c r="P111" t="e">
        <f t="shared" si="13"/>
        <v>#N/A</v>
      </c>
      <c r="S111" t="e">
        <f t="shared" si="14"/>
        <v>#N/A</v>
      </c>
      <c r="T111" t="e">
        <f t="shared" si="15"/>
        <v>#N/A</v>
      </c>
      <c r="X111" t="s">
        <v>115</v>
      </c>
      <c r="Y111">
        <v>6114</v>
      </c>
    </row>
    <row r="112" spans="16:25" x14ac:dyDescent="0.3">
      <c r="P112" t="e">
        <f t="shared" si="13"/>
        <v>#N/A</v>
      </c>
      <c r="S112" t="e">
        <f t="shared" si="14"/>
        <v>#N/A</v>
      </c>
      <c r="T112" t="e">
        <f t="shared" si="15"/>
        <v>#N/A</v>
      </c>
      <c r="X112" t="s">
        <v>116</v>
      </c>
      <c r="Y112">
        <v>6115</v>
      </c>
    </row>
    <row r="113" spans="16:25" x14ac:dyDescent="0.3">
      <c r="P113" t="e">
        <f t="shared" si="13"/>
        <v>#N/A</v>
      </c>
      <c r="S113" t="e">
        <f t="shared" si="14"/>
        <v>#N/A</v>
      </c>
      <c r="T113" t="e">
        <f t="shared" si="15"/>
        <v>#N/A</v>
      </c>
      <c r="X113" t="s">
        <v>117</v>
      </c>
      <c r="Y113">
        <v>6116</v>
      </c>
    </row>
    <row r="114" spans="16:25" x14ac:dyDescent="0.3">
      <c r="P114" t="e">
        <f t="shared" si="13"/>
        <v>#N/A</v>
      </c>
      <c r="S114" t="e">
        <f t="shared" si="14"/>
        <v>#N/A</v>
      </c>
      <c r="T114" t="e">
        <f t="shared" si="15"/>
        <v>#N/A</v>
      </c>
      <c r="X114" t="s">
        <v>118</v>
      </c>
      <c r="Y114">
        <v>6117</v>
      </c>
    </row>
    <row r="115" spans="16:25" x14ac:dyDescent="0.3">
      <c r="P115" t="e">
        <f t="shared" si="13"/>
        <v>#N/A</v>
      </c>
      <c r="S115" t="e">
        <f t="shared" si="14"/>
        <v>#N/A</v>
      </c>
      <c r="T115" t="e">
        <f t="shared" si="15"/>
        <v>#N/A</v>
      </c>
      <c r="X115" t="s">
        <v>119</v>
      </c>
      <c r="Y115">
        <v>6201</v>
      </c>
    </row>
    <row r="116" spans="16:25" x14ac:dyDescent="0.3">
      <c r="P116" t="e">
        <f t="shared" si="13"/>
        <v>#N/A</v>
      </c>
      <c r="S116" t="e">
        <f t="shared" si="14"/>
        <v>#N/A</v>
      </c>
      <c r="T116" t="e">
        <f t="shared" si="15"/>
        <v>#N/A</v>
      </c>
      <c r="X116" t="s">
        <v>120</v>
      </c>
      <c r="Y116">
        <v>6202</v>
      </c>
    </row>
    <row r="117" spans="16:25" x14ac:dyDescent="0.3">
      <c r="P117" t="e">
        <f t="shared" si="13"/>
        <v>#N/A</v>
      </c>
      <c r="S117" t="e">
        <f t="shared" si="14"/>
        <v>#N/A</v>
      </c>
      <c r="T117" t="e">
        <f t="shared" si="15"/>
        <v>#N/A</v>
      </c>
      <c r="X117" t="s">
        <v>121</v>
      </c>
      <c r="Y117">
        <v>6203</v>
      </c>
    </row>
    <row r="118" spans="16:25" x14ac:dyDescent="0.3">
      <c r="P118" t="e">
        <f t="shared" si="13"/>
        <v>#N/A</v>
      </c>
      <c r="S118" t="e">
        <f t="shared" si="14"/>
        <v>#N/A</v>
      </c>
      <c r="T118" t="e">
        <f t="shared" si="15"/>
        <v>#N/A</v>
      </c>
      <c r="X118" t="s">
        <v>122</v>
      </c>
      <c r="Y118">
        <v>6204</v>
      </c>
    </row>
    <row r="119" spans="16:25" x14ac:dyDescent="0.3">
      <c r="P119" t="e">
        <f t="shared" si="13"/>
        <v>#N/A</v>
      </c>
      <c r="S119" t="e">
        <f t="shared" si="14"/>
        <v>#N/A</v>
      </c>
      <c r="T119" t="e">
        <f t="shared" si="15"/>
        <v>#N/A</v>
      </c>
      <c r="X119" t="s">
        <v>123</v>
      </c>
      <c r="Y119">
        <v>6205</v>
      </c>
    </row>
    <row r="120" spans="16:25" x14ac:dyDescent="0.3">
      <c r="P120" t="e">
        <f t="shared" si="13"/>
        <v>#N/A</v>
      </c>
      <c r="S120" t="e">
        <f t="shared" si="14"/>
        <v>#N/A</v>
      </c>
      <c r="T120" t="e">
        <f t="shared" si="15"/>
        <v>#N/A</v>
      </c>
      <c r="X120" t="s">
        <v>124</v>
      </c>
      <c r="Y120">
        <v>6206</v>
      </c>
    </row>
    <row r="121" spans="16:25" x14ac:dyDescent="0.3">
      <c r="P121" t="e">
        <f t="shared" si="13"/>
        <v>#N/A</v>
      </c>
      <c r="S121" t="e">
        <f t="shared" si="14"/>
        <v>#N/A</v>
      </c>
      <c r="T121" t="e">
        <f t="shared" si="15"/>
        <v>#N/A</v>
      </c>
      <c r="X121" t="s">
        <v>125</v>
      </c>
      <c r="Y121">
        <v>6301</v>
      </c>
    </row>
    <row r="122" spans="16:25" x14ac:dyDescent="0.3">
      <c r="P122" t="e">
        <f t="shared" si="13"/>
        <v>#N/A</v>
      </c>
      <c r="S122" t="e">
        <f t="shared" si="14"/>
        <v>#N/A</v>
      </c>
      <c r="T122" t="e">
        <f t="shared" si="15"/>
        <v>#N/A</v>
      </c>
      <c r="X122" t="s">
        <v>126</v>
      </c>
      <c r="Y122">
        <v>6302</v>
      </c>
    </row>
    <row r="123" spans="16:25" x14ac:dyDescent="0.3">
      <c r="P123" t="e">
        <f t="shared" si="13"/>
        <v>#N/A</v>
      </c>
      <c r="S123" t="e">
        <f t="shared" si="14"/>
        <v>#N/A</v>
      </c>
      <c r="T123" t="e">
        <f t="shared" si="15"/>
        <v>#N/A</v>
      </c>
      <c r="X123" t="s">
        <v>127</v>
      </c>
      <c r="Y123">
        <v>6303</v>
      </c>
    </row>
    <row r="124" spans="16:25" x14ac:dyDescent="0.3">
      <c r="P124" t="e">
        <f t="shared" si="13"/>
        <v>#N/A</v>
      </c>
      <c r="S124" t="e">
        <f t="shared" si="14"/>
        <v>#N/A</v>
      </c>
      <c r="T124" t="e">
        <f t="shared" si="15"/>
        <v>#N/A</v>
      </c>
      <c r="X124" t="s">
        <v>128</v>
      </c>
      <c r="Y124">
        <v>6304</v>
      </c>
    </row>
    <row r="125" spans="16:25" x14ac:dyDescent="0.3">
      <c r="P125" t="e">
        <f t="shared" si="13"/>
        <v>#N/A</v>
      </c>
      <c r="S125" t="e">
        <f t="shared" si="14"/>
        <v>#N/A</v>
      </c>
      <c r="T125" t="e">
        <f t="shared" si="15"/>
        <v>#N/A</v>
      </c>
      <c r="X125" t="s">
        <v>129</v>
      </c>
      <c r="Y125">
        <v>6305</v>
      </c>
    </row>
    <row r="126" spans="16:25" x14ac:dyDescent="0.3">
      <c r="P126" t="e">
        <f t="shared" si="13"/>
        <v>#N/A</v>
      </c>
      <c r="S126" t="e">
        <f t="shared" si="14"/>
        <v>#N/A</v>
      </c>
      <c r="T126" t="e">
        <f t="shared" si="15"/>
        <v>#N/A</v>
      </c>
      <c r="X126" t="s">
        <v>130</v>
      </c>
      <c r="Y126">
        <v>6306</v>
      </c>
    </row>
    <row r="127" spans="16:25" x14ac:dyDescent="0.3">
      <c r="P127" t="e">
        <f t="shared" si="13"/>
        <v>#N/A</v>
      </c>
      <c r="S127" t="e">
        <f t="shared" si="14"/>
        <v>#N/A</v>
      </c>
      <c r="T127" t="e">
        <f t="shared" si="15"/>
        <v>#N/A</v>
      </c>
      <c r="X127" t="s">
        <v>131</v>
      </c>
      <c r="Y127">
        <v>6307</v>
      </c>
    </row>
    <row r="128" spans="16:25" x14ac:dyDescent="0.3">
      <c r="P128" t="e">
        <f t="shared" si="13"/>
        <v>#N/A</v>
      </c>
      <c r="S128" t="e">
        <f t="shared" si="14"/>
        <v>#N/A</v>
      </c>
      <c r="T128" t="e">
        <f t="shared" si="15"/>
        <v>#N/A</v>
      </c>
      <c r="X128" t="s">
        <v>132</v>
      </c>
      <c r="Y128">
        <v>6308</v>
      </c>
    </row>
    <row r="129" spans="16:25" x14ac:dyDescent="0.3">
      <c r="P129" t="e">
        <f t="shared" si="13"/>
        <v>#N/A</v>
      </c>
      <c r="S129" t="e">
        <f t="shared" si="14"/>
        <v>#N/A</v>
      </c>
      <c r="T129" t="e">
        <f t="shared" si="15"/>
        <v>#N/A</v>
      </c>
      <c r="X129" t="s">
        <v>133</v>
      </c>
      <c r="Y129">
        <v>6309</v>
      </c>
    </row>
    <row r="130" spans="16:25" x14ac:dyDescent="0.3">
      <c r="P130" t="e">
        <f t="shared" si="13"/>
        <v>#N/A</v>
      </c>
      <c r="S130" t="e">
        <f t="shared" si="14"/>
        <v>#N/A</v>
      </c>
      <c r="T130" t="e">
        <f t="shared" si="15"/>
        <v>#N/A</v>
      </c>
      <c r="X130" t="s">
        <v>134</v>
      </c>
      <c r="Y130">
        <v>6310</v>
      </c>
    </row>
    <row r="131" spans="16:25" x14ac:dyDescent="0.3">
      <c r="P131" t="e">
        <f t="shared" si="13"/>
        <v>#N/A</v>
      </c>
      <c r="S131" t="e">
        <f t="shared" si="14"/>
        <v>#N/A</v>
      </c>
      <c r="T131" t="e">
        <f t="shared" si="15"/>
        <v>#N/A</v>
      </c>
      <c r="X131" t="s">
        <v>135</v>
      </c>
      <c r="Y131">
        <v>7101</v>
      </c>
    </row>
    <row r="132" spans="16:25" x14ac:dyDescent="0.3">
      <c r="P132" t="e">
        <f t="shared" si="13"/>
        <v>#N/A</v>
      </c>
      <c r="S132" t="e">
        <f t="shared" si="14"/>
        <v>#N/A</v>
      </c>
      <c r="T132" t="e">
        <f t="shared" si="15"/>
        <v>#N/A</v>
      </c>
      <c r="X132" t="s">
        <v>136</v>
      </c>
      <c r="Y132">
        <v>7102</v>
      </c>
    </row>
    <row r="133" spans="16:25" x14ac:dyDescent="0.3">
      <c r="P133" t="e">
        <f t="shared" ref="P133:P196" si="16">+VLOOKUP(R133,$L$4:$M$6,2,0)*100000+S133</f>
        <v>#N/A</v>
      </c>
      <c r="S133" t="e">
        <f t="shared" ref="S133:S196" si="17">+VLOOKUP(Q133,$X$3:$Y$364,2,0)</f>
        <v>#N/A</v>
      </c>
      <c r="T133" t="e">
        <f t="shared" ref="T133:T196" si="18">+P133</f>
        <v>#N/A</v>
      </c>
      <c r="X133" t="s">
        <v>137</v>
      </c>
      <c r="Y133">
        <v>7103</v>
      </c>
    </row>
    <row r="134" spans="16:25" x14ac:dyDescent="0.3">
      <c r="P134" t="e">
        <f t="shared" si="16"/>
        <v>#N/A</v>
      </c>
      <c r="S134" t="e">
        <f t="shared" si="17"/>
        <v>#N/A</v>
      </c>
      <c r="T134" t="e">
        <f t="shared" si="18"/>
        <v>#N/A</v>
      </c>
      <c r="X134" t="s">
        <v>138</v>
      </c>
      <c r="Y134">
        <v>7104</v>
      </c>
    </row>
    <row r="135" spans="16:25" x14ac:dyDescent="0.3">
      <c r="P135" t="e">
        <f t="shared" si="16"/>
        <v>#N/A</v>
      </c>
      <c r="S135" t="e">
        <f t="shared" si="17"/>
        <v>#N/A</v>
      </c>
      <c r="T135" t="e">
        <f t="shared" si="18"/>
        <v>#N/A</v>
      </c>
      <c r="X135" t="s">
        <v>26</v>
      </c>
      <c r="Y135">
        <v>7105</v>
      </c>
    </row>
    <row r="136" spans="16:25" x14ac:dyDescent="0.3">
      <c r="P136" t="e">
        <f t="shared" si="16"/>
        <v>#N/A</v>
      </c>
      <c r="S136" t="e">
        <f t="shared" si="17"/>
        <v>#N/A</v>
      </c>
      <c r="T136" t="e">
        <f t="shared" si="18"/>
        <v>#N/A</v>
      </c>
      <c r="X136" t="s">
        <v>139</v>
      </c>
      <c r="Y136">
        <v>7106</v>
      </c>
    </row>
    <row r="137" spans="16:25" x14ac:dyDescent="0.3">
      <c r="P137" t="e">
        <f t="shared" si="16"/>
        <v>#N/A</v>
      </c>
      <c r="S137" t="e">
        <f t="shared" si="17"/>
        <v>#N/A</v>
      </c>
      <c r="T137" t="e">
        <f t="shared" si="18"/>
        <v>#N/A</v>
      </c>
      <c r="X137" t="s">
        <v>140</v>
      </c>
      <c r="Y137">
        <v>7107</v>
      </c>
    </row>
    <row r="138" spans="16:25" x14ac:dyDescent="0.3">
      <c r="P138" t="e">
        <f t="shared" si="16"/>
        <v>#N/A</v>
      </c>
      <c r="S138" t="e">
        <f t="shared" si="17"/>
        <v>#N/A</v>
      </c>
      <c r="T138" t="e">
        <f t="shared" si="18"/>
        <v>#N/A</v>
      </c>
      <c r="X138" t="s">
        <v>141</v>
      </c>
      <c r="Y138">
        <v>7108</v>
      </c>
    </row>
    <row r="139" spans="16:25" x14ac:dyDescent="0.3">
      <c r="P139" t="e">
        <f t="shared" si="16"/>
        <v>#N/A</v>
      </c>
      <c r="S139" t="e">
        <f t="shared" si="17"/>
        <v>#N/A</v>
      </c>
      <c r="T139" t="e">
        <f t="shared" si="18"/>
        <v>#N/A</v>
      </c>
      <c r="X139" t="s">
        <v>142</v>
      </c>
      <c r="Y139">
        <v>7109</v>
      </c>
    </row>
    <row r="140" spans="16:25" x14ac:dyDescent="0.3">
      <c r="P140" t="e">
        <f t="shared" si="16"/>
        <v>#N/A</v>
      </c>
      <c r="S140" t="e">
        <f t="shared" si="17"/>
        <v>#N/A</v>
      </c>
      <c r="T140" t="e">
        <f t="shared" si="18"/>
        <v>#N/A</v>
      </c>
      <c r="X140" t="s">
        <v>143</v>
      </c>
      <c r="Y140">
        <v>7110</v>
      </c>
    </row>
    <row r="141" spans="16:25" x14ac:dyDescent="0.3">
      <c r="P141" t="e">
        <f t="shared" si="16"/>
        <v>#N/A</v>
      </c>
      <c r="S141" t="e">
        <f t="shared" si="17"/>
        <v>#N/A</v>
      </c>
      <c r="T141" t="e">
        <f t="shared" si="18"/>
        <v>#N/A</v>
      </c>
      <c r="X141" t="s">
        <v>144</v>
      </c>
      <c r="Y141">
        <v>7201</v>
      </c>
    </row>
    <row r="142" spans="16:25" x14ac:dyDescent="0.3">
      <c r="P142" t="e">
        <f t="shared" si="16"/>
        <v>#N/A</v>
      </c>
      <c r="S142" t="e">
        <f t="shared" si="17"/>
        <v>#N/A</v>
      </c>
      <c r="T142" t="e">
        <f t="shared" si="18"/>
        <v>#N/A</v>
      </c>
      <c r="X142" t="s">
        <v>145</v>
      </c>
      <c r="Y142">
        <v>7202</v>
      </c>
    </row>
    <row r="143" spans="16:25" x14ac:dyDescent="0.3">
      <c r="P143" t="e">
        <f t="shared" si="16"/>
        <v>#N/A</v>
      </c>
      <c r="S143" t="e">
        <f t="shared" si="17"/>
        <v>#N/A</v>
      </c>
      <c r="T143" t="e">
        <f t="shared" si="18"/>
        <v>#N/A</v>
      </c>
      <c r="X143" t="s">
        <v>146</v>
      </c>
      <c r="Y143">
        <v>7203</v>
      </c>
    </row>
    <row r="144" spans="16:25" x14ac:dyDescent="0.3">
      <c r="P144" t="e">
        <f t="shared" si="16"/>
        <v>#N/A</v>
      </c>
      <c r="S144" t="e">
        <f t="shared" si="17"/>
        <v>#N/A</v>
      </c>
      <c r="T144" t="e">
        <f t="shared" si="18"/>
        <v>#N/A</v>
      </c>
      <c r="X144" t="s">
        <v>147</v>
      </c>
      <c r="Y144">
        <v>7301</v>
      </c>
    </row>
    <row r="145" spans="16:25" x14ac:dyDescent="0.3">
      <c r="P145" t="e">
        <f t="shared" si="16"/>
        <v>#N/A</v>
      </c>
      <c r="S145" t="e">
        <f t="shared" si="17"/>
        <v>#N/A</v>
      </c>
      <c r="T145" t="e">
        <f t="shared" si="18"/>
        <v>#N/A</v>
      </c>
      <c r="X145" t="s">
        <v>148</v>
      </c>
      <c r="Y145">
        <v>7302</v>
      </c>
    </row>
    <row r="146" spans="16:25" x14ac:dyDescent="0.3">
      <c r="P146" t="e">
        <f t="shared" si="16"/>
        <v>#N/A</v>
      </c>
      <c r="S146" t="e">
        <f t="shared" si="17"/>
        <v>#N/A</v>
      </c>
      <c r="T146" t="e">
        <f t="shared" si="18"/>
        <v>#N/A</v>
      </c>
      <c r="X146" t="s">
        <v>149</v>
      </c>
      <c r="Y146">
        <v>7303</v>
      </c>
    </row>
    <row r="147" spans="16:25" x14ac:dyDescent="0.3">
      <c r="P147" t="e">
        <f t="shared" si="16"/>
        <v>#N/A</v>
      </c>
      <c r="S147" t="e">
        <f t="shared" si="17"/>
        <v>#N/A</v>
      </c>
      <c r="T147" t="e">
        <f t="shared" si="18"/>
        <v>#N/A</v>
      </c>
      <c r="X147" t="s">
        <v>150</v>
      </c>
      <c r="Y147">
        <v>7304</v>
      </c>
    </row>
    <row r="148" spans="16:25" x14ac:dyDescent="0.3">
      <c r="P148" t="e">
        <f t="shared" si="16"/>
        <v>#N/A</v>
      </c>
      <c r="S148" t="e">
        <f t="shared" si="17"/>
        <v>#N/A</v>
      </c>
      <c r="T148" t="e">
        <f t="shared" si="18"/>
        <v>#N/A</v>
      </c>
      <c r="X148" t="s">
        <v>151</v>
      </c>
      <c r="Y148">
        <v>7305</v>
      </c>
    </row>
    <row r="149" spans="16:25" x14ac:dyDescent="0.3">
      <c r="P149" t="e">
        <f t="shared" si="16"/>
        <v>#N/A</v>
      </c>
      <c r="S149" t="e">
        <f t="shared" si="17"/>
        <v>#N/A</v>
      </c>
      <c r="T149" t="e">
        <f t="shared" si="18"/>
        <v>#N/A</v>
      </c>
      <c r="X149" t="s">
        <v>152</v>
      </c>
      <c r="Y149">
        <v>7306</v>
      </c>
    </row>
    <row r="150" spans="16:25" x14ac:dyDescent="0.3">
      <c r="P150" t="e">
        <f t="shared" si="16"/>
        <v>#N/A</v>
      </c>
      <c r="S150" t="e">
        <f t="shared" si="17"/>
        <v>#N/A</v>
      </c>
      <c r="T150" t="e">
        <f t="shared" si="18"/>
        <v>#N/A</v>
      </c>
      <c r="X150" t="s">
        <v>153</v>
      </c>
      <c r="Y150">
        <v>7307</v>
      </c>
    </row>
    <row r="151" spans="16:25" x14ac:dyDescent="0.3">
      <c r="P151" t="e">
        <f t="shared" si="16"/>
        <v>#N/A</v>
      </c>
      <c r="S151" t="e">
        <f t="shared" si="17"/>
        <v>#N/A</v>
      </c>
      <c r="T151" t="e">
        <f t="shared" si="18"/>
        <v>#N/A</v>
      </c>
      <c r="X151" t="s">
        <v>154</v>
      </c>
      <c r="Y151">
        <v>7308</v>
      </c>
    </row>
    <row r="152" spans="16:25" x14ac:dyDescent="0.3">
      <c r="P152" t="e">
        <f t="shared" si="16"/>
        <v>#N/A</v>
      </c>
      <c r="S152" t="e">
        <f t="shared" si="17"/>
        <v>#N/A</v>
      </c>
      <c r="T152" t="e">
        <f t="shared" si="18"/>
        <v>#N/A</v>
      </c>
      <c r="X152" t="s">
        <v>155</v>
      </c>
      <c r="Y152">
        <v>7309</v>
      </c>
    </row>
    <row r="153" spans="16:25" x14ac:dyDescent="0.3">
      <c r="P153" t="e">
        <f t="shared" si="16"/>
        <v>#N/A</v>
      </c>
      <c r="S153" t="e">
        <f t="shared" si="17"/>
        <v>#N/A</v>
      </c>
      <c r="T153" t="e">
        <f t="shared" si="18"/>
        <v>#N/A</v>
      </c>
      <c r="X153" t="s">
        <v>156</v>
      </c>
      <c r="Y153">
        <v>7401</v>
      </c>
    </row>
    <row r="154" spans="16:25" x14ac:dyDescent="0.3">
      <c r="P154" t="e">
        <f t="shared" si="16"/>
        <v>#N/A</v>
      </c>
      <c r="S154" t="e">
        <f t="shared" si="17"/>
        <v>#N/A</v>
      </c>
      <c r="T154" t="e">
        <f t="shared" si="18"/>
        <v>#N/A</v>
      </c>
      <c r="X154" t="s">
        <v>157</v>
      </c>
      <c r="Y154">
        <v>7402</v>
      </c>
    </row>
    <row r="155" spans="16:25" x14ac:dyDescent="0.3">
      <c r="P155" t="e">
        <f t="shared" si="16"/>
        <v>#N/A</v>
      </c>
      <c r="S155" t="e">
        <f t="shared" si="17"/>
        <v>#N/A</v>
      </c>
      <c r="T155" t="e">
        <f t="shared" si="18"/>
        <v>#N/A</v>
      </c>
      <c r="X155" t="s">
        <v>158</v>
      </c>
      <c r="Y155">
        <v>7403</v>
      </c>
    </row>
    <row r="156" spans="16:25" x14ac:dyDescent="0.3">
      <c r="P156" t="e">
        <f t="shared" si="16"/>
        <v>#N/A</v>
      </c>
      <c r="S156" t="e">
        <f t="shared" si="17"/>
        <v>#N/A</v>
      </c>
      <c r="T156" t="e">
        <f t="shared" si="18"/>
        <v>#N/A</v>
      </c>
      <c r="X156" t="s">
        <v>159</v>
      </c>
      <c r="Y156">
        <v>7404</v>
      </c>
    </row>
    <row r="157" spans="16:25" x14ac:dyDescent="0.3">
      <c r="P157" t="e">
        <f t="shared" si="16"/>
        <v>#N/A</v>
      </c>
      <c r="S157" t="e">
        <f t="shared" si="17"/>
        <v>#N/A</v>
      </c>
      <c r="T157" t="e">
        <f t="shared" si="18"/>
        <v>#N/A</v>
      </c>
      <c r="X157" t="s">
        <v>160</v>
      </c>
      <c r="Y157">
        <v>7405</v>
      </c>
    </row>
    <row r="158" spans="16:25" x14ac:dyDescent="0.3">
      <c r="P158" t="e">
        <f t="shared" si="16"/>
        <v>#N/A</v>
      </c>
      <c r="S158" t="e">
        <f t="shared" si="17"/>
        <v>#N/A</v>
      </c>
      <c r="T158" t="e">
        <f t="shared" si="18"/>
        <v>#N/A</v>
      </c>
      <c r="X158" t="s">
        <v>161</v>
      </c>
      <c r="Y158">
        <v>7406</v>
      </c>
    </row>
    <row r="159" spans="16:25" x14ac:dyDescent="0.3">
      <c r="P159" t="e">
        <f t="shared" si="16"/>
        <v>#N/A</v>
      </c>
      <c r="S159" t="e">
        <f t="shared" si="17"/>
        <v>#N/A</v>
      </c>
      <c r="T159" t="e">
        <f t="shared" si="18"/>
        <v>#N/A</v>
      </c>
      <c r="X159" t="s">
        <v>162</v>
      </c>
      <c r="Y159">
        <v>7407</v>
      </c>
    </row>
    <row r="160" spans="16:25" x14ac:dyDescent="0.3">
      <c r="P160" t="e">
        <f t="shared" si="16"/>
        <v>#N/A</v>
      </c>
      <c r="S160" t="e">
        <f t="shared" si="17"/>
        <v>#N/A</v>
      </c>
      <c r="T160" t="e">
        <f t="shared" si="18"/>
        <v>#N/A</v>
      </c>
      <c r="X160" t="s">
        <v>163</v>
      </c>
      <c r="Y160">
        <v>7408</v>
      </c>
    </row>
    <row r="161" spans="16:25" x14ac:dyDescent="0.3">
      <c r="P161" t="e">
        <f t="shared" si="16"/>
        <v>#N/A</v>
      </c>
      <c r="S161" t="e">
        <f t="shared" si="17"/>
        <v>#N/A</v>
      </c>
      <c r="T161" t="e">
        <f t="shared" si="18"/>
        <v>#N/A</v>
      </c>
      <c r="X161" t="s">
        <v>164</v>
      </c>
      <c r="Y161">
        <v>8101</v>
      </c>
    </row>
    <row r="162" spans="16:25" x14ac:dyDescent="0.3">
      <c r="P162" t="e">
        <f t="shared" si="16"/>
        <v>#N/A</v>
      </c>
      <c r="S162" t="e">
        <f t="shared" si="17"/>
        <v>#N/A</v>
      </c>
      <c r="T162" t="e">
        <f t="shared" si="18"/>
        <v>#N/A</v>
      </c>
      <c r="X162" t="s">
        <v>165</v>
      </c>
      <c r="Y162">
        <v>8102</v>
      </c>
    </row>
    <row r="163" spans="16:25" x14ac:dyDescent="0.3">
      <c r="P163" t="e">
        <f t="shared" si="16"/>
        <v>#N/A</v>
      </c>
      <c r="S163" t="e">
        <f t="shared" si="17"/>
        <v>#N/A</v>
      </c>
      <c r="T163" t="e">
        <f t="shared" si="18"/>
        <v>#N/A</v>
      </c>
      <c r="X163" t="s">
        <v>166</v>
      </c>
      <c r="Y163">
        <v>8103</v>
      </c>
    </row>
    <row r="164" spans="16:25" x14ac:dyDescent="0.3">
      <c r="P164" t="e">
        <f t="shared" si="16"/>
        <v>#N/A</v>
      </c>
      <c r="S164" t="e">
        <f t="shared" si="17"/>
        <v>#N/A</v>
      </c>
      <c r="T164" t="e">
        <f t="shared" si="18"/>
        <v>#N/A</v>
      </c>
      <c r="X164" t="s">
        <v>167</v>
      </c>
      <c r="Y164">
        <v>8104</v>
      </c>
    </row>
    <row r="165" spans="16:25" x14ac:dyDescent="0.3">
      <c r="P165" t="e">
        <f t="shared" si="16"/>
        <v>#N/A</v>
      </c>
      <c r="S165" t="e">
        <f t="shared" si="17"/>
        <v>#N/A</v>
      </c>
      <c r="T165" t="e">
        <f t="shared" si="18"/>
        <v>#N/A</v>
      </c>
      <c r="X165" t="s">
        <v>168</v>
      </c>
      <c r="Y165">
        <v>8105</v>
      </c>
    </row>
    <row r="166" spans="16:25" x14ac:dyDescent="0.3">
      <c r="P166" t="e">
        <f t="shared" si="16"/>
        <v>#N/A</v>
      </c>
      <c r="S166" t="e">
        <f t="shared" si="17"/>
        <v>#N/A</v>
      </c>
      <c r="T166" t="e">
        <f t="shared" si="18"/>
        <v>#N/A</v>
      </c>
      <c r="X166" t="s">
        <v>169</v>
      </c>
      <c r="Y166">
        <v>8106</v>
      </c>
    </row>
    <row r="167" spans="16:25" x14ac:dyDescent="0.3">
      <c r="P167" t="e">
        <f t="shared" si="16"/>
        <v>#N/A</v>
      </c>
      <c r="S167" t="e">
        <f t="shared" si="17"/>
        <v>#N/A</v>
      </c>
      <c r="T167" t="e">
        <f t="shared" si="18"/>
        <v>#N/A</v>
      </c>
      <c r="X167" t="s">
        <v>170</v>
      </c>
      <c r="Y167">
        <v>8107</v>
      </c>
    </row>
    <row r="168" spans="16:25" x14ac:dyDescent="0.3">
      <c r="P168" t="e">
        <f t="shared" si="16"/>
        <v>#N/A</v>
      </c>
      <c r="S168" t="e">
        <f t="shared" si="17"/>
        <v>#N/A</v>
      </c>
      <c r="T168" t="e">
        <f t="shared" si="18"/>
        <v>#N/A</v>
      </c>
      <c r="X168" t="s">
        <v>171</v>
      </c>
      <c r="Y168">
        <v>8108</v>
      </c>
    </row>
    <row r="169" spans="16:25" x14ac:dyDescent="0.3">
      <c r="P169" t="e">
        <f t="shared" si="16"/>
        <v>#N/A</v>
      </c>
      <c r="S169" t="e">
        <f t="shared" si="17"/>
        <v>#N/A</v>
      </c>
      <c r="T169" t="e">
        <f t="shared" si="18"/>
        <v>#N/A</v>
      </c>
      <c r="X169" t="s">
        <v>172</v>
      </c>
      <c r="Y169">
        <v>8109</v>
      </c>
    </row>
    <row r="170" spans="16:25" x14ac:dyDescent="0.3">
      <c r="P170" t="e">
        <f t="shared" si="16"/>
        <v>#N/A</v>
      </c>
      <c r="S170" t="e">
        <f t="shared" si="17"/>
        <v>#N/A</v>
      </c>
      <c r="T170" t="e">
        <f t="shared" si="18"/>
        <v>#N/A</v>
      </c>
      <c r="X170" t="s">
        <v>173</v>
      </c>
      <c r="Y170">
        <v>8110</v>
      </c>
    </row>
    <row r="171" spans="16:25" x14ac:dyDescent="0.3">
      <c r="P171" t="e">
        <f t="shared" si="16"/>
        <v>#N/A</v>
      </c>
      <c r="S171" t="e">
        <f t="shared" si="17"/>
        <v>#N/A</v>
      </c>
      <c r="T171" t="e">
        <f t="shared" si="18"/>
        <v>#N/A</v>
      </c>
      <c r="X171" t="s">
        <v>174</v>
      </c>
      <c r="Y171">
        <v>8111</v>
      </c>
    </row>
    <row r="172" spans="16:25" x14ac:dyDescent="0.3">
      <c r="P172" t="e">
        <f t="shared" si="16"/>
        <v>#N/A</v>
      </c>
      <c r="S172" t="e">
        <f t="shared" si="17"/>
        <v>#N/A</v>
      </c>
      <c r="T172" t="e">
        <f t="shared" si="18"/>
        <v>#N/A</v>
      </c>
      <c r="X172" t="s">
        <v>175</v>
      </c>
      <c r="Y172">
        <v>8112</v>
      </c>
    </row>
    <row r="173" spans="16:25" x14ac:dyDescent="0.3">
      <c r="P173" t="e">
        <f t="shared" si="16"/>
        <v>#N/A</v>
      </c>
      <c r="S173" t="e">
        <f t="shared" si="17"/>
        <v>#N/A</v>
      </c>
      <c r="T173" t="e">
        <f t="shared" si="18"/>
        <v>#N/A</v>
      </c>
      <c r="X173" t="s">
        <v>176</v>
      </c>
      <c r="Y173">
        <v>8201</v>
      </c>
    </row>
    <row r="174" spans="16:25" x14ac:dyDescent="0.3">
      <c r="P174" t="e">
        <f t="shared" si="16"/>
        <v>#N/A</v>
      </c>
      <c r="S174" t="e">
        <f t="shared" si="17"/>
        <v>#N/A</v>
      </c>
      <c r="T174" t="e">
        <f t="shared" si="18"/>
        <v>#N/A</v>
      </c>
      <c r="X174" t="s">
        <v>177</v>
      </c>
      <c r="Y174">
        <v>8202</v>
      </c>
    </row>
    <row r="175" spans="16:25" x14ac:dyDescent="0.3">
      <c r="P175" t="e">
        <f t="shared" si="16"/>
        <v>#N/A</v>
      </c>
      <c r="S175" t="e">
        <f t="shared" si="17"/>
        <v>#N/A</v>
      </c>
      <c r="T175" t="e">
        <f t="shared" si="18"/>
        <v>#N/A</v>
      </c>
      <c r="X175" t="s">
        <v>178</v>
      </c>
      <c r="Y175">
        <v>8203</v>
      </c>
    </row>
    <row r="176" spans="16:25" x14ac:dyDescent="0.3">
      <c r="P176" t="e">
        <f t="shared" si="16"/>
        <v>#N/A</v>
      </c>
      <c r="S176" t="e">
        <f t="shared" si="17"/>
        <v>#N/A</v>
      </c>
      <c r="T176" t="e">
        <f t="shared" si="18"/>
        <v>#N/A</v>
      </c>
      <c r="X176" t="s">
        <v>179</v>
      </c>
      <c r="Y176">
        <v>8204</v>
      </c>
    </row>
    <row r="177" spans="16:25" x14ac:dyDescent="0.3">
      <c r="P177" t="e">
        <f t="shared" si="16"/>
        <v>#N/A</v>
      </c>
      <c r="S177" t="e">
        <f t="shared" si="17"/>
        <v>#N/A</v>
      </c>
      <c r="T177" t="e">
        <f t="shared" si="18"/>
        <v>#N/A</v>
      </c>
      <c r="X177" t="s">
        <v>180</v>
      </c>
      <c r="Y177">
        <v>8205</v>
      </c>
    </row>
    <row r="178" spans="16:25" x14ac:dyDescent="0.3">
      <c r="P178" t="e">
        <f t="shared" si="16"/>
        <v>#N/A</v>
      </c>
      <c r="S178" t="e">
        <f t="shared" si="17"/>
        <v>#N/A</v>
      </c>
      <c r="T178" t="e">
        <f t="shared" si="18"/>
        <v>#N/A</v>
      </c>
      <c r="X178" t="s">
        <v>181</v>
      </c>
      <c r="Y178">
        <v>8206</v>
      </c>
    </row>
    <row r="179" spans="16:25" x14ac:dyDescent="0.3">
      <c r="P179" t="e">
        <f t="shared" si="16"/>
        <v>#N/A</v>
      </c>
      <c r="S179" t="e">
        <f t="shared" si="17"/>
        <v>#N/A</v>
      </c>
      <c r="T179" t="e">
        <f t="shared" si="18"/>
        <v>#N/A</v>
      </c>
      <c r="X179" t="s">
        <v>182</v>
      </c>
      <c r="Y179">
        <v>8207</v>
      </c>
    </row>
    <row r="180" spans="16:25" x14ac:dyDescent="0.3">
      <c r="P180" t="e">
        <f t="shared" si="16"/>
        <v>#N/A</v>
      </c>
      <c r="S180" t="e">
        <f t="shared" si="17"/>
        <v>#N/A</v>
      </c>
      <c r="T180" t="e">
        <f t="shared" si="18"/>
        <v>#N/A</v>
      </c>
      <c r="X180" t="s">
        <v>183</v>
      </c>
      <c r="Y180">
        <v>8301</v>
      </c>
    </row>
    <row r="181" spans="16:25" x14ac:dyDescent="0.3">
      <c r="P181" t="e">
        <f t="shared" si="16"/>
        <v>#N/A</v>
      </c>
      <c r="S181" t="e">
        <f t="shared" si="17"/>
        <v>#N/A</v>
      </c>
      <c r="T181" t="e">
        <f t="shared" si="18"/>
        <v>#N/A</v>
      </c>
      <c r="X181" t="s">
        <v>184</v>
      </c>
      <c r="Y181">
        <v>8302</v>
      </c>
    </row>
    <row r="182" spans="16:25" x14ac:dyDescent="0.3">
      <c r="P182" t="e">
        <f t="shared" si="16"/>
        <v>#N/A</v>
      </c>
      <c r="S182" t="e">
        <f t="shared" si="17"/>
        <v>#N/A</v>
      </c>
      <c r="T182" t="e">
        <f t="shared" si="18"/>
        <v>#N/A</v>
      </c>
      <c r="X182" t="s">
        <v>185</v>
      </c>
      <c r="Y182">
        <v>8303</v>
      </c>
    </row>
    <row r="183" spans="16:25" x14ac:dyDescent="0.3">
      <c r="P183" t="e">
        <f t="shared" si="16"/>
        <v>#N/A</v>
      </c>
      <c r="S183" t="e">
        <f t="shared" si="17"/>
        <v>#N/A</v>
      </c>
      <c r="T183" t="e">
        <f t="shared" si="18"/>
        <v>#N/A</v>
      </c>
      <c r="X183" t="s">
        <v>186</v>
      </c>
      <c r="Y183">
        <v>8304</v>
      </c>
    </row>
    <row r="184" spans="16:25" x14ac:dyDescent="0.3">
      <c r="P184" t="e">
        <f t="shared" si="16"/>
        <v>#N/A</v>
      </c>
      <c r="S184" t="e">
        <f t="shared" si="17"/>
        <v>#N/A</v>
      </c>
      <c r="T184" t="e">
        <f t="shared" si="18"/>
        <v>#N/A</v>
      </c>
      <c r="X184" t="s">
        <v>187</v>
      </c>
      <c r="Y184">
        <v>8305</v>
      </c>
    </row>
    <row r="185" spans="16:25" x14ac:dyDescent="0.3">
      <c r="P185" t="e">
        <f t="shared" si="16"/>
        <v>#N/A</v>
      </c>
      <c r="S185" t="e">
        <f t="shared" si="17"/>
        <v>#N/A</v>
      </c>
      <c r="T185" t="e">
        <f t="shared" si="18"/>
        <v>#N/A</v>
      </c>
      <c r="X185" t="s">
        <v>188</v>
      </c>
      <c r="Y185">
        <v>8306</v>
      </c>
    </row>
    <row r="186" spans="16:25" x14ac:dyDescent="0.3">
      <c r="P186" t="e">
        <f t="shared" si="16"/>
        <v>#N/A</v>
      </c>
      <c r="S186" t="e">
        <f t="shared" si="17"/>
        <v>#N/A</v>
      </c>
      <c r="T186" t="e">
        <f t="shared" si="18"/>
        <v>#N/A</v>
      </c>
      <c r="X186" t="s">
        <v>189</v>
      </c>
      <c r="Y186">
        <v>8307</v>
      </c>
    </row>
    <row r="187" spans="16:25" x14ac:dyDescent="0.3">
      <c r="P187" t="e">
        <f t="shared" si="16"/>
        <v>#N/A</v>
      </c>
      <c r="S187" t="e">
        <f t="shared" si="17"/>
        <v>#N/A</v>
      </c>
      <c r="T187" t="e">
        <f t="shared" si="18"/>
        <v>#N/A</v>
      </c>
      <c r="X187" t="s">
        <v>190</v>
      </c>
      <c r="Y187">
        <v>8308</v>
      </c>
    </row>
    <row r="188" spans="16:25" x14ac:dyDescent="0.3">
      <c r="P188" t="e">
        <f t="shared" si="16"/>
        <v>#N/A</v>
      </c>
      <c r="S188" t="e">
        <f t="shared" si="17"/>
        <v>#N/A</v>
      </c>
      <c r="T188" t="e">
        <f t="shared" si="18"/>
        <v>#N/A</v>
      </c>
      <c r="X188" t="s">
        <v>191</v>
      </c>
      <c r="Y188">
        <v>8309</v>
      </c>
    </row>
    <row r="189" spans="16:25" x14ac:dyDescent="0.3">
      <c r="P189" t="e">
        <f t="shared" si="16"/>
        <v>#N/A</v>
      </c>
      <c r="S189" t="e">
        <f t="shared" si="17"/>
        <v>#N/A</v>
      </c>
      <c r="T189" t="e">
        <f t="shared" si="18"/>
        <v>#N/A</v>
      </c>
      <c r="X189" t="s">
        <v>192</v>
      </c>
      <c r="Y189">
        <v>8310</v>
      </c>
    </row>
    <row r="190" spans="16:25" x14ac:dyDescent="0.3">
      <c r="P190" t="e">
        <f t="shared" si="16"/>
        <v>#N/A</v>
      </c>
      <c r="S190" t="e">
        <f t="shared" si="17"/>
        <v>#N/A</v>
      </c>
      <c r="T190" t="e">
        <f t="shared" si="18"/>
        <v>#N/A</v>
      </c>
      <c r="X190" t="s">
        <v>193</v>
      </c>
      <c r="Y190">
        <v>8311</v>
      </c>
    </row>
    <row r="191" spans="16:25" x14ac:dyDescent="0.3">
      <c r="P191" t="e">
        <f t="shared" si="16"/>
        <v>#N/A</v>
      </c>
      <c r="S191" t="e">
        <f t="shared" si="17"/>
        <v>#N/A</v>
      </c>
      <c r="T191" t="e">
        <f t="shared" si="18"/>
        <v>#N/A</v>
      </c>
      <c r="X191" t="s">
        <v>194</v>
      </c>
      <c r="Y191">
        <v>8312</v>
      </c>
    </row>
    <row r="192" spans="16:25" x14ac:dyDescent="0.3">
      <c r="P192" t="e">
        <f t="shared" si="16"/>
        <v>#N/A</v>
      </c>
      <c r="S192" t="e">
        <f t="shared" si="17"/>
        <v>#N/A</v>
      </c>
      <c r="T192" t="e">
        <f t="shared" si="18"/>
        <v>#N/A</v>
      </c>
      <c r="X192" t="s">
        <v>195</v>
      </c>
      <c r="Y192">
        <v>8313</v>
      </c>
    </row>
    <row r="193" spans="16:25" x14ac:dyDescent="0.3">
      <c r="P193" t="e">
        <f t="shared" si="16"/>
        <v>#N/A</v>
      </c>
      <c r="S193" t="e">
        <f t="shared" si="17"/>
        <v>#N/A</v>
      </c>
      <c r="T193" t="e">
        <f t="shared" si="18"/>
        <v>#N/A</v>
      </c>
      <c r="X193" t="s">
        <v>196</v>
      </c>
      <c r="Y193">
        <v>8314</v>
      </c>
    </row>
    <row r="194" spans="16:25" x14ac:dyDescent="0.3">
      <c r="P194" t="e">
        <f t="shared" si="16"/>
        <v>#N/A</v>
      </c>
      <c r="S194" t="e">
        <f t="shared" si="17"/>
        <v>#N/A</v>
      </c>
      <c r="T194" t="e">
        <f t="shared" si="18"/>
        <v>#N/A</v>
      </c>
      <c r="X194" t="s">
        <v>197</v>
      </c>
      <c r="Y194">
        <v>16101</v>
      </c>
    </row>
    <row r="195" spans="16:25" x14ac:dyDescent="0.3">
      <c r="P195" t="e">
        <f t="shared" si="16"/>
        <v>#N/A</v>
      </c>
      <c r="S195" t="e">
        <f t="shared" si="17"/>
        <v>#N/A</v>
      </c>
      <c r="T195" t="e">
        <f t="shared" si="18"/>
        <v>#N/A</v>
      </c>
      <c r="X195" t="s">
        <v>198</v>
      </c>
      <c r="Y195">
        <v>16102</v>
      </c>
    </row>
    <row r="196" spans="16:25" x14ac:dyDescent="0.3">
      <c r="P196" t="e">
        <f t="shared" si="16"/>
        <v>#N/A</v>
      </c>
      <c r="S196" t="e">
        <f t="shared" si="17"/>
        <v>#N/A</v>
      </c>
      <c r="T196" t="e">
        <f t="shared" si="18"/>
        <v>#N/A</v>
      </c>
      <c r="X196" t="s">
        <v>199</v>
      </c>
      <c r="Y196">
        <v>16202</v>
      </c>
    </row>
    <row r="197" spans="16:25" x14ac:dyDescent="0.3">
      <c r="P197" t="e">
        <f t="shared" ref="P197:P260" si="19">+VLOOKUP(R197,$L$4:$M$6,2,0)*100000+S197</f>
        <v>#N/A</v>
      </c>
      <c r="S197" t="e">
        <f t="shared" ref="S197:S260" si="20">+VLOOKUP(Q197,$X$3:$Y$364,2,0)</f>
        <v>#N/A</v>
      </c>
      <c r="T197" t="e">
        <f t="shared" ref="T197:T260" si="21">+P197</f>
        <v>#N/A</v>
      </c>
      <c r="X197" t="s">
        <v>200</v>
      </c>
      <c r="Y197">
        <v>16203</v>
      </c>
    </row>
    <row r="198" spans="16:25" x14ac:dyDescent="0.3">
      <c r="P198" t="e">
        <f t="shared" si="19"/>
        <v>#N/A</v>
      </c>
      <c r="S198" t="e">
        <f t="shared" si="20"/>
        <v>#N/A</v>
      </c>
      <c r="T198" t="e">
        <f t="shared" si="21"/>
        <v>#N/A</v>
      </c>
      <c r="X198" t="s">
        <v>201</v>
      </c>
      <c r="Y198">
        <v>16302</v>
      </c>
    </row>
    <row r="199" spans="16:25" x14ac:dyDescent="0.3">
      <c r="P199" t="e">
        <f t="shared" si="19"/>
        <v>#N/A</v>
      </c>
      <c r="S199" t="e">
        <f t="shared" si="20"/>
        <v>#N/A</v>
      </c>
      <c r="T199" t="e">
        <f t="shared" si="21"/>
        <v>#N/A</v>
      </c>
      <c r="X199" t="s">
        <v>202</v>
      </c>
      <c r="Y199">
        <v>16103</v>
      </c>
    </row>
    <row r="200" spans="16:25" x14ac:dyDescent="0.3">
      <c r="P200" t="e">
        <f t="shared" si="19"/>
        <v>#N/A</v>
      </c>
      <c r="S200" t="e">
        <f t="shared" si="20"/>
        <v>#N/A</v>
      </c>
      <c r="T200" t="e">
        <f t="shared" si="21"/>
        <v>#N/A</v>
      </c>
      <c r="X200" t="s">
        <v>203</v>
      </c>
      <c r="Y200">
        <v>16104</v>
      </c>
    </row>
    <row r="201" spans="16:25" x14ac:dyDescent="0.3">
      <c r="P201" t="e">
        <f t="shared" si="19"/>
        <v>#N/A</v>
      </c>
      <c r="S201" t="e">
        <f t="shared" si="20"/>
        <v>#N/A</v>
      </c>
      <c r="T201" t="e">
        <f t="shared" si="21"/>
        <v>#N/A</v>
      </c>
      <c r="X201" t="s">
        <v>204</v>
      </c>
      <c r="Y201">
        <v>16204</v>
      </c>
    </row>
    <row r="202" spans="16:25" x14ac:dyDescent="0.3">
      <c r="P202" t="e">
        <f t="shared" si="19"/>
        <v>#N/A</v>
      </c>
      <c r="S202" t="e">
        <f t="shared" si="20"/>
        <v>#N/A</v>
      </c>
      <c r="T202" t="e">
        <f t="shared" si="21"/>
        <v>#N/A</v>
      </c>
      <c r="X202" t="s">
        <v>205</v>
      </c>
      <c r="Y202">
        <v>16303</v>
      </c>
    </row>
    <row r="203" spans="16:25" x14ac:dyDescent="0.3">
      <c r="P203" t="e">
        <f t="shared" si="19"/>
        <v>#N/A</v>
      </c>
      <c r="S203" t="e">
        <f t="shared" si="20"/>
        <v>#N/A</v>
      </c>
      <c r="T203" t="e">
        <f t="shared" si="21"/>
        <v>#N/A</v>
      </c>
      <c r="X203" t="s">
        <v>206</v>
      </c>
      <c r="Y203">
        <v>16105</v>
      </c>
    </row>
    <row r="204" spans="16:25" x14ac:dyDescent="0.3">
      <c r="P204" t="e">
        <f t="shared" si="19"/>
        <v>#N/A</v>
      </c>
      <c r="S204" t="e">
        <f t="shared" si="20"/>
        <v>#N/A</v>
      </c>
      <c r="T204" t="e">
        <f t="shared" si="21"/>
        <v>#N/A</v>
      </c>
      <c r="X204" t="s">
        <v>207</v>
      </c>
      <c r="Y204">
        <v>16106</v>
      </c>
    </row>
    <row r="205" spans="16:25" x14ac:dyDescent="0.3">
      <c r="P205" t="e">
        <f t="shared" si="19"/>
        <v>#N/A</v>
      </c>
      <c r="S205" t="e">
        <f t="shared" si="20"/>
        <v>#N/A</v>
      </c>
      <c r="T205" t="e">
        <f t="shared" si="21"/>
        <v>#N/A</v>
      </c>
      <c r="X205" t="s">
        <v>208</v>
      </c>
      <c r="Y205">
        <v>16205</v>
      </c>
    </row>
    <row r="206" spans="16:25" x14ac:dyDescent="0.3">
      <c r="P206" t="e">
        <f t="shared" si="19"/>
        <v>#N/A</v>
      </c>
      <c r="S206" t="e">
        <f t="shared" si="20"/>
        <v>#N/A</v>
      </c>
      <c r="T206" t="e">
        <f t="shared" si="21"/>
        <v>#N/A</v>
      </c>
      <c r="X206" t="s">
        <v>209</v>
      </c>
      <c r="Y206">
        <v>16107</v>
      </c>
    </row>
    <row r="207" spans="16:25" x14ac:dyDescent="0.3">
      <c r="P207" t="e">
        <f t="shared" si="19"/>
        <v>#N/A</v>
      </c>
      <c r="S207" t="e">
        <f t="shared" si="20"/>
        <v>#N/A</v>
      </c>
      <c r="T207" t="e">
        <f t="shared" si="21"/>
        <v>#N/A</v>
      </c>
      <c r="X207" t="s">
        <v>210</v>
      </c>
      <c r="Y207">
        <v>16201</v>
      </c>
    </row>
    <row r="208" spans="16:25" x14ac:dyDescent="0.3">
      <c r="P208" t="e">
        <f t="shared" si="19"/>
        <v>#N/A</v>
      </c>
      <c r="S208" t="e">
        <f t="shared" si="20"/>
        <v>#N/A</v>
      </c>
      <c r="T208" t="e">
        <f t="shared" si="21"/>
        <v>#N/A</v>
      </c>
      <c r="X208" t="s">
        <v>211</v>
      </c>
      <c r="Y208">
        <v>16206</v>
      </c>
    </row>
    <row r="209" spans="16:25" x14ac:dyDescent="0.3">
      <c r="P209" t="e">
        <f t="shared" si="19"/>
        <v>#N/A</v>
      </c>
      <c r="S209" t="e">
        <f t="shared" si="20"/>
        <v>#N/A</v>
      </c>
      <c r="T209" t="e">
        <f t="shared" si="21"/>
        <v>#N/A</v>
      </c>
      <c r="X209" t="s">
        <v>212</v>
      </c>
      <c r="Y209">
        <v>16301</v>
      </c>
    </row>
    <row r="210" spans="16:25" x14ac:dyDescent="0.3">
      <c r="P210" t="e">
        <f t="shared" si="19"/>
        <v>#N/A</v>
      </c>
      <c r="S210" t="e">
        <f t="shared" si="20"/>
        <v>#N/A</v>
      </c>
      <c r="T210" t="e">
        <f t="shared" si="21"/>
        <v>#N/A</v>
      </c>
      <c r="X210" t="s">
        <v>213</v>
      </c>
      <c r="Y210">
        <v>16304</v>
      </c>
    </row>
    <row r="211" spans="16:25" x14ac:dyDescent="0.3">
      <c r="P211" t="e">
        <f t="shared" si="19"/>
        <v>#N/A</v>
      </c>
      <c r="S211" t="e">
        <f t="shared" si="20"/>
        <v>#N/A</v>
      </c>
      <c r="T211" t="e">
        <f t="shared" si="21"/>
        <v>#N/A</v>
      </c>
      <c r="X211" t="s">
        <v>214</v>
      </c>
      <c r="Y211">
        <v>16108</v>
      </c>
    </row>
    <row r="212" spans="16:25" x14ac:dyDescent="0.3">
      <c r="P212" t="e">
        <f t="shared" si="19"/>
        <v>#N/A</v>
      </c>
      <c r="S212" t="e">
        <f t="shared" si="20"/>
        <v>#N/A</v>
      </c>
      <c r="T212" t="e">
        <f t="shared" si="21"/>
        <v>#N/A</v>
      </c>
      <c r="X212" t="s">
        <v>215</v>
      </c>
      <c r="Y212">
        <v>16305</v>
      </c>
    </row>
    <row r="213" spans="16:25" x14ac:dyDescent="0.3">
      <c r="P213" t="e">
        <f t="shared" si="19"/>
        <v>#N/A</v>
      </c>
      <c r="S213" t="e">
        <f t="shared" si="20"/>
        <v>#N/A</v>
      </c>
      <c r="T213" t="e">
        <f t="shared" si="21"/>
        <v>#N/A</v>
      </c>
      <c r="X213" t="s">
        <v>216</v>
      </c>
      <c r="Y213">
        <v>16207</v>
      </c>
    </row>
    <row r="214" spans="16:25" x14ac:dyDescent="0.3">
      <c r="P214" t="e">
        <f t="shared" si="19"/>
        <v>#N/A</v>
      </c>
      <c r="S214" t="e">
        <f t="shared" si="20"/>
        <v>#N/A</v>
      </c>
      <c r="T214" t="e">
        <f t="shared" si="21"/>
        <v>#N/A</v>
      </c>
      <c r="X214" t="s">
        <v>217</v>
      </c>
      <c r="Y214">
        <v>16109</v>
      </c>
    </row>
    <row r="215" spans="16:25" x14ac:dyDescent="0.3">
      <c r="P215" t="e">
        <f t="shared" si="19"/>
        <v>#N/A</v>
      </c>
      <c r="S215" t="e">
        <f t="shared" si="20"/>
        <v>#N/A</v>
      </c>
      <c r="T215" t="e">
        <f t="shared" si="21"/>
        <v>#N/A</v>
      </c>
      <c r="X215" t="s">
        <v>218</v>
      </c>
      <c r="Y215">
        <v>9101</v>
      </c>
    </row>
    <row r="216" spans="16:25" x14ac:dyDescent="0.3">
      <c r="P216" t="e">
        <f t="shared" si="19"/>
        <v>#N/A</v>
      </c>
      <c r="S216" t="e">
        <f t="shared" si="20"/>
        <v>#N/A</v>
      </c>
      <c r="T216" t="e">
        <f t="shared" si="21"/>
        <v>#N/A</v>
      </c>
      <c r="X216" t="s">
        <v>219</v>
      </c>
      <c r="Y216">
        <v>9102</v>
      </c>
    </row>
    <row r="217" spans="16:25" x14ac:dyDescent="0.3">
      <c r="P217" t="e">
        <f t="shared" si="19"/>
        <v>#N/A</v>
      </c>
      <c r="S217" t="e">
        <f t="shared" si="20"/>
        <v>#N/A</v>
      </c>
      <c r="T217" t="e">
        <f t="shared" si="21"/>
        <v>#N/A</v>
      </c>
      <c r="X217" t="s">
        <v>220</v>
      </c>
      <c r="Y217">
        <v>9103</v>
      </c>
    </row>
    <row r="218" spans="16:25" x14ac:dyDescent="0.3">
      <c r="P218" t="e">
        <f t="shared" si="19"/>
        <v>#N/A</v>
      </c>
      <c r="S218" t="e">
        <f t="shared" si="20"/>
        <v>#N/A</v>
      </c>
      <c r="T218" t="e">
        <f t="shared" si="21"/>
        <v>#N/A</v>
      </c>
      <c r="X218" t="s">
        <v>221</v>
      </c>
      <c r="Y218">
        <v>9104</v>
      </c>
    </row>
    <row r="219" spans="16:25" x14ac:dyDescent="0.3">
      <c r="P219" t="e">
        <f t="shared" si="19"/>
        <v>#N/A</v>
      </c>
      <c r="S219" t="e">
        <f t="shared" si="20"/>
        <v>#N/A</v>
      </c>
      <c r="T219" t="e">
        <f t="shared" si="21"/>
        <v>#N/A</v>
      </c>
      <c r="X219" t="s">
        <v>222</v>
      </c>
      <c r="Y219">
        <v>9105</v>
      </c>
    </row>
    <row r="220" spans="16:25" x14ac:dyDescent="0.3">
      <c r="P220" t="e">
        <f t="shared" si="19"/>
        <v>#N/A</v>
      </c>
      <c r="S220" t="e">
        <f t="shared" si="20"/>
        <v>#N/A</v>
      </c>
      <c r="T220" t="e">
        <f t="shared" si="21"/>
        <v>#N/A</v>
      </c>
      <c r="X220" t="s">
        <v>223</v>
      </c>
      <c r="Y220">
        <v>9106</v>
      </c>
    </row>
    <row r="221" spans="16:25" x14ac:dyDescent="0.3">
      <c r="P221" t="e">
        <f t="shared" si="19"/>
        <v>#N/A</v>
      </c>
      <c r="S221" t="e">
        <f t="shared" si="20"/>
        <v>#N/A</v>
      </c>
      <c r="T221" t="e">
        <f t="shared" si="21"/>
        <v>#N/A</v>
      </c>
      <c r="X221" t="s">
        <v>224</v>
      </c>
      <c r="Y221">
        <v>9107</v>
      </c>
    </row>
    <row r="222" spans="16:25" x14ac:dyDescent="0.3">
      <c r="P222" t="e">
        <f t="shared" si="19"/>
        <v>#N/A</v>
      </c>
      <c r="S222" t="e">
        <f t="shared" si="20"/>
        <v>#N/A</v>
      </c>
      <c r="T222" t="e">
        <f t="shared" si="21"/>
        <v>#N/A</v>
      </c>
      <c r="X222" t="s">
        <v>225</v>
      </c>
      <c r="Y222">
        <v>9108</v>
      </c>
    </row>
    <row r="223" spans="16:25" x14ac:dyDescent="0.3">
      <c r="P223" t="e">
        <f t="shared" si="19"/>
        <v>#N/A</v>
      </c>
      <c r="S223" t="e">
        <f t="shared" si="20"/>
        <v>#N/A</v>
      </c>
      <c r="T223" t="e">
        <f t="shared" si="21"/>
        <v>#N/A</v>
      </c>
      <c r="X223" t="s">
        <v>226</v>
      </c>
      <c r="Y223">
        <v>9109</v>
      </c>
    </row>
    <row r="224" spans="16:25" x14ac:dyDescent="0.3">
      <c r="P224" t="e">
        <f t="shared" si="19"/>
        <v>#N/A</v>
      </c>
      <c r="S224" t="e">
        <f t="shared" si="20"/>
        <v>#N/A</v>
      </c>
      <c r="T224" t="e">
        <f t="shared" si="21"/>
        <v>#N/A</v>
      </c>
      <c r="X224" t="s">
        <v>227</v>
      </c>
      <c r="Y224">
        <v>9110</v>
      </c>
    </row>
    <row r="225" spans="16:25" x14ac:dyDescent="0.3">
      <c r="P225" t="e">
        <f t="shared" si="19"/>
        <v>#N/A</v>
      </c>
      <c r="S225" t="e">
        <f t="shared" si="20"/>
        <v>#N/A</v>
      </c>
      <c r="T225" t="e">
        <f t="shared" si="21"/>
        <v>#N/A</v>
      </c>
      <c r="X225" t="s">
        <v>228</v>
      </c>
      <c r="Y225">
        <v>9111</v>
      </c>
    </row>
    <row r="226" spans="16:25" x14ac:dyDescent="0.3">
      <c r="P226" t="e">
        <f t="shared" si="19"/>
        <v>#N/A</v>
      </c>
      <c r="S226" t="e">
        <f t="shared" si="20"/>
        <v>#N/A</v>
      </c>
      <c r="T226" t="e">
        <f t="shared" si="21"/>
        <v>#N/A</v>
      </c>
      <c r="X226" t="s">
        <v>229</v>
      </c>
      <c r="Y226">
        <v>9112</v>
      </c>
    </row>
    <row r="227" spans="16:25" x14ac:dyDescent="0.3">
      <c r="P227" t="e">
        <f t="shared" si="19"/>
        <v>#N/A</v>
      </c>
      <c r="S227" t="e">
        <f t="shared" si="20"/>
        <v>#N/A</v>
      </c>
      <c r="T227" t="e">
        <f t="shared" si="21"/>
        <v>#N/A</v>
      </c>
      <c r="X227" t="s">
        <v>230</v>
      </c>
      <c r="Y227">
        <v>9113</v>
      </c>
    </row>
    <row r="228" spans="16:25" x14ac:dyDescent="0.3">
      <c r="P228" t="e">
        <f t="shared" si="19"/>
        <v>#N/A</v>
      </c>
      <c r="S228" t="e">
        <f t="shared" si="20"/>
        <v>#N/A</v>
      </c>
      <c r="T228" t="e">
        <f t="shared" si="21"/>
        <v>#N/A</v>
      </c>
      <c r="X228" t="s">
        <v>231</v>
      </c>
      <c r="Y228">
        <v>9114</v>
      </c>
    </row>
    <row r="229" spans="16:25" x14ac:dyDescent="0.3">
      <c r="P229" t="e">
        <f t="shared" si="19"/>
        <v>#N/A</v>
      </c>
      <c r="S229" t="e">
        <f t="shared" si="20"/>
        <v>#N/A</v>
      </c>
      <c r="T229" t="e">
        <f t="shared" si="21"/>
        <v>#N/A</v>
      </c>
      <c r="X229" t="s">
        <v>232</v>
      </c>
      <c r="Y229">
        <v>9115</v>
      </c>
    </row>
    <row r="230" spans="16:25" x14ac:dyDescent="0.3">
      <c r="P230" t="e">
        <f t="shared" si="19"/>
        <v>#N/A</v>
      </c>
      <c r="S230" t="e">
        <f t="shared" si="20"/>
        <v>#N/A</v>
      </c>
      <c r="T230" t="e">
        <f t="shared" si="21"/>
        <v>#N/A</v>
      </c>
      <c r="X230" t="s">
        <v>233</v>
      </c>
      <c r="Y230">
        <v>9116</v>
      </c>
    </row>
    <row r="231" spans="16:25" x14ac:dyDescent="0.3">
      <c r="P231" t="e">
        <f t="shared" si="19"/>
        <v>#N/A</v>
      </c>
      <c r="S231" t="e">
        <f t="shared" si="20"/>
        <v>#N/A</v>
      </c>
      <c r="T231" t="e">
        <f t="shared" si="21"/>
        <v>#N/A</v>
      </c>
      <c r="X231" t="s">
        <v>234</v>
      </c>
      <c r="Y231">
        <v>9117</v>
      </c>
    </row>
    <row r="232" spans="16:25" x14ac:dyDescent="0.3">
      <c r="P232" t="e">
        <f t="shared" si="19"/>
        <v>#N/A</v>
      </c>
      <c r="S232" t="e">
        <f t="shared" si="20"/>
        <v>#N/A</v>
      </c>
      <c r="T232" t="e">
        <f t="shared" si="21"/>
        <v>#N/A</v>
      </c>
      <c r="X232" t="s">
        <v>235</v>
      </c>
      <c r="Y232">
        <v>9118</v>
      </c>
    </row>
    <row r="233" spans="16:25" x14ac:dyDescent="0.3">
      <c r="P233" t="e">
        <f t="shared" si="19"/>
        <v>#N/A</v>
      </c>
      <c r="S233" t="e">
        <f t="shared" si="20"/>
        <v>#N/A</v>
      </c>
      <c r="T233" t="e">
        <f t="shared" si="21"/>
        <v>#N/A</v>
      </c>
      <c r="X233" t="s">
        <v>236</v>
      </c>
      <c r="Y233">
        <v>9119</v>
      </c>
    </row>
    <row r="234" spans="16:25" x14ac:dyDescent="0.3">
      <c r="P234" t="e">
        <f t="shared" si="19"/>
        <v>#N/A</v>
      </c>
      <c r="S234" t="e">
        <f t="shared" si="20"/>
        <v>#N/A</v>
      </c>
      <c r="T234" t="e">
        <f t="shared" si="21"/>
        <v>#N/A</v>
      </c>
      <c r="X234" t="s">
        <v>237</v>
      </c>
      <c r="Y234">
        <v>9120</v>
      </c>
    </row>
    <row r="235" spans="16:25" x14ac:dyDescent="0.3">
      <c r="P235" t="e">
        <f t="shared" si="19"/>
        <v>#N/A</v>
      </c>
      <c r="S235" t="e">
        <f t="shared" si="20"/>
        <v>#N/A</v>
      </c>
      <c r="T235" t="e">
        <f t="shared" si="21"/>
        <v>#N/A</v>
      </c>
      <c r="X235" t="s">
        <v>238</v>
      </c>
      <c r="Y235">
        <v>9121</v>
      </c>
    </row>
    <row r="236" spans="16:25" x14ac:dyDescent="0.3">
      <c r="P236" t="e">
        <f t="shared" si="19"/>
        <v>#N/A</v>
      </c>
      <c r="S236" t="e">
        <f t="shared" si="20"/>
        <v>#N/A</v>
      </c>
      <c r="T236" t="e">
        <f t="shared" si="21"/>
        <v>#N/A</v>
      </c>
      <c r="X236" t="s">
        <v>239</v>
      </c>
      <c r="Y236">
        <v>9201</v>
      </c>
    </row>
    <row r="237" spans="16:25" x14ac:dyDescent="0.3">
      <c r="P237" t="e">
        <f t="shared" si="19"/>
        <v>#N/A</v>
      </c>
      <c r="S237" t="e">
        <f t="shared" si="20"/>
        <v>#N/A</v>
      </c>
      <c r="T237" t="e">
        <f t="shared" si="21"/>
        <v>#N/A</v>
      </c>
      <c r="X237" t="s">
        <v>240</v>
      </c>
      <c r="Y237">
        <v>9202</v>
      </c>
    </row>
    <row r="238" spans="16:25" x14ac:dyDescent="0.3">
      <c r="P238" t="e">
        <f t="shared" si="19"/>
        <v>#N/A</v>
      </c>
      <c r="S238" t="e">
        <f t="shared" si="20"/>
        <v>#N/A</v>
      </c>
      <c r="T238" t="e">
        <f t="shared" si="21"/>
        <v>#N/A</v>
      </c>
      <c r="X238" t="s">
        <v>241</v>
      </c>
      <c r="Y238">
        <v>9203</v>
      </c>
    </row>
    <row r="239" spans="16:25" x14ac:dyDescent="0.3">
      <c r="P239" t="e">
        <f t="shared" si="19"/>
        <v>#N/A</v>
      </c>
      <c r="S239" t="e">
        <f t="shared" si="20"/>
        <v>#N/A</v>
      </c>
      <c r="T239" t="e">
        <f t="shared" si="21"/>
        <v>#N/A</v>
      </c>
      <c r="X239" t="s">
        <v>242</v>
      </c>
      <c r="Y239">
        <v>9204</v>
      </c>
    </row>
    <row r="240" spans="16:25" x14ac:dyDescent="0.3">
      <c r="P240" t="e">
        <f t="shared" si="19"/>
        <v>#N/A</v>
      </c>
      <c r="S240" t="e">
        <f t="shared" si="20"/>
        <v>#N/A</v>
      </c>
      <c r="T240" t="e">
        <f t="shared" si="21"/>
        <v>#N/A</v>
      </c>
      <c r="X240" t="s">
        <v>243</v>
      </c>
      <c r="Y240">
        <v>9205</v>
      </c>
    </row>
    <row r="241" spans="16:25" x14ac:dyDescent="0.3">
      <c r="P241" t="e">
        <f t="shared" si="19"/>
        <v>#N/A</v>
      </c>
      <c r="S241" t="e">
        <f t="shared" si="20"/>
        <v>#N/A</v>
      </c>
      <c r="T241" t="e">
        <f t="shared" si="21"/>
        <v>#N/A</v>
      </c>
      <c r="X241" t="s">
        <v>244</v>
      </c>
      <c r="Y241">
        <v>9206</v>
      </c>
    </row>
    <row r="242" spans="16:25" x14ac:dyDescent="0.3">
      <c r="P242" t="e">
        <f t="shared" si="19"/>
        <v>#N/A</v>
      </c>
      <c r="S242" t="e">
        <f t="shared" si="20"/>
        <v>#N/A</v>
      </c>
      <c r="T242" t="e">
        <f t="shared" si="21"/>
        <v>#N/A</v>
      </c>
      <c r="X242" t="s">
        <v>245</v>
      </c>
      <c r="Y242">
        <v>9207</v>
      </c>
    </row>
    <row r="243" spans="16:25" x14ac:dyDescent="0.3">
      <c r="P243" t="e">
        <f t="shared" si="19"/>
        <v>#N/A</v>
      </c>
      <c r="S243" t="e">
        <f t="shared" si="20"/>
        <v>#N/A</v>
      </c>
      <c r="T243" t="e">
        <f t="shared" si="21"/>
        <v>#N/A</v>
      </c>
      <c r="X243" t="s">
        <v>246</v>
      </c>
      <c r="Y243">
        <v>9208</v>
      </c>
    </row>
    <row r="244" spans="16:25" x14ac:dyDescent="0.3">
      <c r="P244" t="e">
        <f t="shared" si="19"/>
        <v>#N/A</v>
      </c>
      <c r="S244" t="e">
        <f t="shared" si="20"/>
        <v>#N/A</v>
      </c>
      <c r="T244" t="e">
        <f t="shared" si="21"/>
        <v>#N/A</v>
      </c>
      <c r="X244" t="s">
        <v>247</v>
      </c>
      <c r="Y244">
        <v>9209</v>
      </c>
    </row>
    <row r="245" spans="16:25" x14ac:dyDescent="0.3">
      <c r="P245" t="e">
        <f t="shared" si="19"/>
        <v>#N/A</v>
      </c>
      <c r="S245" t="e">
        <f t="shared" si="20"/>
        <v>#N/A</v>
      </c>
      <c r="T245" t="e">
        <f t="shared" si="21"/>
        <v>#N/A</v>
      </c>
      <c r="X245" t="s">
        <v>248</v>
      </c>
      <c r="Y245">
        <v>9210</v>
      </c>
    </row>
    <row r="246" spans="16:25" x14ac:dyDescent="0.3">
      <c r="P246" t="e">
        <f t="shared" si="19"/>
        <v>#N/A</v>
      </c>
      <c r="S246" t="e">
        <f t="shared" si="20"/>
        <v>#N/A</v>
      </c>
      <c r="T246" t="e">
        <f t="shared" si="21"/>
        <v>#N/A</v>
      </c>
      <c r="X246" t="s">
        <v>249</v>
      </c>
      <c r="Y246">
        <v>9211</v>
      </c>
    </row>
    <row r="247" spans="16:25" x14ac:dyDescent="0.3">
      <c r="P247" t="e">
        <f t="shared" si="19"/>
        <v>#N/A</v>
      </c>
      <c r="S247" t="e">
        <f t="shared" si="20"/>
        <v>#N/A</v>
      </c>
      <c r="T247" t="e">
        <f t="shared" si="21"/>
        <v>#N/A</v>
      </c>
      <c r="X247" t="s">
        <v>250</v>
      </c>
      <c r="Y247">
        <v>10101</v>
      </c>
    </row>
    <row r="248" spans="16:25" x14ac:dyDescent="0.3">
      <c r="P248" t="e">
        <f t="shared" si="19"/>
        <v>#N/A</v>
      </c>
      <c r="S248" t="e">
        <f t="shared" si="20"/>
        <v>#N/A</v>
      </c>
      <c r="T248" t="e">
        <f t="shared" si="21"/>
        <v>#N/A</v>
      </c>
      <c r="X248" t="s">
        <v>251</v>
      </c>
      <c r="Y248">
        <v>10102</v>
      </c>
    </row>
    <row r="249" spans="16:25" x14ac:dyDescent="0.3">
      <c r="P249" t="e">
        <f t="shared" si="19"/>
        <v>#N/A</v>
      </c>
      <c r="S249" t="e">
        <f t="shared" si="20"/>
        <v>#N/A</v>
      </c>
      <c r="T249" t="e">
        <f t="shared" si="21"/>
        <v>#N/A</v>
      </c>
      <c r="X249" t="s">
        <v>252</v>
      </c>
      <c r="Y249">
        <v>10103</v>
      </c>
    </row>
    <row r="250" spans="16:25" x14ac:dyDescent="0.3">
      <c r="P250" t="e">
        <f t="shared" si="19"/>
        <v>#N/A</v>
      </c>
      <c r="S250" t="e">
        <f t="shared" si="20"/>
        <v>#N/A</v>
      </c>
      <c r="T250" t="e">
        <f t="shared" si="21"/>
        <v>#N/A</v>
      </c>
      <c r="X250" t="s">
        <v>253</v>
      </c>
      <c r="Y250">
        <v>10104</v>
      </c>
    </row>
    <row r="251" spans="16:25" x14ac:dyDescent="0.3">
      <c r="P251" t="e">
        <f t="shared" si="19"/>
        <v>#N/A</v>
      </c>
      <c r="S251" t="e">
        <f t="shared" si="20"/>
        <v>#N/A</v>
      </c>
      <c r="T251" t="e">
        <f t="shared" si="21"/>
        <v>#N/A</v>
      </c>
      <c r="X251" t="s">
        <v>254</v>
      </c>
      <c r="Y251">
        <v>10105</v>
      </c>
    </row>
    <row r="252" spans="16:25" x14ac:dyDescent="0.3">
      <c r="P252" t="e">
        <f t="shared" si="19"/>
        <v>#N/A</v>
      </c>
      <c r="S252" t="e">
        <f t="shared" si="20"/>
        <v>#N/A</v>
      </c>
      <c r="T252" t="e">
        <f t="shared" si="21"/>
        <v>#N/A</v>
      </c>
      <c r="X252" t="s">
        <v>255</v>
      </c>
      <c r="Y252">
        <v>10106</v>
      </c>
    </row>
    <row r="253" spans="16:25" x14ac:dyDescent="0.3">
      <c r="P253" t="e">
        <f t="shared" si="19"/>
        <v>#N/A</v>
      </c>
      <c r="S253" t="e">
        <f t="shared" si="20"/>
        <v>#N/A</v>
      </c>
      <c r="T253" t="e">
        <f t="shared" si="21"/>
        <v>#N/A</v>
      </c>
      <c r="X253" t="s">
        <v>256</v>
      </c>
      <c r="Y253">
        <v>10107</v>
      </c>
    </row>
    <row r="254" spans="16:25" x14ac:dyDescent="0.3">
      <c r="P254" t="e">
        <f t="shared" si="19"/>
        <v>#N/A</v>
      </c>
      <c r="S254" t="e">
        <f t="shared" si="20"/>
        <v>#N/A</v>
      </c>
      <c r="T254" t="e">
        <f t="shared" si="21"/>
        <v>#N/A</v>
      </c>
      <c r="X254" t="s">
        <v>257</v>
      </c>
      <c r="Y254">
        <v>10108</v>
      </c>
    </row>
    <row r="255" spans="16:25" x14ac:dyDescent="0.3">
      <c r="P255" t="e">
        <f t="shared" si="19"/>
        <v>#N/A</v>
      </c>
      <c r="S255" t="e">
        <f t="shared" si="20"/>
        <v>#N/A</v>
      </c>
      <c r="T255" t="e">
        <f t="shared" si="21"/>
        <v>#N/A</v>
      </c>
      <c r="X255" t="s">
        <v>258</v>
      </c>
      <c r="Y255">
        <v>10109</v>
      </c>
    </row>
    <row r="256" spans="16:25" x14ac:dyDescent="0.3">
      <c r="P256" t="e">
        <f t="shared" si="19"/>
        <v>#N/A</v>
      </c>
      <c r="S256" t="e">
        <f t="shared" si="20"/>
        <v>#N/A</v>
      </c>
      <c r="T256" t="e">
        <f t="shared" si="21"/>
        <v>#N/A</v>
      </c>
      <c r="X256" t="s">
        <v>259</v>
      </c>
      <c r="Y256">
        <v>10201</v>
      </c>
    </row>
    <row r="257" spans="16:25" x14ac:dyDescent="0.3">
      <c r="P257" t="e">
        <f t="shared" si="19"/>
        <v>#N/A</v>
      </c>
      <c r="S257" t="e">
        <f t="shared" si="20"/>
        <v>#N/A</v>
      </c>
      <c r="T257" t="e">
        <f t="shared" si="21"/>
        <v>#N/A</v>
      </c>
      <c r="X257" t="s">
        <v>260</v>
      </c>
      <c r="Y257">
        <v>10202</v>
      </c>
    </row>
    <row r="258" spans="16:25" x14ac:dyDescent="0.3">
      <c r="P258" t="e">
        <f t="shared" si="19"/>
        <v>#N/A</v>
      </c>
      <c r="S258" t="e">
        <f t="shared" si="20"/>
        <v>#N/A</v>
      </c>
      <c r="T258" t="e">
        <f t="shared" si="21"/>
        <v>#N/A</v>
      </c>
      <c r="X258" t="s">
        <v>261</v>
      </c>
      <c r="Y258">
        <v>10203</v>
      </c>
    </row>
    <row r="259" spans="16:25" x14ac:dyDescent="0.3">
      <c r="P259" t="e">
        <f t="shared" si="19"/>
        <v>#N/A</v>
      </c>
      <c r="S259" t="e">
        <f t="shared" si="20"/>
        <v>#N/A</v>
      </c>
      <c r="T259" t="e">
        <f t="shared" si="21"/>
        <v>#N/A</v>
      </c>
      <c r="X259" t="s">
        <v>262</v>
      </c>
      <c r="Y259">
        <v>10204</v>
      </c>
    </row>
    <row r="260" spans="16:25" x14ac:dyDescent="0.3">
      <c r="P260" t="e">
        <f t="shared" si="19"/>
        <v>#N/A</v>
      </c>
      <c r="S260" t="e">
        <f t="shared" si="20"/>
        <v>#N/A</v>
      </c>
      <c r="T260" t="e">
        <f t="shared" si="21"/>
        <v>#N/A</v>
      </c>
      <c r="X260" t="s">
        <v>263</v>
      </c>
      <c r="Y260">
        <v>10205</v>
      </c>
    </row>
    <row r="261" spans="16:25" x14ac:dyDescent="0.3">
      <c r="P261" t="e">
        <f t="shared" ref="P261:P324" si="22">+VLOOKUP(R261,$L$4:$M$6,2,0)*100000+S261</f>
        <v>#N/A</v>
      </c>
      <c r="S261" t="e">
        <f t="shared" ref="S261:S324" si="23">+VLOOKUP(Q261,$X$3:$Y$364,2,0)</f>
        <v>#N/A</v>
      </c>
      <c r="T261" t="e">
        <f t="shared" ref="T261:T324" si="24">+P261</f>
        <v>#N/A</v>
      </c>
      <c r="X261" t="s">
        <v>264</v>
      </c>
      <c r="Y261">
        <v>10206</v>
      </c>
    </row>
    <row r="262" spans="16:25" x14ac:dyDescent="0.3">
      <c r="P262" t="e">
        <f t="shared" si="22"/>
        <v>#N/A</v>
      </c>
      <c r="S262" t="e">
        <f t="shared" si="23"/>
        <v>#N/A</v>
      </c>
      <c r="T262" t="e">
        <f t="shared" si="24"/>
        <v>#N/A</v>
      </c>
      <c r="X262" t="s">
        <v>265</v>
      </c>
      <c r="Y262">
        <v>10207</v>
      </c>
    </row>
    <row r="263" spans="16:25" x14ac:dyDescent="0.3">
      <c r="P263" t="e">
        <f t="shared" si="22"/>
        <v>#N/A</v>
      </c>
      <c r="S263" t="e">
        <f t="shared" si="23"/>
        <v>#N/A</v>
      </c>
      <c r="T263" t="e">
        <f t="shared" si="24"/>
        <v>#N/A</v>
      </c>
      <c r="X263" t="s">
        <v>266</v>
      </c>
      <c r="Y263">
        <v>10208</v>
      </c>
    </row>
    <row r="264" spans="16:25" x14ac:dyDescent="0.3">
      <c r="P264" t="e">
        <f t="shared" si="22"/>
        <v>#N/A</v>
      </c>
      <c r="S264" t="e">
        <f t="shared" si="23"/>
        <v>#N/A</v>
      </c>
      <c r="T264" t="e">
        <f t="shared" si="24"/>
        <v>#N/A</v>
      </c>
      <c r="X264" t="s">
        <v>267</v>
      </c>
      <c r="Y264">
        <v>10209</v>
      </c>
    </row>
    <row r="265" spans="16:25" x14ac:dyDescent="0.3">
      <c r="P265" t="e">
        <f t="shared" si="22"/>
        <v>#N/A</v>
      </c>
      <c r="S265" t="e">
        <f t="shared" si="23"/>
        <v>#N/A</v>
      </c>
      <c r="T265" t="e">
        <f t="shared" si="24"/>
        <v>#N/A</v>
      </c>
      <c r="X265" t="s">
        <v>268</v>
      </c>
      <c r="Y265">
        <v>10210</v>
      </c>
    </row>
    <row r="266" spans="16:25" x14ac:dyDescent="0.3">
      <c r="P266" t="e">
        <f t="shared" si="22"/>
        <v>#N/A</v>
      </c>
      <c r="S266" t="e">
        <f t="shared" si="23"/>
        <v>#N/A</v>
      </c>
      <c r="T266" t="e">
        <f t="shared" si="24"/>
        <v>#N/A</v>
      </c>
      <c r="X266" t="s">
        <v>269</v>
      </c>
      <c r="Y266">
        <v>10301</v>
      </c>
    </row>
    <row r="267" spans="16:25" x14ac:dyDescent="0.3">
      <c r="P267" t="e">
        <f t="shared" si="22"/>
        <v>#N/A</v>
      </c>
      <c r="S267" t="e">
        <f t="shared" si="23"/>
        <v>#N/A</v>
      </c>
      <c r="T267" t="e">
        <f t="shared" si="24"/>
        <v>#N/A</v>
      </c>
      <c r="X267" t="s">
        <v>270</v>
      </c>
      <c r="Y267">
        <v>10302</v>
      </c>
    </row>
    <row r="268" spans="16:25" x14ac:dyDescent="0.3">
      <c r="P268" t="e">
        <f t="shared" si="22"/>
        <v>#N/A</v>
      </c>
      <c r="S268" t="e">
        <f t="shared" si="23"/>
        <v>#N/A</v>
      </c>
      <c r="T268" t="e">
        <f t="shared" si="24"/>
        <v>#N/A</v>
      </c>
      <c r="X268" t="s">
        <v>271</v>
      </c>
      <c r="Y268">
        <v>10303</v>
      </c>
    </row>
    <row r="269" spans="16:25" x14ac:dyDescent="0.3">
      <c r="P269" t="e">
        <f t="shared" si="22"/>
        <v>#N/A</v>
      </c>
      <c r="S269" t="e">
        <f t="shared" si="23"/>
        <v>#N/A</v>
      </c>
      <c r="T269" t="e">
        <f t="shared" si="24"/>
        <v>#N/A</v>
      </c>
      <c r="X269" t="s">
        <v>272</v>
      </c>
      <c r="Y269">
        <v>10304</v>
      </c>
    </row>
    <row r="270" spans="16:25" x14ac:dyDescent="0.3">
      <c r="P270" t="e">
        <f t="shared" si="22"/>
        <v>#N/A</v>
      </c>
      <c r="S270" t="e">
        <f t="shared" si="23"/>
        <v>#N/A</v>
      </c>
      <c r="T270" t="e">
        <f t="shared" si="24"/>
        <v>#N/A</v>
      </c>
      <c r="X270" t="s">
        <v>273</v>
      </c>
      <c r="Y270">
        <v>10305</v>
      </c>
    </row>
    <row r="271" spans="16:25" x14ac:dyDescent="0.3">
      <c r="P271" t="e">
        <f t="shared" si="22"/>
        <v>#N/A</v>
      </c>
      <c r="S271" t="e">
        <f t="shared" si="23"/>
        <v>#N/A</v>
      </c>
      <c r="T271" t="e">
        <f t="shared" si="24"/>
        <v>#N/A</v>
      </c>
      <c r="X271" t="s">
        <v>274</v>
      </c>
      <c r="Y271">
        <v>10306</v>
      </c>
    </row>
    <row r="272" spans="16:25" x14ac:dyDescent="0.3">
      <c r="P272" t="e">
        <f t="shared" si="22"/>
        <v>#N/A</v>
      </c>
      <c r="S272" t="e">
        <f t="shared" si="23"/>
        <v>#N/A</v>
      </c>
      <c r="T272" t="e">
        <f t="shared" si="24"/>
        <v>#N/A</v>
      </c>
      <c r="X272" t="s">
        <v>275</v>
      </c>
      <c r="Y272">
        <v>10307</v>
      </c>
    </row>
    <row r="273" spans="16:25" x14ac:dyDescent="0.3">
      <c r="P273" t="e">
        <f t="shared" si="22"/>
        <v>#N/A</v>
      </c>
      <c r="S273" t="e">
        <f t="shared" si="23"/>
        <v>#N/A</v>
      </c>
      <c r="T273" t="e">
        <f t="shared" si="24"/>
        <v>#N/A</v>
      </c>
      <c r="X273" t="s">
        <v>276</v>
      </c>
      <c r="Y273">
        <v>10401</v>
      </c>
    </row>
    <row r="274" spans="16:25" x14ac:dyDescent="0.3">
      <c r="P274" t="e">
        <f t="shared" si="22"/>
        <v>#N/A</v>
      </c>
      <c r="S274" t="e">
        <f t="shared" si="23"/>
        <v>#N/A</v>
      </c>
      <c r="T274" t="e">
        <f t="shared" si="24"/>
        <v>#N/A</v>
      </c>
      <c r="X274" t="s">
        <v>277</v>
      </c>
      <c r="Y274">
        <v>10402</v>
      </c>
    </row>
    <row r="275" spans="16:25" x14ac:dyDescent="0.3">
      <c r="P275" t="e">
        <f t="shared" si="22"/>
        <v>#N/A</v>
      </c>
      <c r="S275" t="e">
        <f t="shared" si="23"/>
        <v>#N/A</v>
      </c>
      <c r="T275" t="e">
        <f t="shared" si="24"/>
        <v>#N/A</v>
      </c>
      <c r="X275" t="s">
        <v>278</v>
      </c>
      <c r="Y275">
        <v>10403</v>
      </c>
    </row>
    <row r="276" spans="16:25" x14ac:dyDescent="0.3">
      <c r="P276" t="e">
        <f t="shared" si="22"/>
        <v>#N/A</v>
      </c>
      <c r="S276" t="e">
        <f t="shared" si="23"/>
        <v>#N/A</v>
      </c>
      <c r="T276" t="e">
        <f t="shared" si="24"/>
        <v>#N/A</v>
      </c>
      <c r="X276" t="s">
        <v>279</v>
      </c>
      <c r="Y276">
        <v>10404</v>
      </c>
    </row>
    <row r="277" spans="16:25" x14ac:dyDescent="0.3">
      <c r="P277" t="e">
        <f t="shared" si="22"/>
        <v>#N/A</v>
      </c>
      <c r="S277" t="e">
        <f t="shared" si="23"/>
        <v>#N/A</v>
      </c>
      <c r="T277" t="e">
        <f t="shared" si="24"/>
        <v>#N/A</v>
      </c>
      <c r="X277" t="s">
        <v>280</v>
      </c>
      <c r="Y277">
        <v>11101</v>
      </c>
    </row>
    <row r="278" spans="16:25" x14ac:dyDescent="0.3">
      <c r="P278" t="e">
        <f t="shared" si="22"/>
        <v>#N/A</v>
      </c>
      <c r="S278" t="e">
        <f t="shared" si="23"/>
        <v>#N/A</v>
      </c>
      <c r="T278" t="e">
        <f t="shared" si="24"/>
        <v>#N/A</v>
      </c>
      <c r="X278" t="s">
        <v>281</v>
      </c>
      <c r="Y278">
        <v>11102</v>
      </c>
    </row>
    <row r="279" spans="16:25" x14ac:dyDescent="0.3">
      <c r="P279" t="e">
        <f t="shared" si="22"/>
        <v>#N/A</v>
      </c>
      <c r="S279" t="e">
        <f t="shared" si="23"/>
        <v>#N/A</v>
      </c>
      <c r="T279" t="e">
        <f t="shared" si="24"/>
        <v>#N/A</v>
      </c>
      <c r="X279" t="s">
        <v>282</v>
      </c>
      <c r="Y279">
        <v>11201</v>
      </c>
    </row>
    <row r="280" spans="16:25" x14ac:dyDescent="0.3">
      <c r="P280" t="e">
        <f t="shared" si="22"/>
        <v>#N/A</v>
      </c>
      <c r="S280" t="e">
        <f t="shared" si="23"/>
        <v>#N/A</v>
      </c>
      <c r="T280" t="e">
        <f t="shared" si="24"/>
        <v>#N/A</v>
      </c>
      <c r="X280" t="s">
        <v>283</v>
      </c>
      <c r="Y280">
        <v>11202</v>
      </c>
    </row>
    <row r="281" spans="16:25" x14ac:dyDescent="0.3">
      <c r="P281" t="e">
        <f t="shared" si="22"/>
        <v>#N/A</v>
      </c>
      <c r="S281" t="e">
        <f t="shared" si="23"/>
        <v>#N/A</v>
      </c>
      <c r="T281" t="e">
        <f t="shared" si="24"/>
        <v>#N/A</v>
      </c>
      <c r="X281" t="s">
        <v>284</v>
      </c>
      <c r="Y281">
        <v>11203</v>
      </c>
    </row>
    <row r="282" spans="16:25" x14ac:dyDescent="0.3">
      <c r="P282" t="e">
        <f t="shared" si="22"/>
        <v>#N/A</v>
      </c>
      <c r="S282" t="e">
        <f t="shared" si="23"/>
        <v>#N/A</v>
      </c>
      <c r="T282" t="e">
        <f t="shared" si="24"/>
        <v>#N/A</v>
      </c>
      <c r="X282" t="s">
        <v>285</v>
      </c>
      <c r="Y282">
        <v>11301</v>
      </c>
    </row>
    <row r="283" spans="16:25" x14ac:dyDescent="0.3">
      <c r="P283" t="e">
        <f t="shared" si="22"/>
        <v>#N/A</v>
      </c>
      <c r="S283" t="e">
        <f t="shared" si="23"/>
        <v>#N/A</v>
      </c>
      <c r="T283" t="e">
        <f t="shared" si="24"/>
        <v>#N/A</v>
      </c>
      <c r="X283" t="s">
        <v>21</v>
      </c>
      <c r="Y283">
        <v>11302</v>
      </c>
    </row>
    <row r="284" spans="16:25" x14ac:dyDescent="0.3">
      <c r="P284" t="e">
        <f t="shared" si="22"/>
        <v>#N/A</v>
      </c>
      <c r="S284" t="e">
        <f t="shared" si="23"/>
        <v>#N/A</v>
      </c>
      <c r="T284" t="e">
        <f t="shared" si="24"/>
        <v>#N/A</v>
      </c>
      <c r="X284" t="s">
        <v>286</v>
      </c>
      <c r="Y284">
        <v>11303</v>
      </c>
    </row>
    <row r="285" spans="16:25" x14ac:dyDescent="0.3">
      <c r="P285" t="e">
        <f t="shared" si="22"/>
        <v>#N/A</v>
      </c>
      <c r="S285" t="e">
        <f t="shared" si="23"/>
        <v>#N/A</v>
      </c>
      <c r="T285" t="e">
        <f t="shared" si="24"/>
        <v>#N/A</v>
      </c>
      <c r="X285" t="s">
        <v>287</v>
      </c>
      <c r="Y285">
        <v>11401</v>
      </c>
    </row>
    <row r="286" spans="16:25" x14ac:dyDescent="0.3">
      <c r="P286" t="e">
        <f t="shared" si="22"/>
        <v>#N/A</v>
      </c>
      <c r="S286" t="e">
        <f t="shared" si="23"/>
        <v>#N/A</v>
      </c>
      <c r="T286" t="e">
        <f t="shared" si="24"/>
        <v>#N/A</v>
      </c>
      <c r="X286" t="s">
        <v>288</v>
      </c>
      <c r="Y286">
        <v>11402</v>
      </c>
    </row>
    <row r="287" spans="16:25" x14ac:dyDescent="0.3">
      <c r="P287" t="e">
        <f t="shared" si="22"/>
        <v>#N/A</v>
      </c>
      <c r="S287" t="e">
        <f t="shared" si="23"/>
        <v>#N/A</v>
      </c>
      <c r="T287" t="e">
        <f t="shared" si="24"/>
        <v>#N/A</v>
      </c>
      <c r="X287" t="s">
        <v>289</v>
      </c>
      <c r="Y287">
        <v>12101</v>
      </c>
    </row>
    <row r="288" spans="16:25" x14ac:dyDescent="0.3">
      <c r="P288" t="e">
        <f t="shared" si="22"/>
        <v>#N/A</v>
      </c>
      <c r="S288" t="e">
        <f t="shared" si="23"/>
        <v>#N/A</v>
      </c>
      <c r="T288" t="e">
        <f t="shared" si="24"/>
        <v>#N/A</v>
      </c>
      <c r="X288" t="s">
        <v>290</v>
      </c>
      <c r="Y288">
        <v>12102</v>
      </c>
    </row>
    <row r="289" spans="16:25" x14ac:dyDescent="0.3">
      <c r="P289" t="e">
        <f t="shared" si="22"/>
        <v>#N/A</v>
      </c>
      <c r="S289" t="e">
        <f t="shared" si="23"/>
        <v>#N/A</v>
      </c>
      <c r="T289" t="e">
        <f t="shared" si="24"/>
        <v>#N/A</v>
      </c>
      <c r="X289" t="s">
        <v>291</v>
      </c>
      <c r="Y289">
        <v>12103</v>
      </c>
    </row>
    <row r="290" spans="16:25" x14ac:dyDescent="0.3">
      <c r="P290" t="e">
        <f t="shared" si="22"/>
        <v>#N/A</v>
      </c>
      <c r="S290" t="e">
        <f t="shared" si="23"/>
        <v>#N/A</v>
      </c>
      <c r="T290" t="e">
        <f t="shared" si="24"/>
        <v>#N/A</v>
      </c>
      <c r="X290" t="s">
        <v>292</v>
      </c>
      <c r="Y290">
        <v>12104</v>
      </c>
    </row>
    <row r="291" spans="16:25" x14ac:dyDescent="0.3">
      <c r="P291" t="e">
        <f t="shared" si="22"/>
        <v>#N/A</v>
      </c>
      <c r="S291" t="e">
        <f t="shared" si="23"/>
        <v>#N/A</v>
      </c>
      <c r="T291" t="e">
        <f t="shared" si="24"/>
        <v>#N/A</v>
      </c>
      <c r="X291" t="s">
        <v>293</v>
      </c>
      <c r="Y291">
        <v>12201</v>
      </c>
    </row>
    <row r="292" spans="16:25" x14ac:dyDescent="0.3">
      <c r="P292" t="e">
        <f t="shared" si="22"/>
        <v>#N/A</v>
      </c>
      <c r="S292" t="e">
        <f t="shared" si="23"/>
        <v>#N/A</v>
      </c>
      <c r="T292" t="e">
        <f t="shared" si="24"/>
        <v>#N/A</v>
      </c>
      <c r="X292" t="s">
        <v>294</v>
      </c>
      <c r="Y292">
        <v>12301</v>
      </c>
    </row>
    <row r="293" spans="16:25" x14ac:dyDescent="0.3">
      <c r="P293" t="e">
        <f t="shared" si="22"/>
        <v>#N/A</v>
      </c>
      <c r="S293" t="e">
        <f t="shared" si="23"/>
        <v>#N/A</v>
      </c>
      <c r="T293" t="e">
        <f t="shared" si="24"/>
        <v>#N/A</v>
      </c>
      <c r="X293" t="s">
        <v>295</v>
      </c>
      <c r="Y293">
        <v>12302</v>
      </c>
    </row>
    <row r="294" spans="16:25" x14ac:dyDescent="0.3">
      <c r="P294" t="e">
        <f t="shared" si="22"/>
        <v>#N/A</v>
      </c>
      <c r="S294" t="e">
        <f t="shared" si="23"/>
        <v>#N/A</v>
      </c>
      <c r="T294" t="e">
        <f t="shared" si="24"/>
        <v>#N/A</v>
      </c>
      <c r="X294" t="s">
        <v>296</v>
      </c>
      <c r="Y294">
        <v>12303</v>
      </c>
    </row>
    <row r="295" spans="16:25" x14ac:dyDescent="0.3">
      <c r="P295" t="e">
        <f t="shared" si="22"/>
        <v>#N/A</v>
      </c>
      <c r="S295" t="e">
        <f t="shared" si="23"/>
        <v>#N/A</v>
      </c>
      <c r="T295" t="e">
        <f t="shared" si="24"/>
        <v>#N/A</v>
      </c>
      <c r="X295" t="s">
        <v>297</v>
      </c>
      <c r="Y295">
        <v>12401</v>
      </c>
    </row>
    <row r="296" spans="16:25" x14ac:dyDescent="0.3">
      <c r="P296" t="e">
        <f t="shared" si="22"/>
        <v>#N/A</v>
      </c>
      <c r="S296" t="e">
        <f t="shared" si="23"/>
        <v>#N/A</v>
      </c>
      <c r="T296" t="e">
        <f t="shared" si="24"/>
        <v>#N/A</v>
      </c>
      <c r="X296" t="s">
        <v>298</v>
      </c>
      <c r="Y296">
        <v>12402</v>
      </c>
    </row>
    <row r="297" spans="16:25" x14ac:dyDescent="0.3">
      <c r="P297" t="e">
        <f t="shared" si="22"/>
        <v>#N/A</v>
      </c>
      <c r="S297" t="e">
        <f t="shared" si="23"/>
        <v>#N/A</v>
      </c>
      <c r="T297" t="e">
        <f t="shared" si="24"/>
        <v>#N/A</v>
      </c>
      <c r="X297" t="s">
        <v>299</v>
      </c>
      <c r="Y297">
        <v>13101</v>
      </c>
    </row>
    <row r="298" spans="16:25" x14ac:dyDescent="0.3">
      <c r="P298" t="e">
        <f t="shared" si="22"/>
        <v>#N/A</v>
      </c>
      <c r="S298" t="e">
        <f t="shared" si="23"/>
        <v>#N/A</v>
      </c>
      <c r="T298" t="e">
        <f t="shared" si="24"/>
        <v>#N/A</v>
      </c>
      <c r="X298" t="s">
        <v>300</v>
      </c>
      <c r="Y298">
        <v>13102</v>
      </c>
    </row>
    <row r="299" spans="16:25" x14ac:dyDescent="0.3">
      <c r="P299" t="e">
        <f t="shared" si="22"/>
        <v>#N/A</v>
      </c>
      <c r="S299" t="e">
        <f t="shared" si="23"/>
        <v>#N/A</v>
      </c>
      <c r="T299" t="e">
        <f t="shared" si="24"/>
        <v>#N/A</v>
      </c>
      <c r="X299" t="s">
        <v>301</v>
      </c>
      <c r="Y299">
        <v>13103</v>
      </c>
    </row>
    <row r="300" spans="16:25" x14ac:dyDescent="0.3">
      <c r="P300" t="e">
        <f t="shared" si="22"/>
        <v>#N/A</v>
      </c>
      <c r="S300" t="e">
        <f t="shared" si="23"/>
        <v>#N/A</v>
      </c>
      <c r="T300" t="e">
        <f t="shared" si="24"/>
        <v>#N/A</v>
      </c>
      <c r="X300" t="s">
        <v>302</v>
      </c>
      <c r="Y300">
        <v>13104</v>
      </c>
    </row>
    <row r="301" spans="16:25" x14ac:dyDescent="0.3">
      <c r="P301" t="e">
        <f t="shared" si="22"/>
        <v>#N/A</v>
      </c>
      <c r="S301" t="e">
        <f t="shared" si="23"/>
        <v>#N/A</v>
      </c>
      <c r="T301" t="e">
        <f t="shared" si="24"/>
        <v>#N/A</v>
      </c>
      <c r="X301" t="s">
        <v>303</v>
      </c>
      <c r="Y301">
        <v>13105</v>
      </c>
    </row>
    <row r="302" spans="16:25" x14ac:dyDescent="0.3">
      <c r="P302" t="e">
        <f t="shared" si="22"/>
        <v>#N/A</v>
      </c>
      <c r="S302" t="e">
        <f t="shared" si="23"/>
        <v>#N/A</v>
      </c>
      <c r="T302" t="e">
        <f t="shared" si="24"/>
        <v>#N/A</v>
      </c>
      <c r="X302" t="s">
        <v>304</v>
      </c>
      <c r="Y302">
        <v>13106</v>
      </c>
    </row>
    <row r="303" spans="16:25" x14ac:dyDescent="0.3">
      <c r="P303" t="e">
        <f t="shared" si="22"/>
        <v>#N/A</v>
      </c>
      <c r="S303" t="e">
        <f t="shared" si="23"/>
        <v>#N/A</v>
      </c>
      <c r="T303" t="e">
        <f t="shared" si="24"/>
        <v>#N/A</v>
      </c>
      <c r="X303" t="s">
        <v>305</v>
      </c>
      <c r="Y303">
        <v>13107</v>
      </c>
    </row>
    <row r="304" spans="16:25" x14ac:dyDescent="0.3">
      <c r="P304" t="e">
        <f t="shared" si="22"/>
        <v>#N/A</v>
      </c>
      <c r="S304" t="e">
        <f t="shared" si="23"/>
        <v>#N/A</v>
      </c>
      <c r="T304" t="e">
        <f t="shared" si="24"/>
        <v>#N/A</v>
      </c>
      <c r="X304" t="s">
        <v>306</v>
      </c>
      <c r="Y304">
        <v>13108</v>
      </c>
    </row>
    <row r="305" spans="16:25" x14ac:dyDescent="0.3">
      <c r="P305" t="e">
        <f t="shared" si="22"/>
        <v>#N/A</v>
      </c>
      <c r="S305" t="e">
        <f t="shared" si="23"/>
        <v>#N/A</v>
      </c>
      <c r="T305" t="e">
        <f t="shared" si="24"/>
        <v>#N/A</v>
      </c>
      <c r="X305" t="s">
        <v>307</v>
      </c>
      <c r="Y305">
        <v>13109</v>
      </c>
    </row>
    <row r="306" spans="16:25" x14ac:dyDescent="0.3">
      <c r="P306" t="e">
        <f t="shared" si="22"/>
        <v>#N/A</v>
      </c>
      <c r="S306" t="e">
        <f t="shared" si="23"/>
        <v>#N/A</v>
      </c>
      <c r="T306" t="e">
        <f t="shared" si="24"/>
        <v>#N/A</v>
      </c>
      <c r="X306" t="s">
        <v>308</v>
      </c>
      <c r="Y306">
        <v>13110</v>
      </c>
    </row>
    <row r="307" spans="16:25" x14ac:dyDescent="0.3">
      <c r="P307" t="e">
        <f t="shared" si="22"/>
        <v>#N/A</v>
      </c>
      <c r="S307" t="e">
        <f t="shared" si="23"/>
        <v>#N/A</v>
      </c>
      <c r="T307" t="e">
        <f t="shared" si="24"/>
        <v>#N/A</v>
      </c>
      <c r="X307" t="s">
        <v>309</v>
      </c>
      <c r="Y307">
        <v>13111</v>
      </c>
    </row>
    <row r="308" spans="16:25" x14ac:dyDescent="0.3">
      <c r="P308" t="e">
        <f t="shared" si="22"/>
        <v>#N/A</v>
      </c>
      <c r="S308" t="e">
        <f t="shared" si="23"/>
        <v>#N/A</v>
      </c>
      <c r="T308" t="e">
        <f t="shared" si="24"/>
        <v>#N/A</v>
      </c>
      <c r="X308" t="s">
        <v>310</v>
      </c>
      <c r="Y308">
        <v>13112</v>
      </c>
    </row>
    <row r="309" spans="16:25" x14ac:dyDescent="0.3">
      <c r="P309" t="e">
        <f t="shared" si="22"/>
        <v>#N/A</v>
      </c>
      <c r="S309" t="e">
        <f t="shared" si="23"/>
        <v>#N/A</v>
      </c>
      <c r="T309" t="e">
        <f t="shared" si="24"/>
        <v>#N/A</v>
      </c>
      <c r="X309" t="s">
        <v>311</v>
      </c>
      <c r="Y309">
        <v>13113</v>
      </c>
    </row>
    <row r="310" spans="16:25" x14ac:dyDescent="0.3">
      <c r="P310" t="e">
        <f t="shared" si="22"/>
        <v>#N/A</v>
      </c>
      <c r="S310" t="e">
        <f t="shared" si="23"/>
        <v>#N/A</v>
      </c>
      <c r="T310" t="e">
        <f t="shared" si="24"/>
        <v>#N/A</v>
      </c>
      <c r="X310" t="s">
        <v>312</v>
      </c>
      <c r="Y310">
        <v>13114</v>
      </c>
    </row>
    <row r="311" spans="16:25" x14ac:dyDescent="0.3">
      <c r="P311" t="e">
        <f t="shared" si="22"/>
        <v>#N/A</v>
      </c>
      <c r="S311" t="e">
        <f t="shared" si="23"/>
        <v>#N/A</v>
      </c>
      <c r="T311" t="e">
        <f t="shared" si="24"/>
        <v>#N/A</v>
      </c>
      <c r="X311" t="s">
        <v>313</v>
      </c>
      <c r="Y311">
        <v>13115</v>
      </c>
    </row>
    <row r="312" spans="16:25" x14ac:dyDescent="0.3">
      <c r="P312" t="e">
        <f t="shared" si="22"/>
        <v>#N/A</v>
      </c>
      <c r="S312" t="e">
        <f t="shared" si="23"/>
        <v>#N/A</v>
      </c>
      <c r="T312" t="e">
        <f t="shared" si="24"/>
        <v>#N/A</v>
      </c>
      <c r="X312" t="s">
        <v>314</v>
      </c>
      <c r="Y312">
        <v>13116</v>
      </c>
    </row>
    <row r="313" spans="16:25" x14ac:dyDescent="0.3">
      <c r="P313" t="e">
        <f t="shared" si="22"/>
        <v>#N/A</v>
      </c>
      <c r="S313" t="e">
        <f t="shared" si="23"/>
        <v>#N/A</v>
      </c>
      <c r="T313" t="e">
        <f t="shared" si="24"/>
        <v>#N/A</v>
      </c>
      <c r="X313" t="s">
        <v>315</v>
      </c>
      <c r="Y313">
        <v>13117</v>
      </c>
    </row>
    <row r="314" spans="16:25" x14ac:dyDescent="0.3">
      <c r="P314" t="e">
        <f t="shared" si="22"/>
        <v>#N/A</v>
      </c>
      <c r="S314" t="e">
        <f t="shared" si="23"/>
        <v>#N/A</v>
      </c>
      <c r="T314" t="e">
        <f t="shared" si="24"/>
        <v>#N/A</v>
      </c>
      <c r="X314" t="s">
        <v>316</v>
      </c>
      <c r="Y314">
        <v>13118</v>
      </c>
    </row>
    <row r="315" spans="16:25" x14ac:dyDescent="0.3">
      <c r="P315" t="e">
        <f t="shared" si="22"/>
        <v>#N/A</v>
      </c>
      <c r="S315" t="e">
        <f t="shared" si="23"/>
        <v>#N/A</v>
      </c>
      <c r="T315" t="e">
        <f t="shared" si="24"/>
        <v>#N/A</v>
      </c>
      <c r="X315" t="s">
        <v>317</v>
      </c>
      <c r="Y315">
        <v>13119</v>
      </c>
    </row>
    <row r="316" spans="16:25" x14ac:dyDescent="0.3">
      <c r="P316" t="e">
        <f t="shared" si="22"/>
        <v>#N/A</v>
      </c>
      <c r="S316" t="e">
        <f t="shared" si="23"/>
        <v>#N/A</v>
      </c>
      <c r="T316" t="e">
        <f t="shared" si="24"/>
        <v>#N/A</v>
      </c>
      <c r="X316" t="s">
        <v>318</v>
      </c>
      <c r="Y316">
        <v>13120</v>
      </c>
    </row>
    <row r="317" spans="16:25" x14ac:dyDescent="0.3">
      <c r="P317" t="e">
        <f t="shared" si="22"/>
        <v>#N/A</v>
      </c>
      <c r="S317" t="e">
        <f t="shared" si="23"/>
        <v>#N/A</v>
      </c>
      <c r="T317" t="e">
        <f t="shared" si="24"/>
        <v>#N/A</v>
      </c>
      <c r="X317" t="s">
        <v>319</v>
      </c>
      <c r="Y317">
        <v>13121</v>
      </c>
    </row>
    <row r="318" spans="16:25" x14ac:dyDescent="0.3">
      <c r="P318" t="e">
        <f t="shared" si="22"/>
        <v>#N/A</v>
      </c>
      <c r="S318" t="e">
        <f t="shared" si="23"/>
        <v>#N/A</v>
      </c>
      <c r="T318" t="e">
        <f t="shared" si="24"/>
        <v>#N/A</v>
      </c>
      <c r="X318" t="s">
        <v>320</v>
      </c>
      <c r="Y318">
        <v>13122</v>
      </c>
    </row>
    <row r="319" spans="16:25" x14ac:dyDescent="0.3">
      <c r="P319" t="e">
        <f t="shared" si="22"/>
        <v>#N/A</v>
      </c>
      <c r="S319" t="e">
        <f t="shared" si="23"/>
        <v>#N/A</v>
      </c>
      <c r="T319" t="e">
        <f t="shared" si="24"/>
        <v>#N/A</v>
      </c>
      <c r="X319" t="s">
        <v>321</v>
      </c>
      <c r="Y319">
        <v>13123</v>
      </c>
    </row>
    <row r="320" spans="16:25" x14ac:dyDescent="0.3">
      <c r="P320" t="e">
        <f t="shared" si="22"/>
        <v>#N/A</v>
      </c>
      <c r="S320" t="e">
        <f t="shared" si="23"/>
        <v>#N/A</v>
      </c>
      <c r="T320" t="e">
        <f t="shared" si="24"/>
        <v>#N/A</v>
      </c>
      <c r="X320" t="s">
        <v>322</v>
      </c>
      <c r="Y320">
        <v>13124</v>
      </c>
    </row>
    <row r="321" spans="16:25" x14ac:dyDescent="0.3">
      <c r="P321" t="e">
        <f t="shared" si="22"/>
        <v>#N/A</v>
      </c>
      <c r="S321" t="e">
        <f t="shared" si="23"/>
        <v>#N/A</v>
      </c>
      <c r="T321" t="e">
        <f t="shared" si="24"/>
        <v>#N/A</v>
      </c>
      <c r="X321" t="s">
        <v>323</v>
      </c>
      <c r="Y321">
        <v>13125</v>
      </c>
    </row>
    <row r="322" spans="16:25" x14ac:dyDescent="0.3">
      <c r="P322" t="e">
        <f t="shared" si="22"/>
        <v>#N/A</v>
      </c>
      <c r="S322" t="e">
        <f t="shared" si="23"/>
        <v>#N/A</v>
      </c>
      <c r="T322" t="e">
        <f t="shared" si="24"/>
        <v>#N/A</v>
      </c>
      <c r="X322" t="s">
        <v>324</v>
      </c>
      <c r="Y322">
        <v>13126</v>
      </c>
    </row>
    <row r="323" spans="16:25" x14ac:dyDescent="0.3">
      <c r="P323" t="e">
        <f t="shared" si="22"/>
        <v>#N/A</v>
      </c>
      <c r="S323" t="e">
        <f t="shared" si="23"/>
        <v>#N/A</v>
      </c>
      <c r="T323" t="e">
        <f t="shared" si="24"/>
        <v>#N/A</v>
      </c>
      <c r="X323" t="s">
        <v>17</v>
      </c>
      <c r="Y323">
        <v>13127</v>
      </c>
    </row>
    <row r="324" spans="16:25" x14ac:dyDescent="0.3">
      <c r="P324" t="e">
        <f t="shared" si="22"/>
        <v>#N/A</v>
      </c>
      <c r="S324" t="e">
        <f t="shared" si="23"/>
        <v>#N/A</v>
      </c>
      <c r="T324" t="e">
        <f t="shared" si="24"/>
        <v>#N/A</v>
      </c>
      <c r="X324" t="s">
        <v>325</v>
      </c>
      <c r="Y324">
        <v>13128</v>
      </c>
    </row>
    <row r="325" spans="16:25" x14ac:dyDescent="0.3">
      <c r="P325" t="e">
        <f t="shared" ref="P325:P366" si="25">+VLOOKUP(R325,$L$4:$M$6,2,0)*100000+S325</f>
        <v>#N/A</v>
      </c>
      <c r="S325" t="e">
        <f t="shared" ref="S325:S366" si="26">+VLOOKUP(Q325,$X$3:$Y$364,2,0)</f>
        <v>#N/A</v>
      </c>
      <c r="T325" t="e">
        <f t="shared" ref="T325:T366" si="27">+P325</f>
        <v>#N/A</v>
      </c>
      <c r="X325" t="s">
        <v>326</v>
      </c>
      <c r="Y325">
        <v>13129</v>
      </c>
    </row>
    <row r="326" spans="16:25" x14ac:dyDescent="0.3">
      <c r="P326" t="e">
        <f t="shared" si="25"/>
        <v>#N/A</v>
      </c>
      <c r="S326" t="e">
        <f t="shared" si="26"/>
        <v>#N/A</v>
      </c>
      <c r="T326" t="e">
        <f t="shared" si="27"/>
        <v>#N/A</v>
      </c>
      <c r="X326" t="s">
        <v>327</v>
      </c>
      <c r="Y326">
        <v>13130</v>
      </c>
    </row>
    <row r="327" spans="16:25" x14ac:dyDescent="0.3">
      <c r="P327" t="e">
        <f t="shared" si="25"/>
        <v>#N/A</v>
      </c>
      <c r="S327" t="e">
        <f t="shared" si="26"/>
        <v>#N/A</v>
      </c>
      <c r="T327" t="e">
        <f t="shared" si="27"/>
        <v>#N/A</v>
      </c>
      <c r="X327" t="s">
        <v>328</v>
      </c>
      <c r="Y327">
        <v>13131</v>
      </c>
    </row>
    <row r="328" spans="16:25" x14ac:dyDescent="0.3">
      <c r="P328" t="e">
        <f t="shared" si="25"/>
        <v>#N/A</v>
      </c>
      <c r="S328" t="e">
        <f t="shared" si="26"/>
        <v>#N/A</v>
      </c>
      <c r="T328" t="e">
        <f t="shared" si="27"/>
        <v>#N/A</v>
      </c>
      <c r="X328" t="s">
        <v>329</v>
      </c>
      <c r="Y328">
        <v>13132</v>
      </c>
    </row>
    <row r="329" spans="16:25" x14ac:dyDescent="0.3">
      <c r="P329" t="e">
        <f t="shared" si="25"/>
        <v>#N/A</v>
      </c>
      <c r="S329" t="e">
        <f t="shared" si="26"/>
        <v>#N/A</v>
      </c>
      <c r="T329" t="e">
        <f t="shared" si="27"/>
        <v>#N/A</v>
      </c>
      <c r="X329" t="s">
        <v>330</v>
      </c>
      <c r="Y329">
        <v>13201</v>
      </c>
    </row>
    <row r="330" spans="16:25" x14ac:dyDescent="0.3">
      <c r="P330" t="e">
        <f t="shared" si="25"/>
        <v>#N/A</v>
      </c>
      <c r="S330" t="e">
        <f t="shared" si="26"/>
        <v>#N/A</v>
      </c>
      <c r="T330" t="e">
        <f t="shared" si="27"/>
        <v>#N/A</v>
      </c>
      <c r="X330" t="s">
        <v>331</v>
      </c>
      <c r="Y330">
        <v>13202</v>
      </c>
    </row>
    <row r="331" spans="16:25" x14ac:dyDescent="0.3">
      <c r="P331" t="e">
        <f t="shared" si="25"/>
        <v>#N/A</v>
      </c>
      <c r="S331" t="e">
        <f t="shared" si="26"/>
        <v>#N/A</v>
      </c>
      <c r="T331" t="e">
        <f t="shared" si="27"/>
        <v>#N/A</v>
      </c>
      <c r="X331" t="s">
        <v>332</v>
      </c>
      <c r="Y331">
        <v>13203</v>
      </c>
    </row>
    <row r="332" spans="16:25" x14ac:dyDescent="0.3">
      <c r="P332" t="e">
        <f t="shared" si="25"/>
        <v>#N/A</v>
      </c>
      <c r="S332" t="e">
        <f t="shared" si="26"/>
        <v>#N/A</v>
      </c>
      <c r="T332" t="e">
        <f t="shared" si="27"/>
        <v>#N/A</v>
      </c>
      <c r="X332" t="s">
        <v>333</v>
      </c>
      <c r="Y332">
        <v>13301</v>
      </c>
    </row>
    <row r="333" spans="16:25" x14ac:dyDescent="0.3">
      <c r="P333" t="e">
        <f t="shared" si="25"/>
        <v>#N/A</v>
      </c>
      <c r="S333" t="e">
        <f t="shared" si="26"/>
        <v>#N/A</v>
      </c>
      <c r="T333" t="e">
        <f t="shared" si="27"/>
        <v>#N/A</v>
      </c>
      <c r="X333" t="s">
        <v>334</v>
      </c>
      <c r="Y333">
        <v>13302</v>
      </c>
    </row>
    <row r="334" spans="16:25" x14ac:dyDescent="0.3">
      <c r="P334" t="e">
        <f t="shared" si="25"/>
        <v>#N/A</v>
      </c>
      <c r="S334" t="e">
        <f t="shared" si="26"/>
        <v>#N/A</v>
      </c>
      <c r="T334" t="e">
        <f t="shared" si="27"/>
        <v>#N/A</v>
      </c>
      <c r="X334" t="s">
        <v>335</v>
      </c>
      <c r="Y334">
        <v>13303</v>
      </c>
    </row>
    <row r="335" spans="16:25" x14ac:dyDescent="0.3">
      <c r="P335" t="e">
        <f t="shared" si="25"/>
        <v>#N/A</v>
      </c>
      <c r="S335" t="e">
        <f t="shared" si="26"/>
        <v>#N/A</v>
      </c>
      <c r="T335" t="e">
        <f t="shared" si="27"/>
        <v>#N/A</v>
      </c>
      <c r="X335" t="s">
        <v>336</v>
      </c>
      <c r="Y335">
        <v>13401</v>
      </c>
    </row>
    <row r="336" spans="16:25" x14ac:dyDescent="0.3">
      <c r="P336" t="e">
        <f t="shared" si="25"/>
        <v>#N/A</v>
      </c>
      <c r="S336" t="e">
        <f t="shared" si="26"/>
        <v>#N/A</v>
      </c>
      <c r="T336" t="e">
        <f t="shared" si="27"/>
        <v>#N/A</v>
      </c>
      <c r="X336" t="s">
        <v>337</v>
      </c>
      <c r="Y336">
        <v>13402</v>
      </c>
    </row>
    <row r="337" spans="16:25" x14ac:dyDescent="0.3">
      <c r="P337" t="e">
        <f t="shared" si="25"/>
        <v>#N/A</v>
      </c>
      <c r="S337" t="e">
        <f t="shared" si="26"/>
        <v>#N/A</v>
      </c>
      <c r="T337" t="e">
        <f t="shared" si="27"/>
        <v>#N/A</v>
      </c>
      <c r="X337" t="s">
        <v>338</v>
      </c>
      <c r="Y337">
        <v>13403</v>
      </c>
    </row>
    <row r="338" spans="16:25" x14ac:dyDescent="0.3">
      <c r="P338" t="e">
        <f t="shared" si="25"/>
        <v>#N/A</v>
      </c>
      <c r="S338" t="e">
        <f t="shared" si="26"/>
        <v>#N/A</v>
      </c>
      <c r="T338" t="e">
        <f t="shared" si="27"/>
        <v>#N/A</v>
      </c>
      <c r="X338" t="s">
        <v>339</v>
      </c>
      <c r="Y338">
        <v>13404</v>
      </c>
    </row>
    <row r="339" spans="16:25" x14ac:dyDescent="0.3">
      <c r="P339" t="e">
        <f t="shared" si="25"/>
        <v>#N/A</v>
      </c>
      <c r="S339" t="e">
        <f t="shared" si="26"/>
        <v>#N/A</v>
      </c>
      <c r="T339" t="e">
        <f t="shared" si="27"/>
        <v>#N/A</v>
      </c>
      <c r="X339" t="s">
        <v>340</v>
      </c>
      <c r="Y339">
        <v>13501</v>
      </c>
    </row>
    <row r="340" spans="16:25" x14ac:dyDescent="0.3">
      <c r="P340" t="e">
        <f t="shared" si="25"/>
        <v>#N/A</v>
      </c>
      <c r="S340" t="e">
        <f t="shared" si="26"/>
        <v>#N/A</v>
      </c>
      <c r="T340" t="e">
        <f t="shared" si="27"/>
        <v>#N/A</v>
      </c>
      <c r="X340" t="s">
        <v>341</v>
      </c>
      <c r="Y340">
        <v>13502</v>
      </c>
    </row>
    <row r="341" spans="16:25" x14ac:dyDescent="0.3">
      <c r="P341" t="e">
        <f t="shared" si="25"/>
        <v>#N/A</v>
      </c>
      <c r="S341" t="e">
        <f t="shared" si="26"/>
        <v>#N/A</v>
      </c>
      <c r="T341" t="e">
        <f t="shared" si="27"/>
        <v>#N/A</v>
      </c>
      <c r="X341" t="s">
        <v>342</v>
      </c>
      <c r="Y341">
        <v>13503</v>
      </c>
    </row>
    <row r="342" spans="16:25" x14ac:dyDescent="0.3">
      <c r="P342" t="e">
        <f t="shared" si="25"/>
        <v>#N/A</v>
      </c>
      <c r="S342" t="e">
        <f t="shared" si="26"/>
        <v>#N/A</v>
      </c>
      <c r="T342" t="e">
        <f t="shared" si="27"/>
        <v>#N/A</v>
      </c>
      <c r="X342" t="s">
        <v>343</v>
      </c>
      <c r="Y342">
        <v>13504</v>
      </c>
    </row>
    <row r="343" spans="16:25" x14ac:dyDescent="0.3">
      <c r="P343" t="e">
        <f t="shared" si="25"/>
        <v>#N/A</v>
      </c>
      <c r="S343" t="e">
        <f t="shared" si="26"/>
        <v>#N/A</v>
      </c>
      <c r="T343" t="e">
        <f t="shared" si="27"/>
        <v>#N/A</v>
      </c>
      <c r="X343" t="s">
        <v>344</v>
      </c>
      <c r="Y343">
        <v>13505</v>
      </c>
    </row>
    <row r="344" spans="16:25" x14ac:dyDescent="0.3">
      <c r="P344" t="e">
        <f t="shared" si="25"/>
        <v>#N/A</v>
      </c>
      <c r="S344" t="e">
        <f t="shared" si="26"/>
        <v>#N/A</v>
      </c>
      <c r="T344" t="e">
        <f t="shared" si="27"/>
        <v>#N/A</v>
      </c>
      <c r="X344" t="s">
        <v>345</v>
      </c>
      <c r="Y344">
        <v>13601</v>
      </c>
    </row>
    <row r="345" spans="16:25" x14ac:dyDescent="0.3">
      <c r="P345" t="e">
        <f t="shared" si="25"/>
        <v>#N/A</v>
      </c>
      <c r="S345" t="e">
        <f t="shared" si="26"/>
        <v>#N/A</v>
      </c>
      <c r="T345" t="e">
        <f t="shared" si="27"/>
        <v>#N/A</v>
      </c>
      <c r="X345" t="s">
        <v>346</v>
      </c>
      <c r="Y345">
        <v>13602</v>
      </c>
    </row>
    <row r="346" spans="16:25" x14ac:dyDescent="0.3">
      <c r="P346" t="e">
        <f t="shared" si="25"/>
        <v>#N/A</v>
      </c>
      <c r="S346" t="e">
        <f t="shared" si="26"/>
        <v>#N/A</v>
      </c>
      <c r="T346" t="e">
        <f t="shared" si="27"/>
        <v>#N/A</v>
      </c>
      <c r="X346" t="s">
        <v>347</v>
      </c>
      <c r="Y346">
        <v>13603</v>
      </c>
    </row>
    <row r="347" spans="16:25" x14ac:dyDescent="0.3">
      <c r="P347" t="e">
        <f t="shared" si="25"/>
        <v>#N/A</v>
      </c>
      <c r="S347" t="e">
        <f t="shared" si="26"/>
        <v>#N/A</v>
      </c>
      <c r="T347" t="e">
        <f t="shared" si="27"/>
        <v>#N/A</v>
      </c>
      <c r="X347" t="s">
        <v>348</v>
      </c>
      <c r="Y347">
        <v>13604</v>
      </c>
    </row>
    <row r="348" spans="16:25" x14ac:dyDescent="0.3">
      <c r="P348" t="e">
        <f t="shared" si="25"/>
        <v>#N/A</v>
      </c>
      <c r="S348" t="e">
        <f t="shared" si="26"/>
        <v>#N/A</v>
      </c>
      <c r="T348" t="e">
        <f t="shared" si="27"/>
        <v>#N/A</v>
      </c>
      <c r="X348" t="s">
        <v>349</v>
      </c>
      <c r="Y348">
        <v>13605</v>
      </c>
    </row>
    <row r="349" spans="16:25" x14ac:dyDescent="0.3">
      <c r="P349" t="e">
        <f t="shared" si="25"/>
        <v>#N/A</v>
      </c>
      <c r="S349" t="e">
        <f t="shared" si="26"/>
        <v>#N/A</v>
      </c>
      <c r="T349" t="e">
        <f t="shared" si="27"/>
        <v>#N/A</v>
      </c>
      <c r="X349" t="s">
        <v>350</v>
      </c>
      <c r="Y349">
        <v>14101</v>
      </c>
    </row>
    <row r="350" spans="16:25" x14ac:dyDescent="0.3">
      <c r="P350" t="e">
        <f t="shared" si="25"/>
        <v>#N/A</v>
      </c>
      <c r="S350" t="e">
        <f t="shared" si="26"/>
        <v>#N/A</v>
      </c>
      <c r="T350" t="e">
        <f t="shared" si="27"/>
        <v>#N/A</v>
      </c>
      <c r="X350" t="s">
        <v>351</v>
      </c>
      <c r="Y350">
        <v>14102</v>
      </c>
    </row>
    <row r="351" spans="16:25" x14ac:dyDescent="0.3">
      <c r="P351" t="e">
        <f t="shared" si="25"/>
        <v>#N/A</v>
      </c>
      <c r="S351" t="e">
        <f t="shared" si="26"/>
        <v>#N/A</v>
      </c>
      <c r="T351" t="e">
        <f t="shared" si="27"/>
        <v>#N/A</v>
      </c>
      <c r="X351" t="s">
        <v>352</v>
      </c>
      <c r="Y351">
        <v>14103</v>
      </c>
    </row>
    <row r="352" spans="16:25" x14ac:dyDescent="0.3">
      <c r="P352" t="e">
        <f t="shared" si="25"/>
        <v>#N/A</v>
      </c>
      <c r="S352" t="e">
        <f t="shared" si="26"/>
        <v>#N/A</v>
      </c>
      <c r="T352" t="e">
        <f t="shared" si="27"/>
        <v>#N/A</v>
      </c>
      <c r="X352" t="s">
        <v>27</v>
      </c>
      <c r="Y352">
        <v>14104</v>
      </c>
    </row>
    <row r="353" spans="16:25" x14ac:dyDescent="0.3">
      <c r="P353" t="e">
        <f t="shared" si="25"/>
        <v>#N/A</v>
      </c>
      <c r="S353" t="e">
        <f t="shared" si="26"/>
        <v>#N/A</v>
      </c>
      <c r="T353" t="e">
        <f t="shared" si="27"/>
        <v>#N/A</v>
      </c>
      <c r="X353" t="s">
        <v>353</v>
      </c>
      <c r="Y353">
        <v>14105</v>
      </c>
    </row>
    <row r="354" spans="16:25" x14ac:dyDescent="0.3">
      <c r="P354" t="e">
        <f t="shared" si="25"/>
        <v>#N/A</v>
      </c>
      <c r="S354" t="e">
        <f t="shared" si="26"/>
        <v>#N/A</v>
      </c>
      <c r="T354" t="e">
        <f t="shared" si="27"/>
        <v>#N/A</v>
      </c>
      <c r="X354" t="s">
        <v>354</v>
      </c>
      <c r="Y354">
        <v>14106</v>
      </c>
    </row>
    <row r="355" spans="16:25" x14ac:dyDescent="0.3">
      <c r="P355" t="e">
        <f t="shared" si="25"/>
        <v>#N/A</v>
      </c>
      <c r="S355" t="e">
        <f t="shared" si="26"/>
        <v>#N/A</v>
      </c>
      <c r="T355" t="e">
        <f t="shared" si="27"/>
        <v>#N/A</v>
      </c>
      <c r="X355" t="s">
        <v>355</v>
      </c>
      <c r="Y355">
        <v>14107</v>
      </c>
    </row>
    <row r="356" spans="16:25" x14ac:dyDescent="0.3">
      <c r="P356" t="e">
        <f t="shared" si="25"/>
        <v>#N/A</v>
      </c>
      <c r="S356" t="e">
        <f t="shared" si="26"/>
        <v>#N/A</v>
      </c>
      <c r="T356" t="e">
        <f t="shared" si="27"/>
        <v>#N/A</v>
      </c>
      <c r="X356" t="s">
        <v>356</v>
      </c>
      <c r="Y356">
        <v>14108</v>
      </c>
    </row>
    <row r="357" spans="16:25" x14ac:dyDescent="0.3">
      <c r="P357" t="e">
        <f t="shared" si="25"/>
        <v>#N/A</v>
      </c>
      <c r="S357" t="e">
        <f t="shared" si="26"/>
        <v>#N/A</v>
      </c>
      <c r="T357" t="e">
        <f t="shared" si="27"/>
        <v>#N/A</v>
      </c>
      <c r="X357" t="s">
        <v>357</v>
      </c>
      <c r="Y357">
        <v>14201</v>
      </c>
    </row>
    <row r="358" spans="16:25" x14ac:dyDescent="0.3">
      <c r="P358" t="e">
        <f t="shared" si="25"/>
        <v>#N/A</v>
      </c>
      <c r="S358" t="e">
        <f t="shared" si="26"/>
        <v>#N/A</v>
      </c>
      <c r="T358" t="e">
        <f t="shared" si="27"/>
        <v>#N/A</v>
      </c>
      <c r="X358" t="s">
        <v>358</v>
      </c>
      <c r="Y358">
        <v>14202</v>
      </c>
    </row>
    <row r="359" spans="16:25" x14ac:dyDescent="0.3">
      <c r="P359" t="e">
        <f t="shared" si="25"/>
        <v>#N/A</v>
      </c>
      <c r="S359" t="e">
        <f t="shared" si="26"/>
        <v>#N/A</v>
      </c>
      <c r="T359" t="e">
        <f t="shared" si="27"/>
        <v>#N/A</v>
      </c>
      <c r="X359" t="s">
        <v>359</v>
      </c>
      <c r="Y359">
        <v>14203</v>
      </c>
    </row>
    <row r="360" spans="16:25" x14ac:dyDescent="0.3">
      <c r="P360" t="e">
        <f t="shared" si="25"/>
        <v>#N/A</v>
      </c>
      <c r="S360" t="e">
        <f t="shared" si="26"/>
        <v>#N/A</v>
      </c>
      <c r="T360" t="e">
        <f t="shared" si="27"/>
        <v>#N/A</v>
      </c>
      <c r="X360" t="s">
        <v>360</v>
      </c>
      <c r="Y360">
        <v>14204</v>
      </c>
    </row>
    <row r="361" spans="16:25" x14ac:dyDescent="0.3">
      <c r="P361" t="e">
        <f t="shared" si="25"/>
        <v>#N/A</v>
      </c>
      <c r="S361" t="e">
        <f t="shared" si="26"/>
        <v>#N/A</v>
      </c>
      <c r="T361" t="e">
        <f t="shared" si="27"/>
        <v>#N/A</v>
      </c>
      <c r="X361" t="s">
        <v>361</v>
      </c>
      <c r="Y361">
        <v>15101</v>
      </c>
    </row>
    <row r="362" spans="16:25" x14ac:dyDescent="0.3">
      <c r="P362" t="e">
        <f t="shared" si="25"/>
        <v>#N/A</v>
      </c>
      <c r="S362" t="e">
        <f t="shared" si="26"/>
        <v>#N/A</v>
      </c>
      <c r="T362" t="e">
        <f t="shared" si="27"/>
        <v>#N/A</v>
      </c>
      <c r="X362" t="s">
        <v>362</v>
      </c>
      <c r="Y362">
        <v>15102</v>
      </c>
    </row>
    <row r="363" spans="16:25" x14ac:dyDescent="0.3">
      <c r="P363" t="e">
        <f t="shared" si="25"/>
        <v>#N/A</v>
      </c>
      <c r="S363" t="e">
        <f t="shared" si="26"/>
        <v>#N/A</v>
      </c>
      <c r="T363" t="e">
        <f t="shared" si="27"/>
        <v>#N/A</v>
      </c>
      <c r="X363" t="s">
        <v>363</v>
      </c>
      <c r="Y363">
        <v>15201</v>
      </c>
    </row>
    <row r="364" spans="16:25" x14ac:dyDescent="0.3">
      <c r="P364" t="e">
        <f t="shared" si="25"/>
        <v>#N/A</v>
      </c>
      <c r="S364" t="e">
        <f t="shared" si="26"/>
        <v>#N/A</v>
      </c>
      <c r="T364" t="e">
        <f t="shared" si="27"/>
        <v>#N/A</v>
      </c>
      <c r="X364" t="s">
        <v>364</v>
      </c>
      <c r="Y364">
        <v>15202</v>
      </c>
    </row>
    <row r="365" spans="16:25" x14ac:dyDescent="0.3">
      <c r="P365" t="e">
        <f t="shared" si="25"/>
        <v>#N/A</v>
      </c>
      <c r="S365" t="e">
        <f t="shared" si="26"/>
        <v>#N/A</v>
      </c>
      <c r="T365" t="e">
        <f t="shared" si="27"/>
        <v>#N/A</v>
      </c>
    </row>
    <row r="366" spans="16:25" x14ac:dyDescent="0.3">
      <c r="P366" t="e">
        <f t="shared" si="25"/>
        <v>#N/A</v>
      </c>
      <c r="S366" t="e">
        <f t="shared" si="26"/>
        <v>#N/A</v>
      </c>
      <c r="T366" t="e">
        <f t="shared" si="27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sheetPr>
    <tabColor rgb="FFFFC000"/>
  </sheetPr>
  <dimension ref="A3:G41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22</v>
      </c>
      <c r="E3" s="4" t="s">
        <v>6</v>
      </c>
      <c r="F3" s="4" t="s">
        <v>23</v>
      </c>
      <c r="G3" s="4" t="s">
        <v>382</v>
      </c>
    </row>
    <row r="4" spans="1:7" x14ac:dyDescent="0.3">
      <c r="A4" t="s">
        <v>403</v>
      </c>
      <c r="B4" t="s">
        <v>404</v>
      </c>
      <c r="C4" t="s">
        <v>18</v>
      </c>
      <c r="D4" t="s">
        <v>409</v>
      </c>
      <c r="E4" t="s">
        <v>14</v>
      </c>
      <c r="F4" t="s">
        <v>412</v>
      </c>
      <c r="G4">
        <v>100200300</v>
      </c>
    </row>
    <row r="5" spans="1:7" x14ac:dyDescent="0.3">
      <c r="A5" t="s">
        <v>403</v>
      </c>
      <c r="B5" t="s">
        <v>404</v>
      </c>
      <c r="C5" t="s">
        <v>18</v>
      </c>
      <c r="D5" t="s">
        <v>409</v>
      </c>
      <c r="E5" t="s">
        <v>14</v>
      </c>
      <c r="F5" t="s">
        <v>412</v>
      </c>
      <c r="G5" t="s">
        <v>385</v>
      </c>
    </row>
    <row r="6" spans="1:7" x14ac:dyDescent="0.3">
      <c r="A6" t="s">
        <v>403</v>
      </c>
      <c r="B6" t="s">
        <v>404</v>
      </c>
      <c r="C6" t="s">
        <v>18</v>
      </c>
      <c r="D6" t="s">
        <v>409</v>
      </c>
      <c r="E6" t="s">
        <v>14</v>
      </c>
      <c r="F6" t="s">
        <v>403</v>
      </c>
      <c r="G6">
        <v>100200300</v>
      </c>
    </row>
    <row r="7" spans="1:7" x14ac:dyDescent="0.3">
      <c r="A7" t="s">
        <v>403</v>
      </c>
      <c r="B7" t="s">
        <v>404</v>
      </c>
      <c r="C7" t="s">
        <v>18</v>
      </c>
      <c r="D7" t="s">
        <v>409</v>
      </c>
      <c r="E7" t="s">
        <v>14</v>
      </c>
      <c r="F7" t="s">
        <v>403</v>
      </c>
      <c r="G7" t="s">
        <v>385</v>
      </c>
    </row>
    <row r="8" spans="1:7" x14ac:dyDescent="0.3">
      <c r="A8" t="s">
        <v>403</v>
      </c>
      <c r="B8" t="s">
        <v>404</v>
      </c>
      <c r="C8" t="s">
        <v>18</v>
      </c>
      <c r="D8" t="s">
        <v>409</v>
      </c>
      <c r="E8" t="s">
        <v>14</v>
      </c>
      <c r="F8" t="s">
        <v>410</v>
      </c>
      <c r="G8" t="s">
        <v>385</v>
      </c>
    </row>
    <row r="9" spans="1:7" x14ac:dyDescent="0.3">
      <c r="A9" t="s">
        <v>403</v>
      </c>
      <c r="B9" t="s">
        <v>404</v>
      </c>
      <c r="C9" t="s">
        <v>18</v>
      </c>
      <c r="D9" t="s">
        <v>409</v>
      </c>
      <c r="E9" t="s">
        <v>14</v>
      </c>
      <c r="F9" t="s">
        <v>411</v>
      </c>
      <c r="G9" t="s">
        <v>385</v>
      </c>
    </row>
    <row r="10" spans="1:7" x14ac:dyDescent="0.3">
      <c r="A10" t="s">
        <v>403</v>
      </c>
      <c r="B10" t="s">
        <v>404</v>
      </c>
      <c r="C10" t="s">
        <v>18</v>
      </c>
      <c r="D10" t="s">
        <v>412</v>
      </c>
      <c r="E10" t="s">
        <v>14</v>
      </c>
      <c r="F10" t="s">
        <v>403</v>
      </c>
      <c r="G10" t="s">
        <v>385</v>
      </c>
    </row>
    <row r="11" spans="1:7" x14ac:dyDescent="0.3">
      <c r="A11" t="s">
        <v>403</v>
      </c>
      <c r="B11" t="s">
        <v>404</v>
      </c>
      <c r="C11" t="s">
        <v>18</v>
      </c>
      <c r="D11" t="s">
        <v>412</v>
      </c>
      <c r="E11" t="s">
        <v>14</v>
      </c>
      <c r="F11" t="s">
        <v>410</v>
      </c>
      <c r="G11" t="s">
        <v>385</v>
      </c>
    </row>
    <row r="12" spans="1:7" x14ac:dyDescent="0.3">
      <c r="A12" t="s">
        <v>403</v>
      </c>
      <c r="B12" t="s">
        <v>404</v>
      </c>
      <c r="C12" t="s">
        <v>18</v>
      </c>
      <c r="D12" t="s">
        <v>412</v>
      </c>
      <c r="E12" t="s">
        <v>14</v>
      </c>
      <c r="F12" t="s">
        <v>411</v>
      </c>
      <c r="G12" t="s">
        <v>385</v>
      </c>
    </row>
    <row r="13" spans="1:7" x14ac:dyDescent="0.3">
      <c r="A13" t="s">
        <v>403</v>
      </c>
      <c r="B13" t="s">
        <v>404</v>
      </c>
      <c r="C13" t="s">
        <v>18</v>
      </c>
      <c r="D13" t="s">
        <v>412</v>
      </c>
      <c r="E13" t="s">
        <v>14</v>
      </c>
      <c r="F13" t="s">
        <v>409</v>
      </c>
      <c r="G13" t="s">
        <v>385</v>
      </c>
    </row>
    <row r="14" spans="1:7" x14ac:dyDescent="0.3">
      <c r="A14" t="s">
        <v>403</v>
      </c>
      <c r="B14" t="s">
        <v>404</v>
      </c>
      <c r="C14" t="s">
        <v>18</v>
      </c>
      <c r="D14" t="s">
        <v>403</v>
      </c>
      <c r="E14" t="s">
        <v>14</v>
      </c>
      <c r="F14" t="s">
        <v>410</v>
      </c>
      <c r="G14" t="s">
        <v>385</v>
      </c>
    </row>
    <row r="15" spans="1:7" x14ac:dyDescent="0.3">
      <c r="A15" t="s">
        <v>403</v>
      </c>
      <c r="B15" t="s">
        <v>404</v>
      </c>
      <c r="C15" t="s">
        <v>18</v>
      </c>
      <c r="D15" t="s">
        <v>403</v>
      </c>
      <c r="E15" t="s">
        <v>14</v>
      </c>
      <c r="F15" t="s">
        <v>411</v>
      </c>
      <c r="G15" t="s">
        <v>385</v>
      </c>
    </row>
    <row r="16" spans="1:7" x14ac:dyDescent="0.3">
      <c r="A16" t="s">
        <v>403</v>
      </c>
      <c r="B16" t="s">
        <v>404</v>
      </c>
      <c r="C16" t="s">
        <v>18</v>
      </c>
      <c r="D16" t="s">
        <v>403</v>
      </c>
      <c r="E16" t="s">
        <v>14</v>
      </c>
      <c r="F16" t="s">
        <v>409</v>
      </c>
      <c r="G16" t="s">
        <v>385</v>
      </c>
    </row>
    <row r="17" spans="1:7" x14ac:dyDescent="0.3">
      <c r="A17" t="s">
        <v>403</v>
      </c>
      <c r="B17" t="s">
        <v>404</v>
      </c>
      <c r="C17" t="s">
        <v>18</v>
      </c>
      <c r="D17" t="s">
        <v>410</v>
      </c>
      <c r="E17" t="s">
        <v>14</v>
      </c>
      <c r="F17" t="s">
        <v>412</v>
      </c>
      <c r="G17" t="s">
        <v>385</v>
      </c>
    </row>
    <row r="18" spans="1:7" x14ac:dyDescent="0.3">
      <c r="A18" t="s">
        <v>403</v>
      </c>
      <c r="B18" t="s">
        <v>404</v>
      </c>
      <c r="C18" t="s">
        <v>18</v>
      </c>
      <c r="D18" t="s">
        <v>410</v>
      </c>
      <c r="E18" t="s">
        <v>14</v>
      </c>
      <c r="F18" t="s">
        <v>403</v>
      </c>
      <c r="G18" t="s">
        <v>385</v>
      </c>
    </row>
    <row r="19" spans="1:7" x14ac:dyDescent="0.3">
      <c r="A19" t="s">
        <v>403</v>
      </c>
      <c r="B19" t="s">
        <v>404</v>
      </c>
      <c r="C19" t="s">
        <v>18</v>
      </c>
      <c r="D19" t="s">
        <v>410</v>
      </c>
      <c r="E19" t="s">
        <v>14</v>
      </c>
      <c r="F19" t="s">
        <v>411</v>
      </c>
      <c r="G19" t="s">
        <v>385</v>
      </c>
    </row>
    <row r="20" spans="1:7" x14ac:dyDescent="0.3">
      <c r="A20" t="s">
        <v>403</v>
      </c>
      <c r="B20" t="s">
        <v>404</v>
      </c>
      <c r="C20" t="s">
        <v>18</v>
      </c>
      <c r="D20" t="s">
        <v>410</v>
      </c>
      <c r="E20" t="s">
        <v>14</v>
      </c>
      <c r="F20" t="s">
        <v>409</v>
      </c>
      <c r="G20" t="s">
        <v>385</v>
      </c>
    </row>
    <row r="21" spans="1:7" x14ac:dyDescent="0.3">
      <c r="A21" t="s">
        <v>403</v>
      </c>
      <c r="B21" t="s">
        <v>404</v>
      </c>
      <c r="C21" t="s">
        <v>18</v>
      </c>
      <c r="D21" t="s">
        <v>411</v>
      </c>
      <c r="E21" t="s">
        <v>14</v>
      </c>
      <c r="F21" t="s">
        <v>412</v>
      </c>
      <c r="G21" t="s">
        <v>385</v>
      </c>
    </row>
    <row r="22" spans="1:7" x14ac:dyDescent="0.3">
      <c r="A22" t="s">
        <v>403</v>
      </c>
      <c r="B22" t="s">
        <v>404</v>
      </c>
      <c r="C22" t="s">
        <v>18</v>
      </c>
      <c r="D22" t="s">
        <v>411</v>
      </c>
      <c r="E22" t="s">
        <v>14</v>
      </c>
      <c r="F22" t="s">
        <v>403</v>
      </c>
      <c r="G22" t="s">
        <v>385</v>
      </c>
    </row>
    <row r="23" spans="1:7" x14ac:dyDescent="0.3">
      <c r="A23" t="s">
        <v>403</v>
      </c>
      <c r="B23" t="s">
        <v>404</v>
      </c>
      <c r="C23" t="s">
        <v>18</v>
      </c>
      <c r="D23" t="s">
        <v>411</v>
      </c>
      <c r="E23" t="s">
        <v>14</v>
      </c>
      <c r="F23" t="s">
        <v>410</v>
      </c>
      <c r="G23" t="s">
        <v>385</v>
      </c>
    </row>
    <row r="24" spans="1:7" x14ac:dyDescent="0.3">
      <c r="A24" t="s">
        <v>403</v>
      </c>
      <c r="B24" t="s">
        <v>404</v>
      </c>
      <c r="C24" t="s">
        <v>18</v>
      </c>
      <c r="D24" t="s">
        <v>411</v>
      </c>
      <c r="E24" t="s">
        <v>14</v>
      </c>
      <c r="F24" t="s">
        <v>409</v>
      </c>
      <c r="G24" t="s">
        <v>385</v>
      </c>
    </row>
    <row r="25" spans="1:7" x14ac:dyDescent="0.3">
      <c r="A25" t="s">
        <v>403</v>
      </c>
      <c r="B25" t="s">
        <v>404</v>
      </c>
      <c r="C25" t="s">
        <v>409</v>
      </c>
      <c r="D25" t="s">
        <v>495</v>
      </c>
      <c r="E25" t="s">
        <v>367</v>
      </c>
      <c r="F25" t="s">
        <v>412</v>
      </c>
      <c r="G25" t="s">
        <v>385</v>
      </c>
    </row>
    <row r="26" spans="1:7" x14ac:dyDescent="0.3">
      <c r="A26" t="s">
        <v>403</v>
      </c>
      <c r="B26" t="s">
        <v>404</v>
      </c>
      <c r="C26" t="s">
        <v>409</v>
      </c>
      <c r="D26" t="s">
        <v>495</v>
      </c>
      <c r="E26" t="s">
        <v>380</v>
      </c>
      <c r="F26" t="s">
        <v>412</v>
      </c>
      <c r="G26" t="s">
        <v>385</v>
      </c>
    </row>
    <row r="27" spans="1:7" x14ac:dyDescent="0.3">
      <c r="A27" t="s">
        <v>403</v>
      </c>
      <c r="B27" t="s">
        <v>404</v>
      </c>
      <c r="C27" t="s">
        <v>409</v>
      </c>
      <c r="D27" t="s">
        <v>495</v>
      </c>
      <c r="E27" t="s">
        <v>368</v>
      </c>
      <c r="F27" t="s">
        <v>412</v>
      </c>
      <c r="G27" t="s">
        <v>385</v>
      </c>
    </row>
    <row r="28" spans="1:7" x14ac:dyDescent="0.3">
      <c r="A28" t="s">
        <v>403</v>
      </c>
      <c r="B28" t="s">
        <v>404</v>
      </c>
      <c r="C28" t="s">
        <v>409</v>
      </c>
      <c r="D28" t="s">
        <v>495</v>
      </c>
      <c r="E28" t="s">
        <v>376</v>
      </c>
      <c r="F28" t="s">
        <v>412</v>
      </c>
      <c r="G28" t="s">
        <v>385</v>
      </c>
    </row>
    <row r="29" spans="1:7" x14ac:dyDescent="0.3">
      <c r="A29" t="s">
        <v>403</v>
      </c>
      <c r="B29" t="s">
        <v>404</v>
      </c>
      <c r="C29" t="s">
        <v>409</v>
      </c>
      <c r="D29" t="s">
        <v>495</v>
      </c>
      <c r="E29" t="s">
        <v>369</v>
      </c>
      <c r="F29" t="s">
        <v>412</v>
      </c>
      <c r="G29" t="s">
        <v>385</v>
      </c>
    </row>
    <row r="30" spans="1:7" x14ac:dyDescent="0.3">
      <c r="A30" t="s">
        <v>403</v>
      </c>
      <c r="B30" t="s">
        <v>404</v>
      </c>
      <c r="C30" t="s">
        <v>409</v>
      </c>
      <c r="D30" t="s">
        <v>495</v>
      </c>
      <c r="E30" t="s">
        <v>374</v>
      </c>
      <c r="F30" t="s">
        <v>412</v>
      </c>
      <c r="G30" t="s">
        <v>385</v>
      </c>
    </row>
    <row r="31" spans="1:7" x14ac:dyDescent="0.3">
      <c r="A31" t="s">
        <v>403</v>
      </c>
      <c r="B31" t="s">
        <v>404</v>
      </c>
      <c r="C31" t="s">
        <v>409</v>
      </c>
      <c r="D31" t="s">
        <v>495</v>
      </c>
      <c r="E31" t="s">
        <v>375</v>
      </c>
      <c r="F31" t="s">
        <v>412</v>
      </c>
      <c r="G31" t="s">
        <v>385</v>
      </c>
    </row>
    <row r="32" spans="1:7" x14ac:dyDescent="0.3">
      <c r="A32" t="s">
        <v>403</v>
      </c>
      <c r="B32" t="s">
        <v>404</v>
      </c>
      <c r="C32" t="s">
        <v>409</v>
      </c>
      <c r="D32" t="s">
        <v>495</v>
      </c>
      <c r="E32" t="s">
        <v>379</v>
      </c>
      <c r="F32" t="s">
        <v>412</v>
      </c>
      <c r="G32" t="s">
        <v>385</v>
      </c>
    </row>
    <row r="33" spans="1:7" x14ac:dyDescent="0.3">
      <c r="A33" t="s">
        <v>403</v>
      </c>
      <c r="B33" t="s">
        <v>404</v>
      </c>
      <c r="C33" t="s">
        <v>409</v>
      </c>
      <c r="D33" t="s">
        <v>495</v>
      </c>
      <c r="E33" t="s">
        <v>377</v>
      </c>
      <c r="F33" t="s">
        <v>412</v>
      </c>
      <c r="G33" t="s">
        <v>385</v>
      </c>
    </row>
    <row r="34" spans="1:7" x14ac:dyDescent="0.3">
      <c r="A34" t="s">
        <v>403</v>
      </c>
      <c r="B34" t="s">
        <v>404</v>
      </c>
      <c r="C34" t="s">
        <v>409</v>
      </c>
      <c r="D34" t="s">
        <v>495</v>
      </c>
      <c r="E34" t="s">
        <v>372</v>
      </c>
      <c r="F34" t="s">
        <v>412</v>
      </c>
      <c r="G34" t="s">
        <v>385</v>
      </c>
    </row>
    <row r="35" spans="1:7" x14ac:dyDescent="0.3">
      <c r="A35" t="s">
        <v>403</v>
      </c>
      <c r="B35" t="s">
        <v>404</v>
      </c>
      <c r="C35" t="s">
        <v>409</v>
      </c>
      <c r="D35" t="s">
        <v>495</v>
      </c>
      <c r="E35" t="s">
        <v>381</v>
      </c>
      <c r="F35" t="s">
        <v>412</v>
      </c>
      <c r="G35" t="s">
        <v>385</v>
      </c>
    </row>
    <row r="36" spans="1:7" x14ac:dyDescent="0.3">
      <c r="A36" t="s">
        <v>403</v>
      </c>
      <c r="B36" t="s">
        <v>404</v>
      </c>
      <c r="C36" t="s">
        <v>409</v>
      </c>
      <c r="D36" t="s">
        <v>495</v>
      </c>
      <c r="E36" t="s">
        <v>371</v>
      </c>
      <c r="F36" t="s">
        <v>412</v>
      </c>
      <c r="G36" t="s">
        <v>385</v>
      </c>
    </row>
    <row r="37" spans="1:7" x14ac:dyDescent="0.3">
      <c r="A37" t="s">
        <v>403</v>
      </c>
      <c r="B37" t="s">
        <v>404</v>
      </c>
      <c r="C37" t="s">
        <v>409</v>
      </c>
      <c r="D37" t="s">
        <v>495</v>
      </c>
      <c r="E37" t="s">
        <v>366</v>
      </c>
      <c r="F37" t="s">
        <v>412</v>
      </c>
      <c r="G37" t="s">
        <v>385</v>
      </c>
    </row>
    <row r="38" spans="1:7" x14ac:dyDescent="0.3">
      <c r="A38" t="s">
        <v>403</v>
      </c>
      <c r="B38" t="s">
        <v>404</v>
      </c>
      <c r="C38" t="s">
        <v>409</v>
      </c>
      <c r="D38" t="s">
        <v>495</v>
      </c>
      <c r="E38" t="s">
        <v>370</v>
      </c>
      <c r="F38" t="s">
        <v>412</v>
      </c>
      <c r="G38" t="s">
        <v>385</v>
      </c>
    </row>
    <row r="39" spans="1:7" x14ac:dyDescent="0.3">
      <c r="A39" t="s">
        <v>403</v>
      </c>
      <c r="B39" t="s">
        <v>404</v>
      </c>
      <c r="C39" t="s">
        <v>409</v>
      </c>
      <c r="D39" t="s">
        <v>495</v>
      </c>
      <c r="E39" t="s">
        <v>373</v>
      </c>
      <c r="F39" t="s">
        <v>412</v>
      </c>
      <c r="G39" t="s">
        <v>385</v>
      </c>
    </row>
    <row r="40" spans="1:7" x14ac:dyDescent="0.3">
      <c r="A40" t="s">
        <v>403</v>
      </c>
      <c r="B40" t="s">
        <v>404</v>
      </c>
      <c r="C40" t="s">
        <v>409</v>
      </c>
      <c r="D40" t="s">
        <v>495</v>
      </c>
      <c r="E40" t="s">
        <v>378</v>
      </c>
      <c r="F40" t="s">
        <v>412</v>
      </c>
      <c r="G40" t="s">
        <v>385</v>
      </c>
    </row>
    <row r="41" spans="1:7" x14ac:dyDescent="0.3">
      <c r="A41" t="s">
        <v>385</v>
      </c>
      <c r="B41" t="s">
        <v>385</v>
      </c>
      <c r="C41" t="s">
        <v>385</v>
      </c>
      <c r="D41" t="s">
        <v>385</v>
      </c>
      <c r="E41" t="s">
        <v>385</v>
      </c>
      <c r="F41" t="s">
        <v>385</v>
      </c>
      <c r="G41" t="s">
        <v>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3376-C71C-4193-ADAF-941927DEB8F0}">
  <sheetPr>
    <tabColor rgb="FF00B050"/>
  </sheetPr>
  <dimension ref="A1:AA4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baseColWidth="10" defaultRowHeight="14.4" x14ac:dyDescent="0.3"/>
  <cols>
    <col min="1" max="1" width="5.33203125" style="2" customWidth="1"/>
    <col min="2" max="2" width="10.109375" customWidth="1"/>
    <col min="3" max="3" width="9" customWidth="1"/>
    <col min="4" max="4" width="18" customWidth="1"/>
    <col min="5" max="5" width="9" bestFit="1" customWidth="1"/>
    <col min="6" max="6" width="10.77734375" customWidth="1"/>
    <col min="7" max="7" width="14.44140625" customWidth="1"/>
    <col min="8" max="8" width="8.21875" customWidth="1"/>
    <col min="9" max="9" width="10.77734375" style="2" bestFit="1" customWidth="1"/>
    <col min="10" max="10" width="16.33203125" style="2" customWidth="1"/>
    <col min="11" max="11" width="11.88671875" customWidth="1"/>
    <col min="12" max="12" width="13.33203125" bestFit="1" customWidth="1"/>
    <col min="13" max="13" width="12.5546875" customWidth="1"/>
    <col min="14" max="14" width="24.88671875" customWidth="1"/>
    <col min="15" max="15" width="35.44140625" customWidth="1"/>
    <col min="16" max="16" width="34.88671875" customWidth="1"/>
    <col min="17" max="17" width="15.33203125" customWidth="1"/>
    <col min="18" max="18" width="7.2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x14ac:dyDescent="0.3">
      <c r="A1" s="7" t="s">
        <v>0</v>
      </c>
      <c r="B1" s="8" t="s">
        <v>383</v>
      </c>
      <c r="C1" s="8" t="s">
        <v>1</v>
      </c>
      <c r="D1" s="8" t="s">
        <v>2</v>
      </c>
      <c r="E1" s="9" t="s">
        <v>365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22</v>
      </c>
      <c r="K1" s="10" t="s">
        <v>23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19</v>
      </c>
      <c r="T1" s="11" t="s">
        <v>382</v>
      </c>
      <c r="U1" s="3" t="s">
        <v>384</v>
      </c>
      <c r="V1" s="23" t="s">
        <v>396</v>
      </c>
      <c r="W1" s="23" t="s">
        <v>397</v>
      </c>
      <c r="X1" s="23" t="s">
        <v>387</v>
      </c>
      <c r="Y1" s="23" t="s">
        <v>388</v>
      </c>
      <c r="Z1" s="23" t="s">
        <v>391</v>
      </c>
      <c r="AA1" s="23" t="s">
        <v>390</v>
      </c>
    </row>
    <row r="2" spans="1:27" ht="36" x14ac:dyDescent="0.3">
      <c r="A2" s="48" t="s">
        <v>392</v>
      </c>
      <c r="B2" s="12">
        <v>100</v>
      </c>
      <c r="C2" s="13" t="s">
        <v>402</v>
      </c>
      <c r="D2" s="13" t="s">
        <v>405</v>
      </c>
      <c r="E2" s="24">
        <v>0</v>
      </c>
      <c r="F2" s="12" t="s">
        <v>403</v>
      </c>
      <c r="G2" s="14" t="s">
        <v>404</v>
      </c>
      <c r="H2" s="15" t="s">
        <v>18</v>
      </c>
      <c r="I2" s="12" t="s">
        <v>14</v>
      </c>
      <c r="J2" s="12" t="s">
        <v>409</v>
      </c>
      <c r="K2" s="12" t="s">
        <v>412</v>
      </c>
      <c r="L2" s="12" t="s">
        <v>406</v>
      </c>
      <c r="M2" s="12" t="s">
        <v>407</v>
      </c>
      <c r="N2" s="12" t="s">
        <v>408</v>
      </c>
      <c r="O2" s="34" t="str">
        <f>"Exportaciones de fruta, por "&amp;Agricultura3[[#This Row],[Muestra]]&amp;", producidas en "&amp;I2&amp;", durante el "&amp;L2</f>
        <v>Exportaciones de fruta, por Tipo de Fruta, producidas en Chile, durante el Periodo 2012-2020</v>
      </c>
      <c r="P2" s="34" t="str">
        <f>"El gráfico muestra la cantidad de fruta exportada desde la "&amp;Agricultura3[[#This Row],[fuente]]&amp;"- "&amp;Agricultura3[[#This Row],[unidad_medida]]</f>
        <v>El gráfico muestra la cantidad de fruta exportada desde la Oficina de Estudios y Políticas Agrarias (ODEPA)- toneladas (t)</v>
      </c>
      <c r="Q2" s="16" t="s">
        <v>386</v>
      </c>
      <c r="R2" s="16"/>
      <c r="S2" s="49" t="s">
        <v>458</v>
      </c>
      <c r="T2" s="18">
        <v>100200300</v>
      </c>
      <c r="U2" s="30" t="s">
        <v>400</v>
      </c>
      <c r="V2" s="25" t="str">
        <f>+Agricultura3[[#This Row],[idcoleccion]]&amp;"-"&amp;Agricultura3[[#This Row],[id]]</f>
        <v>100-0001</v>
      </c>
      <c r="W2" s="25">
        <f>+VLOOKUP(Agricultura3[[#This Row],[Filtro URL]],Estructura!$S$4:$T$366,2,0)</f>
        <v>10100000</v>
      </c>
      <c r="X2" s="25" t="str">
        <f>+VLOOKUP(Agricultura3[[#This Row],[tema]],Estructura!$B$4:$D$18,3,0)</f>
        <v>T-101</v>
      </c>
      <c r="Y2" s="25" t="str">
        <f>+VLOOKUP(Agricultura3[[#This Row],[contenido]],Estructura!$G$4:$I$18,3,0)</f>
        <v>C-101</v>
      </c>
      <c r="Z2" s="25" t="str">
        <f>+VLOOKUP(Agricultura3[[#This Row],[Filtro Integrado]],Estructura!$B$21:$D$35,3,0)</f>
        <v>FI-101</v>
      </c>
      <c r="AA2" s="25" t="str">
        <f>+VLOOKUP(Agricultura3[[#This Row],[Muestra]],Estructura!$G$21:$I$35,3,0)</f>
        <v>M-101</v>
      </c>
    </row>
    <row r="3" spans="1:27" ht="60" x14ac:dyDescent="0.3">
      <c r="A3" s="22" t="s">
        <v>393</v>
      </c>
      <c r="B3" s="12">
        <f>+B2</f>
        <v>100</v>
      </c>
      <c r="C3" s="13" t="str">
        <f>+C2</f>
        <v>Agricultura</v>
      </c>
      <c r="D3" s="13" t="str">
        <f>+D2</f>
        <v>Agropecuario y Forestal</v>
      </c>
      <c r="E3" s="24">
        <v>0</v>
      </c>
      <c r="F3" s="12" t="str">
        <f>+F2</f>
        <v>Fruta</v>
      </c>
      <c r="G3" s="14" t="str">
        <f>+G2</f>
        <v>Exportaciones</v>
      </c>
      <c r="H3" s="15" t="s">
        <v>18</v>
      </c>
      <c r="I3" s="12" t="s">
        <v>14</v>
      </c>
      <c r="J3" s="12" t="s">
        <v>409</v>
      </c>
      <c r="K3" s="12" t="s">
        <v>403</v>
      </c>
      <c r="L3" s="12" t="str">
        <f>+L2</f>
        <v>Periodo 2012-2020</v>
      </c>
      <c r="M3" s="12" t="str">
        <f t="shared" ref="M3:N9" si="0">+M2</f>
        <v>toneladas (t)</v>
      </c>
      <c r="N3" s="12" t="str">
        <f t="shared" si="0"/>
        <v>Oficina de Estudios y Políticas Agrarias (ODEPA)</v>
      </c>
      <c r="O3" s="34" t="str">
        <f>"Exportaciones de fruta, por "&amp;Agricultura3[[#This Row],[Muestra]]&amp;", producidas en "&amp;I3&amp;", durante el "&amp;L3</f>
        <v>Exportaciones de fruta, por Fruta, producidas en Chile, durante el Periodo 2012-2020</v>
      </c>
      <c r="P3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Antofagasta por Tipo de Fruta, durante el Periodo 2012-2020 de acuerdo a datos recopilados por la Oficina de Estudios y Políticas Agrarias (ODEPA)- toneladas (t)</v>
      </c>
      <c r="Q3" s="16" t="str">
        <f>+Q2</f>
        <v>Gráfico Evolución</v>
      </c>
      <c r="R3" s="16"/>
      <c r="S3" s="49" t="s">
        <v>459</v>
      </c>
      <c r="T3" s="18">
        <v>100200300</v>
      </c>
      <c r="U3" s="30" t="str">
        <f>+U2</f>
        <v>#1774B9</v>
      </c>
      <c r="V3" s="25" t="str">
        <f>+Agricultura3[[#This Row],[idcoleccion]]&amp;"-"&amp;Agricultura3[[#This Row],[id]]</f>
        <v>100-0002</v>
      </c>
      <c r="W3" s="25">
        <f>+VLOOKUP(Agricultura3[[#This Row],[Filtro URL]],Estructura!$S$4:$T$366,2,0)</f>
        <v>10100000</v>
      </c>
      <c r="X3" s="25" t="str">
        <f>+VLOOKUP(Agricultura3[[#This Row],[tema]],Estructura!$B$4:$D$18,3,0)</f>
        <v>T-101</v>
      </c>
      <c r="Y3" s="25" t="str">
        <f>+VLOOKUP(Agricultura3[[#This Row],[contenido]],Estructura!$G$4:$I$18,3,0)</f>
        <v>C-101</v>
      </c>
      <c r="Z3" s="25" t="str">
        <f>+VLOOKUP(Agricultura3[[#This Row],[Filtro Integrado]],Estructura!$B$21:$D$35,3,0)</f>
        <v>FI-101</v>
      </c>
      <c r="AA3" s="25" t="str">
        <f>+VLOOKUP(Agricultura3[[#This Row],[Muestra]],Estructura!$G$21:$I$35,3,0)</f>
        <v>M-102</v>
      </c>
    </row>
    <row r="4" spans="1:27" ht="60" x14ac:dyDescent="0.3">
      <c r="A4" s="22" t="s">
        <v>394</v>
      </c>
      <c r="B4" s="12">
        <f t="shared" ref="B4:D19" si="1">+B3</f>
        <v>100</v>
      </c>
      <c r="C4" s="13" t="str">
        <f t="shared" si="1"/>
        <v>Agricultura</v>
      </c>
      <c r="D4" s="13" t="str">
        <f t="shared" si="1"/>
        <v>Agropecuario y Forestal</v>
      </c>
      <c r="E4" s="24">
        <v>0</v>
      </c>
      <c r="F4" s="12" t="str">
        <f t="shared" ref="F4:G19" si="2">+F3</f>
        <v>Fruta</v>
      </c>
      <c r="G4" s="14" t="str">
        <f t="shared" si="2"/>
        <v>Exportaciones</v>
      </c>
      <c r="H4" s="15" t="s">
        <v>18</v>
      </c>
      <c r="I4" s="12" t="s">
        <v>14</v>
      </c>
      <c r="J4" s="12" t="s">
        <v>409</v>
      </c>
      <c r="K4" s="12" t="s">
        <v>410</v>
      </c>
      <c r="L4" s="12" t="str">
        <f t="shared" ref="L4:N19" si="3">+L3</f>
        <v>Periodo 2012-2020</v>
      </c>
      <c r="M4" s="12" t="str">
        <f t="shared" si="0"/>
        <v>toneladas (t)</v>
      </c>
      <c r="N4" s="12" t="str">
        <f t="shared" si="0"/>
        <v>Oficina de Estudios y Políticas Agrarias (ODEPA)</v>
      </c>
      <c r="O4" s="34" t="str">
        <f>"Exportaciones de fruta, por "&amp;Agricultura3[[#This Row],[Muestra]]&amp;", producidas en "&amp;I4&amp;", durante el "&amp;L4</f>
        <v>Exportaciones de fruta, por País de Destino, producidas en Chile, durante el Periodo 2012-2020</v>
      </c>
      <c r="P4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Atacama por Tipo de Fruta, durante el Periodo 2012-2020 de acuerdo a datos recopilados por la Oficina de Estudios y Políticas Agrarias (ODEPA)- toneladas (t)</v>
      </c>
      <c r="Q4" s="16" t="str">
        <f t="shared" ref="Q4:Q5" si="4">+Q3</f>
        <v>Gráfico Evolución</v>
      </c>
      <c r="R4" s="20"/>
      <c r="S4" s="49" t="s">
        <v>460</v>
      </c>
      <c r="T4" s="18"/>
      <c r="U4" s="31" t="str">
        <f t="shared" ref="U4:U5" si="5">+U3</f>
        <v>#1774B9</v>
      </c>
      <c r="V4" s="32" t="str">
        <f>+Agricultura3[[#This Row],[idcoleccion]]&amp;"-"&amp;Agricultura3[[#This Row],[id]]</f>
        <v>100-0003</v>
      </c>
      <c r="W4" s="33">
        <f>+VLOOKUP(Agricultura3[[#This Row],[Filtro URL]],Estructura!$S$4:$T$366,2,0)</f>
        <v>10100000</v>
      </c>
      <c r="X4" s="32" t="str">
        <f>+VLOOKUP(Agricultura3[[#This Row],[tema]],Estructura!$B$4:$D$18,3,0)</f>
        <v>T-101</v>
      </c>
      <c r="Y4" s="32" t="str">
        <f>+VLOOKUP(Agricultura3[[#This Row],[contenido]],Estructura!$G$4:$I$18,3,0)</f>
        <v>C-101</v>
      </c>
      <c r="Z4" s="32" t="str">
        <f>+VLOOKUP(Agricultura3[[#This Row],[Filtro Integrado]],Estructura!$B$21:$D$35,3,0)</f>
        <v>FI-101</v>
      </c>
      <c r="AA4" s="32" t="str">
        <f>+VLOOKUP(Agricultura3[[#This Row],[Muestra]],Estructura!$G$21:$I$35,3,0)</f>
        <v>M-103</v>
      </c>
    </row>
    <row r="5" spans="1:27" ht="60" x14ac:dyDescent="0.3">
      <c r="A5" s="22" t="s">
        <v>395</v>
      </c>
      <c r="B5" s="12">
        <f t="shared" si="1"/>
        <v>100</v>
      </c>
      <c r="C5" s="13" t="str">
        <f t="shared" si="1"/>
        <v>Agricultura</v>
      </c>
      <c r="D5" s="13" t="str">
        <f t="shared" si="1"/>
        <v>Agropecuario y Forestal</v>
      </c>
      <c r="E5" s="24">
        <v>0</v>
      </c>
      <c r="F5" s="12" t="str">
        <f t="shared" si="2"/>
        <v>Fruta</v>
      </c>
      <c r="G5" s="14" t="str">
        <f t="shared" si="2"/>
        <v>Exportaciones</v>
      </c>
      <c r="H5" s="15" t="s">
        <v>18</v>
      </c>
      <c r="I5" s="12" t="s">
        <v>14</v>
      </c>
      <c r="J5" s="12" t="s">
        <v>409</v>
      </c>
      <c r="K5" s="12" t="s">
        <v>411</v>
      </c>
      <c r="L5" s="12" t="str">
        <f t="shared" si="3"/>
        <v>Periodo 2012-2020</v>
      </c>
      <c r="M5" s="12" t="str">
        <f t="shared" si="0"/>
        <v>toneladas (t)</v>
      </c>
      <c r="N5" s="12" t="str">
        <f t="shared" si="0"/>
        <v>Oficina de Estudios y Políticas Agrarias (ODEPA)</v>
      </c>
      <c r="O5" s="34" t="str">
        <f>"Exportaciones de fruta, por "&amp;Agricultura3[[#This Row],[Muestra]]&amp;", producidas en "&amp;I5&amp;", durante el "&amp;L5</f>
        <v>Exportaciones de fruta, por Procesamiento, producidas en Chile, durante el Periodo 2012-2020</v>
      </c>
      <c r="P5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Coquimbo por Tipo de Fruta, durante el Periodo 2012-2020 de acuerdo a datos recopilados por la Oficina de Estudios y Políticas Agrarias (ODEPA)- toneladas (t)</v>
      </c>
      <c r="Q5" s="16" t="str">
        <f t="shared" si="4"/>
        <v>Gráfico Evolución</v>
      </c>
      <c r="R5" s="20"/>
      <c r="S5" s="49" t="s">
        <v>461</v>
      </c>
      <c r="T5" s="18"/>
      <c r="U5" s="31" t="str">
        <f t="shared" si="5"/>
        <v>#1774B9</v>
      </c>
      <c r="V5" s="32" t="str">
        <f>+Agricultura3[[#This Row],[idcoleccion]]&amp;"-"&amp;Agricultura3[[#This Row],[id]]</f>
        <v>100-0004</v>
      </c>
      <c r="W5" s="33">
        <f>+VLOOKUP(Agricultura3[[#This Row],[Filtro URL]],Estructura!$S$4:$T$366,2,0)</f>
        <v>10100000</v>
      </c>
      <c r="X5" s="32" t="str">
        <f>+VLOOKUP(Agricultura3[[#This Row],[tema]],Estructura!$B$4:$D$18,3,0)</f>
        <v>T-101</v>
      </c>
      <c r="Y5" s="32" t="str">
        <f>+VLOOKUP(Agricultura3[[#This Row],[contenido]],Estructura!$G$4:$I$18,3,0)</f>
        <v>C-101</v>
      </c>
      <c r="Z5" s="32" t="str">
        <f>+VLOOKUP(Agricultura3[[#This Row],[Filtro Integrado]],Estructura!$B$21:$D$35,3,0)</f>
        <v>FI-101</v>
      </c>
      <c r="AA5" s="32" t="str">
        <f>+VLOOKUP(Agricultura3[[#This Row],[Muestra]],Estructura!$G$21:$I$35,3,0)</f>
        <v>M-104</v>
      </c>
    </row>
    <row r="6" spans="1:27" ht="51" x14ac:dyDescent="0.3">
      <c r="A6" s="48" t="s">
        <v>413</v>
      </c>
      <c r="B6" s="12">
        <f t="shared" si="1"/>
        <v>100</v>
      </c>
      <c r="C6" s="13" t="str">
        <f t="shared" si="1"/>
        <v>Agricultura</v>
      </c>
      <c r="D6" s="13" t="str">
        <f t="shared" si="1"/>
        <v>Agropecuario y Forestal</v>
      </c>
      <c r="E6" s="24">
        <v>0</v>
      </c>
      <c r="F6" s="12" t="str">
        <f t="shared" si="2"/>
        <v>Fruta</v>
      </c>
      <c r="G6" s="14" t="str">
        <f t="shared" si="2"/>
        <v>Exportaciones</v>
      </c>
      <c r="H6" s="15" t="s">
        <v>18</v>
      </c>
      <c r="I6" s="12" t="s">
        <v>14</v>
      </c>
      <c r="J6" s="38" t="s">
        <v>412</v>
      </c>
      <c r="K6" s="38" t="s">
        <v>409</v>
      </c>
      <c r="L6" s="12" t="str">
        <f t="shared" si="3"/>
        <v>Periodo 2012-2020</v>
      </c>
      <c r="M6" s="12" t="str">
        <f t="shared" si="0"/>
        <v>toneladas (t)</v>
      </c>
      <c r="N6" s="12" t="str">
        <f t="shared" si="0"/>
        <v>Oficina de Estudios y Políticas Agrarias (ODEPA)</v>
      </c>
      <c r="O6" s="41" t="str">
        <f>"Exportaciones de fruta, por Tipo de Fruta y "&amp;Agricultura3[[#This Row],[Muestra]]&amp;", producidas en "&amp;I6&amp;", durante el "&amp;L6</f>
        <v>Exportaciones de fruta, por Tipo de Fruta y Región de Origen, producidas en Chile, durante el Periodo 2012-2020</v>
      </c>
      <c r="P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Valparaíso por Tipo de Fruta, durante el Periodo 2012-2020 de acuerdo a datos recopilados por la Oficina de Estudios y Políticas Agrarias (ODEPA)- toneladas (t)</v>
      </c>
      <c r="Q6" s="42" t="str">
        <f t="shared" ref="Q6:Q13" si="6">+Q5</f>
        <v>Gráfico Evolución</v>
      </c>
      <c r="R6" s="41"/>
      <c r="S6" s="50" t="s">
        <v>462</v>
      </c>
      <c r="T6" s="43"/>
      <c r="U6" s="44" t="str">
        <f t="shared" ref="U6:U13" si="7">+U5</f>
        <v>#1774B9</v>
      </c>
      <c r="V6" s="45" t="str">
        <f>+Agricultura3[[#This Row],[idcoleccion]]&amp;"-"&amp;Agricultura3[[#This Row],[id]]</f>
        <v>100-0005</v>
      </c>
      <c r="W6" s="46">
        <f>+VLOOKUP(Agricultura3[[#This Row],[Filtro URL]],Estructura!$S$4:$T$366,2,0)</f>
        <v>10100000</v>
      </c>
      <c r="X6" s="47" t="str">
        <f>+VLOOKUP(Agricultura3[[#This Row],[tema]],Estructura!$B$4:$D$18,3,0)</f>
        <v>T-101</v>
      </c>
      <c r="Y6" s="47" t="str">
        <f>+VLOOKUP(Agricultura3[[#This Row],[contenido]],Estructura!$G$4:$I$18,3,0)</f>
        <v>C-101</v>
      </c>
      <c r="Z6" s="47" t="str">
        <f>+VLOOKUP(Agricultura3[[#This Row],[Filtro Integrado]],Estructura!$B$21:$D$35,3,0)</f>
        <v>FI-103</v>
      </c>
      <c r="AA6" s="47" t="str">
        <f>+VLOOKUP(Agricultura3[[#This Row],[Muestra]],Estructura!$G$21:$I$35,3,0)</f>
        <v>M-105</v>
      </c>
    </row>
    <row r="7" spans="1:27" ht="51" x14ac:dyDescent="0.3">
      <c r="A7" s="22" t="s">
        <v>414</v>
      </c>
      <c r="B7" s="12">
        <f t="shared" si="1"/>
        <v>100</v>
      </c>
      <c r="C7" s="13" t="str">
        <f t="shared" si="1"/>
        <v>Agricultura</v>
      </c>
      <c r="D7" s="13" t="str">
        <f t="shared" si="1"/>
        <v>Agropecuario y Forestal</v>
      </c>
      <c r="E7" s="57">
        <v>100101</v>
      </c>
      <c r="F7" s="12" t="str">
        <f t="shared" si="2"/>
        <v>Fruta</v>
      </c>
      <c r="G7" s="14" t="str">
        <f t="shared" si="2"/>
        <v>Exportaciones</v>
      </c>
      <c r="H7" s="15" t="s">
        <v>18</v>
      </c>
      <c r="I7" s="12" t="s">
        <v>14</v>
      </c>
      <c r="J7" s="38" t="s">
        <v>412</v>
      </c>
      <c r="K7" s="55" t="s">
        <v>512</v>
      </c>
      <c r="L7" s="12" t="str">
        <f t="shared" si="3"/>
        <v>Periodo 2012-2020</v>
      </c>
      <c r="M7" s="12" t="str">
        <f t="shared" si="0"/>
        <v>toneladas (t)</v>
      </c>
      <c r="N7" s="12" t="str">
        <f t="shared" si="0"/>
        <v>Oficina de Estudios y Políticas Agrarias (ODEPA)</v>
      </c>
      <c r="O7" s="41" t="str">
        <f>"Exportaciones de fruta, por Tipo de Fruta y "&amp;Agricultura3[[#This Row],[Muestra]]&amp;", producidas en "&amp;I7&amp;", durante el "&amp;L7</f>
        <v>Exportaciones de fruta, por Tipo de Fruta y Berries, producidas en Chile, durante el Periodo 2012-2020</v>
      </c>
      <c r="P7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O'Higgins por Tipo de Fruta, durante el Periodo 2012-2020 de acuerdo a datos recopilados por la Oficina de Estudios y Políticas Agrarias (ODEPA)- toneladas (t)</v>
      </c>
      <c r="Q7" s="42" t="str">
        <f t="shared" si="6"/>
        <v>Gráfico Evolución</v>
      </c>
      <c r="R7" s="41"/>
      <c r="S7" s="50" t="s">
        <v>463</v>
      </c>
      <c r="T7" s="43"/>
      <c r="U7" s="44" t="str">
        <f t="shared" si="7"/>
        <v>#1774B9</v>
      </c>
      <c r="V7" s="45" t="str">
        <f>+Agricultura3[[#This Row],[idcoleccion]]&amp;"-"&amp;Agricultura3[[#This Row],[id]]</f>
        <v>100-0006</v>
      </c>
      <c r="W7" s="46" t="e">
        <f>+VLOOKUP(Agricultura3[[#This Row],[Filtro URL]],Estructura!$S$4:$T$366,2,0)</f>
        <v>#N/A</v>
      </c>
      <c r="X7" s="47" t="str">
        <f>+VLOOKUP(Agricultura3[[#This Row],[tema]],Estructura!$B$4:$D$18,3,0)</f>
        <v>T-101</v>
      </c>
      <c r="Y7" s="47" t="str">
        <f>+VLOOKUP(Agricultura3[[#This Row],[contenido]],Estructura!$G$4:$I$18,3,0)</f>
        <v>C-101</v>
      </c>
      <c r="Z7" s="47" t="str">
        <f>+VLOOKUP(Agricultura3[[#This Row],[Filtro Integrado]],Estructura!$B$21:$D$35,3,0)</f>
        <v>FI-103</v>
      </c>
      <c r="AA7" s="47" t="e">
        <f>+VLOOKUP(Agricultura3[[#This Row],[Muestra]],Estructura!$G$21:$I$35,3,0)</f>
        <v>#N/A</v>
      </c>
    </row>
    <row r="8" spans="1:27" ht="51" x14ac:dyDescent="0.3">
      <c r="A8" s="22" t="s">
        <v>415</v>
      </c>
      <c r="B8" s="12">
        <f t="shared" si="1"/>
        <v>100</v>
      </c>
      <c r="C8" s="13" t="str">
        <f t="shared" si="1"/>
        <v>Agricultura</v>
      </c>
      <c r="D8" s="13" t="str">
        <f t="shared" si="1"/>
        <v>Agropecuario y Forestal</v>
      </c>
      <c r="E8" s="57">
        <v>100102</v>
      </c>
      <c r="F8" s="12" t="str">
        <f t="shared" si="2"/>
        <v>Fruta</v>
      </c>
      <c r="G8" s="14" t="str">
        <f t="shared" si="2"/>
        <v>Exportaciones</v>
      </c>
      <c r="H8" s="15" t="s">
        <v>18</v>
      </c>
      <c r="I8" s="12" t="s">
        <v>14</v>
      </c>
      <c r="J8" s="38" t="s">
        <v>412</v>
      </c>
      <c r="K8" s="55" t="s">
        <v>513</v>
      </c>
      <c r="L8" s="12" t="str">
        <f t="shared" si="3"/>
        <v>Periodo 2012-2020</v>
      </c>
      <c r="M8" s="12" t="str">
        <f t="shared" si="0"/>
        <v>toneladas (t)</v>
      </c>
      <c r="N8" s="12" t="str">
        <f t="shared" si="0"/>
        <v>Oficina de Estudios y Políticas Agrarias (ODEPA)</v>
      </c>
      <c r="O8" s="41" t="str">
        <f>"Exportaciones de fruta, por Tipo de Fruta y "&amp;Agricultura3[[#This Row],[Muestra]]&amp;", producidas en "&amp;I8&amp;", durante el "&amp;L8</f>
        <v>Exportaciones de fruta, por Tipo de Fruta y Cítricos, producidas en Chile, durante el Periodo 2012-2020</v>
      </c>
      <c r="P8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Maule por Tipo de Fruta, durante el Periodo 2012-2020 de acuerdo a datos recopilados por la Oficina de Estudios y Políticas Agrarias (ODEPA)- toneladas (t)</v>
      </c>
      <c r="Q8" s="42" t="str">
        <f t="shared" si="6"/>
        <v>Gráfico Evolución</v>
      </c>
      <c r="R8" s="41"/>
      <c r="S8" s="50" t="s">
        <v>464</v>
      </c>
      <c r="T8" s="43"/>
      <c r="U8" s="44" t="str">
        <f t="shared" si="7"/>
        <v>#1774B9</v>
      </c>
      <c r="V8" s="45" t="str">
        <f>+Agricultura3[[#This Row],[idcoleccion]]&amp;"-"&amp;Agricultura3[[#This Row],[id]]</f>
        <v>100-0007</v>
      </c>
      <c r="W8" s="46" t="e">
        <f>+VLOOKUP(Agricultura3[[#This Row],[Filtro URL]],Estructura!$S$4:$T$366,2,0)</f>
        <v>#N/A</v>
      </c>
      <c r="X8" s="47" t="str">
        <f>+VLOOKUP(Agricultura3[[#This Row],[tema]],Estructura!$B$4:$D$18,3,0)</f>
        <v>T-101</v>
      </c>
      <c r="Y8" s="47" t="str">
        <f>+VLOOKUP(Agricultura3[[#This Row],[contenido]],Estructura!$G$4:$I$18,3,0)</f>
        <v>C-101</v>
      </c>
      <c r="Z8" s="47" t="str">
        <f>+VLOOKUP(Agricultura3[[#This Row],[Filtro Integrado]],Estructura!$B$21:$D$35,3,0)</f>
        <v>FI-103</v>
      </c>
      <c r="AA8" s="47" t="e">
        <f>+VLOOKUP(Agricultura3[[#This Row],[Muestra]],Estructura!$G$21:$I$35,3,0)</f>
        <v>#N/A</v>
      </c>
    </row>
    <row r="9" spans="1:27" ht="51" x14ac:dyDescent="0.3">
      <c r="A9" s="22" t="s">
        <v>416</v>
      </c>
      <c r="B9" s="12">
        <f t="shared" si="1"/>
        <v>100</v>
      </c>
      <c r="C9" s="13" t="str">
        <f t="shared" si="1"/>
        <v>Agricultura</v>
      </c>
      <c r="D9" s="13" t="str">
        <f t="shared" si="1"/>
        <v>Agropecuario y Forestal</v>
      </c>
      <c r="E9" s="57">
        <v>100103</v>
      </c>
      <c r="F9" s="12" t="str">
        <f t="shared" si="2"/>
        <v>Fruta</v>
      </c>
      <c r="G9" s="14" t="str">
        <f t="shared" si="2"/>
        <v>Exportaciones</v>
      </c>
      <c r="H9" s="15" t="s">
        <v>18</v>
      </c>
      <c r="I9" s="12" t="s">
        <v>14</v>
      </c>
      <c r="J9" s="38" t="s">
        <v>412</v>
      </c>
      <c r="K9" s="55" t="s">
        <v>514</v>
      </c>
      <c r="L9" s="12" t="str">
        <f t="shared" si="3"/>
        <v>Periodo 2012-2020</v>
      </c>
      <c r="M9" s="12" t="str">
        <f t="shared" si="0"/>
        <v>toneladas (t)</v>
      </c>
      <c r="N9" s="12" t="str">
        <f t="shared" si="0"/>
        <v>Oficina de Estudios y Políticas Agrarias (ODEPA)</v>
      </c>
      <c r="O9" s="41" t="str">
        <f>"Exportaciones de fruta, por Tipo de Fruta y "&amp;Agricultura3[[#This Row],[Muestra]]&amp;", producidas en "&amp;I9&amp;", durante el "&amp;L9</f>
        <v>Exportaciones de fruta, por Tipo de Fruta y Frutos de hueso (carozo), producidas en Chile, durante el Periodo 2012-2020</v>
      </c>
      <c r="P9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del Biobío por Tipo de Fruta, durante el Periodo 2012-2020 de acuerdo a datos recopilados por la Oficina de Estudios y Políticas Agrarias (ODEPA)- toneladas (t)</v>
      </c>
      <c r="Q9" s="42" t="str">
        <f t="shared" si="6"/>
        <v>Gráfico Evolución</v>
      </c>
      <c r="R9" s="41"/>
      <c r="S9" s="50" t="s">
        <v>465</v>
      </c>
      <c r="T9" s="43"/>
      <c r="U9" s="44" t="str">
        <f t="shared" si="7"/>
        <v>#1774B9</v>
      </c>
      <c r="V9" s="45" t="str">
        <f>+Agricultura3[[#This Row],[idcoleccion]]&amp;"-"&amp;Agricultura3[[#This Row],[id]]</f>
        <v>100-0008</v>
      </c>
      <c r="W9" s="46" t="e">
        <f>+VLOOKUP(Agricultura3[[#This Row],[Filtro URL]],Estructura!$S$4:$T$366,2,0)</f>
        <v>#N/A</v>
      </c>
      <c r="X9" s="47" t="str">
        <f>+VLOOKUP(Agricultura3[[#This Row],[tema]],Estructura!$B$4:$D$18,3,0)</f>
        <v>T-101</v>
      </c>
      <c r="Y9" s="47" t="str">
        <f>+VLOOKUP(Agricultura3[[#This Row],[contenido]],Estructura!$G$4:$I$18,3,0)</f>
        <v>C-101</v>
      </c>
      <c r="Z9" s="47" t="str">
        <f>+VLOOKUP(Agricultura3[[#This Row],[Filtro Integrado]],Estructura!$B$21:$D$35,3,0)</f>
        <v>FI-103</v>
      </c>
      <c r="AA9" s="47" t="e">
        <f>+VLOOKUP(Agricultura3[[#This Row],[Muestra]],Estructura!$G$21:$I$35,3,0)</f>
        <v>#N/A</v>
      </c>
    </row>
    <row r="10" spans="1:27" ht="51" x14ac:dyDescent="0.3">
      <c r="A10" s="48" t="s">
        <v>417</v>
      </c>
      <c r="B10" s="38"/>
      <c r="C10" s="39"/>
      <c r="D10" s="13" t="str">
        <f t="shared" si="1"/>
        <v>Agropecuario y Forestal</v>
      </c>
      <c r="E10" s="57">
        <v>100104</v>
      </c>
      <c r="F10" s="12" t="str">
        <f t="shared" si="2"/>
        <v>Fruta</v>
      </c>
      <c r="G10" s="14" t="str">
        <f t="shared" si="2"/>
        <v>Exportaciones</v>
      </c>
      <c r="H10" s="15" t="s">
        <v>18</v>
      </c>
      <c r="I10" s="12" t="s">
        <v>14</v>
      </c>
      <c r="J10" s="38" t="s">
        <v>403</v>
      </c>
      <c r="K10" s="56" t="s">
        <v>515</v>
      </c>
      <c r="L10" s="12" t="str">
        <f t="shared" si="3"/>
        <v>Periodo 2012-2020</v>
      </c>
      <c r="M10" s="12" t="str">
        <f t="shared" si="3"/>
        <v>toneladas (t)</v>
      </c>
      <c r="N10" s="12" t="str">
        <f t="shared" si="3"/>
        <v>Oficina de Estudios y Políticas Agrarias (ODEPA)</v>
      </c>
      <c r="O10" s="41" t="str">
        <f>"Exportaciones de fruta, por Fruta y "&amp;Agricultura3[[#This Row],[Muestra]]&amp;", producidas en "&amp;I10&amp;", durante el "&amp;L10</f>
        <v>Exportaciones de fruta, por Fruta y Frutos de pepita, producidas en Chile, durante el Periodo 2012-2020</v>
      </c>
      <c r="P10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La Araucanía por Tipo de Fruta, durante el Periodo 2012-2020 de acuerdo a datos recopilados por la Oficina de Estudios y Políticas Agrarias (ODEPA)- toneladas (t)</v>
      </c>
      <c r="Q10" s="42" t="str">
        <f t="shared" si="6"/>
        <v>Gráfico Evolución</v>
      </c>
      <c r="R10" s="41"/>
      <c r="S10" s="50" t="s">
        <v>466</v>
      </c>
      <c r="T10" s="43"/>
      <c r="U10" s="44" t="str">
        <f t="shared" si="7"/>
        <v>#1774B9</v>
      </c>
      <c r="V10" s="45" t="str">
        <f>+Agricultura3[[#This Row],[idcoleccion]]&amp;"-"&amp;Agricultura3[[#This Row],[id]]</f>
        <v>-0009</v>
      </c>
      <c r="W10" s="46" t="e">
        <f>+VLOOKUP(Agricultura3[[#This Row],[Filtro URL]],Estructura!$S$4:$T$366,2,0)</f>
        <v>#N/A</v>
      </c>
      <c r="X10" s="47" t="str">
        <f>+VLOOKUP(Agricultura3[[#This Row],[tema]],Estructura!$B$4:$D$18,3,0)</f>
        <v>T-101</v>
      </c>
      <c r="Y10" s="47" t="str">
        <f>+VLOOKUP(Agricultura3[[#This Row],[contenido]],Estructura!$G$4:$I$18,3,0)</f>
        <v>C-101</v>
      </c>
      <c r="Z10" s="47" t="str">
        <f>+VLOOKUP(Agricultura3[[#This Row],[Filtro Integrado]],Estructura!$B$21:$D$35,3,0)</f>
        <v>FI-104</v>
      </c>
      <c r="AA10" s="47" t="e">
        <f>+VLOOKUP(Agricultura3[[#This Row],[Muestra]],Estructura!$G$21:$I$35,3,0)</f>
        <v>#N/A</v>
      </c>
    </row>
    <row r="11" spans="1:27" ht="51" x14ac:dyDescent="0.3">
      <c r="A11" s="22" t="s">
        <v>418</v>
      </c>
      <c r="B11" s="12"/>
      <c r="C11" s="13"/>
      <c r="D11" s="13" t="str">
        <f t="shared" si="1"/>
        <v>Agropecuario y Forestal</v>
      </c>
      <c r="E11" s="57">
        <v>100105</v>
      </c>
      <c r="F11" s="12" t="str">
        <f t="shared" si="2"/>
        <v>Fruta</v>
      </c>
      <c r="G11" s="14" t="str">
        <f t="shared" si="2"/>
        <v>Exportaciones</v>
      </c>
      <c r="H11" s="15" t="s">
        <v>18</v>
      </c>
      <c r="I11" s="12" t="s">
        <v>14</v>
      </c>
      <c r="J11" s="12" t="s">
        <v>403</v>
      </c>
      <c r="K11" s="55" t="s">
        <v>516</v>
      </c>
      <c r="L11" s="12" t="str">
        <f t="shared" si="3"/>
        <v>Periodo 2012-2020</v>
      </c>
      <c r="M11" s="12" t="str">
        <f t="shared" si="3"/>
        <v>toneladas (t)</v>
      </c>
      <c r="N11" s="12" t="str">
        <f t="shared" si="3"/>
        <v>Oficina de Estudios y Políticas Agrarias (ODEPA)</v>
      </c>
      <c r="O11" s="41" t="str">
        <f>"Exportaciones de fruta, por Fruta y "&amp;Agricultura3[[#This Row],[Muestra]]&amp;", producidas en "&amp;I11&amp;", durante el "&amp;L11</f>
        <v>Exportaciones de fruta, por Fruta y Frutos secos, producidas en Chile, durante el Periodo 2012-2020</v>
      </c>
      <c r="P1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Lagos por Tipo de Fruta, durante el Periodo 2012-2020 de acuerdo a datos recopilados por la Oficina de Estudios y Políticas Agrarias (ODEPA)- toneladas (t)</v>
      </c>
      <c r="Q11" s="16" t="str">
        <f t="shared" si="6"/>
        <v>Gráfico Evolución</v>
      </c>
      <c r="R11" s="20"/>
      <c r="S11" s="49" t="s">
        <v>467</v>
      </c>
      <c r="T11" s="18"/>
      <c r="U11" s="31" t="str">
        <f t="shared" si="7"/>
        <v>#1774B9</v>
      </c>
      <c r="V11" s="36" t="str">
        <f>+Agricultura3[[#This Row],[idcoleccion]]&amp;"-"&amp;Agricultura3[[#This Row],[id]]</f>
        <v>-0010</v>
      </c>
      <c r="W11" s="46" t="e">
        <f>+VLOOKUP(Agricultura3[[#This Row],[Filtro URL]],Estructura!$S$4:$T$366,2,0)</f>
        <v>#N/A</v>
      </c>
      <c r="X11" s="32" t="str">
        <f>+VLOOKUP(Agricultura3[[#This Row],[tema]],Estructura!$B$4:$D$18,3,0)</f>
        <v>T-101</v>
      </c>
      <c r="Y11" s="32" t="str">
        <f>+VLOOKUP(Agricultura3[[#This Row],[contenido]],Estructura!$G$4:$I$18,3,0)</f>
        <v>C-101</v>
      </c>
      <c r="Z11" s="32" t="str">
        <f>+VLOOKUP(Agricultura3[[#This Row],[Filtro Integrado]],Estructura!$B$21:$D$35,3,0)</f>
        <v>FI-104</v>
      </c>
      <c r="AA11" s="32" t="e">
        <f>+VLOOKUP(Agricultura3[[#This Row],[Muestra]],Estructura!$G$21:$I$35,3,0)</f>
        <v>#N/A</v>
      </c>
    </row>
    <row r="12" spans="1:27" ht="51" x14ac:dyDescent="0.3">
      <c r="A12" s="22" t="s">
        <v>419</v>
      </c>
      <c r="B12" s="12"/>
      <c r="C12" s="13"/>
      <c r="D12" s="13" t="str">
        <f t="shared" si="1"/>
        <v>Agropecuario y Forestal</v>
      </c>
      <c r="E12" s="57">
        <v>100106</v>
      </c>
      <c r="F12" s="12" t="str">
        <f t="shared" si="2"/>
        <v>Fruta</v>
      </c>
      <c r="G12" s="14" t="str">
        <f t="shared" si="2"/>
        <v>Exportaciones</v>
      </c>
      <c r="H12" s="15" t="s">
        <v>18</v>
      </c>
      <c r="I12" s="12" t="s">
        <v>14</v>
      </c>
      <c r="J12" s="12" t="s">
        <v>403</v>
      </c>
      <c r="K12" s="55" t="s">
        <v>517</v>
      </c>
      <c r="L12" s="12" t="str">
        <f t="shared" si="3"/>
        <v>Periodo 2012-2020</v>
      </c>
      <c r="M12" s="12" t="str">
        <f t="shared" si="3"/>
        <v>toneladas (t)</v>
      </c>
      <c r="N12" s="12" t="str">
        <f t="shared" si="3"/>
        <v>Oficina de Estudios y Políticas Agrarias (ODEPA)</v>
      </c>
      <c r="O12" s="41" t="str">
        <f>"Exportaciones de fruta, por Fruta y "&amp;Agricultura3[[#This Row],[Muestra]]&amp;", producidas en "&amp;I12&amp;", durante el "&amp;L12</f>
        <v>Exportaciones de fruta, por Fruta y Frutos oleaginosos, producidas en Chile, durante el Periodo 2012-2020</v>
      </c>
      <c r="P1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Aysén por Tipo de Fruta, durante el Periodo 2012-2020 de acuerdo a datos recopilados por la Oficina de Estudios y Políticas Agrarias (ODEPA)- toneladas (t)</v>
      </c>
      <c r="Q12" s="16" t="str">
        <f t="shared" si="6"/>
        <v>Gráfico Evolución</v>
      </c>
      <c r="R12" s="20"/>
      <c r="S12" s="49" t="s">
        <v>468</v>
      </c>
      <c r="T12" s="18"/>
      <c r="U12" s="31" t="str">
        <f t="shared" si="7"/>
        <v>#1774B9</v>
      </c>
      <c r="V12" s="36" t="str">
        <f>+Agricultura3[[#This Row],[idcoleccion]]&amp;"-"&amp;Agricultura3[[#This Row],[id]]</f>
        <v>-0011</v>
      </c>
      <c r="W12" s="46" t="e">
        <f>+VLOOKUP(Agricultura3[[#This Row],[Filtro URL]],Estructura!$S$4:$T$366,2,0)</f>
        <v>#N/A</v>
      </c>
      <c r="X12" s="32" t="str">
        <f>+VLOOKUP(Agricultura3[[#This Row],[tema]],Estructura!$B$4:$D$18,3,0)</f>
        <v>T-101</v>
      </c>
      <c r="Y12" s="32" t="str">
        <f>+VLOOKUP(Agricultura3[[#This Row],[contenido]],Estructura!$G$4:$I$18,3,0)</f>
        <v>C-101</v>
      </c>
      <c r="Z12" s="32" t="str">
        <f>+VLOOKUP(Agricultura3[[#This Row],[Filtro Integrado]],Estructura!$B$21:$D$35,3,0)</f>
        <v>FI-104</v>
      </c>
      <c r="AA12" s="32" t="e">
        <f>+VLOOKUP(Agricultura3[[#This Row],[Muestra]],Estructura!$G$21:$I$35,3,0)</f>
        <v>#N/A</v>
      </c>
    </row>
    <row r="13" spans="1:27" ht="51" x14ac:dyDescent="0.3">
      <c r="A13" s="48" t="s">
        <v>420</v>
      </c>
      <c r="B13" s="38"/>
      <c r="C13" s="39"/>
      <c r="D13" s="13" t="str">
        <f t="shared" si="1"/>
        <v>Agropecuario y Forestal</v>
      </c>
      <c r="E13" s="57">
        <v>100107</v>
      </c>
      <c r="F13" s="12" t="str">
        <f t="shared" si="2"/>
        <v>Fruta</v>
      </c>
      <c r="G13" s="14" t="str">
        <f t="shared" si="2"/>
        <v>Exportaciones</v>
      </c>
      <c r="H13" s="15" t="s">
        <v>18</v>
      </c>
      <c r="I13" s="12" t="s">
        <v>14</v>
      </c>
      <c r="J13" s="12" t="s">
        <v>410</v>
      </c>
      <c r="K13" s="56" t="s">
        <v>518</v>
      </c>
      <c r="L13" s="12" t="str">
        <f t="shared" si="3"/>
        <v>Periodo 2012-2020</v>
      </c>
      <c r="M13" s="12" t="str">
        <f t="shared" si="3"/>
        <v>toneladas (t)</v>
      </c>
      <c r="N13" s="12" t="str">
        <f t="shared" si="3"/>
        <v>Oficina de Estudios y Políticas Agrarias (ODEPA)</v>
      </c>
      <c r="O13" s="41" t="str">
        <f>"Exportaciones de fruta, por País de Destino y "&amp;Agricultura3[[#This Row],[Muestra]]&amp;", producidas en "&amp;I13&amp;", durante el "&amp;L13</f>
        <v>Exportaciones de fruta, por País de Destino y Otros, producidas en Chile, durante el Periodo 2012-2020</v>
      </c>
      <c r="P13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Magallanes por Tipo de Fruta, durante el Periodo 2012-2020 de acuerdo a datos recopilados por la Oficina de Estudios y Políticas Agrarias (ODEPA)- toneladas (t)</v>
      </c>
      <c r="Q13" s="42" t="str">
        <f t="shared" si="6"/>
        <v>Gráfico Evolución</v>
      </c>
      <c r="R13" s="41"/>
      <c r="S13" s="50" t="s">
        <v>469</v>
      </c>
      <c r="T13" s="43"/>
      <c r="U13" s="44" t="str">
        <f t="shared" si="7"/>
        <v>#1774B9</v>
      </c>
      <c r="V13" s="45" t="str">
        <f>+Agricultura3[[#This Row],[idcoleccion]]&amp;"-"&amp;Agricultura3[[#This Row],[id]]</f>
        <v>-0012</v>
      </c>
      <c r="W13" s="46" t="e">
        <f>+VLOOKUP(Agricultura3[[#This Row],[Filtro URL]],Estructura!$S$4:$T$366,2,0)</f>
        <v>#N/A</v>
      </c>
      <c r="X13" s="47" t="str">
        <f>+VLOOKUP(Agricultura3[[#This Row],[tema]],Estructura!$B$4:$D$18,3,0)</f>
        <v>T-101</v>
      </c>
      <c r="Y13" s="47" t="str">
        <f>+VLOOKUP(Agricultura3[[#This Row],[contenido]],Estructura!$G$4:$I$18,3,0)</f>
        <v>C-101</v>
      </c>
      <c r="Z13" s="47" t="str">
        <f>+VLOOKUP(Agricultura3[[#This Row],[Filtro Integrado]],Estructura!$B$21:$D$35,3,0)</f>
        <v>FI-105</v>
      </c>
      <c r="AA13" s="47" t="e">
        <f>+VLOOKUP(Agricultura3[[#This Row],[Muestra]],Estructura!$G$21:$I$35,3,0)</f>
        <v>#N/A</v>
      </c>
    </row>
    <row r="14" spans="1:27" ht="51" x14ac:dyDescent="0.3">
      <c r="A14" s="22" t="s">
        <v>421</v>
      </c>
      <c r="B14" s="12"/>
      <c r="C14" s="13"/>
      <c r="D14" s="13" t="str">
        <f t="shared" si="1"/>
        <v>Agropecuario y Forestal</v>
      </c>
      <c r="E14" s="57">
        <v>100108</v>
      </c>
      <c r="F14" s="12" t="str">
        <f t="shared" si="2"/>
        <v>Fruta</v>
      </c>
      <c r="G14" s="14" t="str">
        <f t="shared" si="2"/>
        <v>Exportaciones</v>
      </c>
      <c r="H14" s="15" t="s">
        <v>18</v>
      </c>
      <c r="I14" s="12" t="s">
        <v>14</v>
      </c>
      <c r="J14" s="12" t="s">
        <v>410</v>
      </c>
      <c r="K14" s="55" t="s">
        <v>519</v>
      </c>
      <c r="L14" s="12" t="str">
        <f t="shared" si="3"/>
        <v>Periodo 2012-2020</v>
      </c>
      <c r="M14" s="12" t="str">
        <f t="shared" si="3"/>
        <v>toneladas (t)</v>
      </c>
      <c r="N14" s="12" t="str">
        <f t="shared" si="3"/>
        <v>Oficina de Estudios y Políticas Agrarias (ODEPA)</v>
      </c>
      <c r="O14" s="41" t="str">
        <f>"Exportaciones de fruta, por País de Destino y "&amp;Agricultura3[[#This Row],[Muestra]]&amp;", producidas en "&amp;I14&amp;", durante el "&amp;L14</f>
        <v>Exportaciones de fruta, por País de Destino y Tropicales y subtropicales, producidas en Chile, durante el Periodo 2012-2020</v>
      </c>
      <c r="P1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Metropolitana por Tipo de Fruta, durante el Periodo 2012-2020 de acuerdo a datos recopilados por la Oficina de Estudios y Políticas Agrarias (ODEPA)- toneladas (t)</v>
      </c>
      <c r="Q14" s="16" t="str">
        <f t="shared" ref="Q14:Q15" si="8">+Q13</f>
        <v>Gráfico Evolución</v>
      </c>
      <c r="R14" s="20"/>
      <c r="S14" s="49" t="s">
        <v>470</v>
      </c>
      <c r="T14" s="18"/>
      <c r="U14" s="31" t="str">
        <f t="shared" ref="U14:U15" si="9">+U13</f>
        <v>#1774B9</v>
      </c>
      <c r="V14" s="36" t="str">
        <f>+Agricultura3[[#This Row],[idcoleccion]]&amp;"-"&amp;Agricultura3[[#This Row],[id]]</f>
        <v>-0013</v>
      </c>
      <c r="W14" s="37" t="e">
        <f>+VLOOKUP(Agricultura3[[#This Row],[Filtro URL]],Estructura!$S$4:$T$366,2,0)</f>
        <v>#N/A</v>
      </c>
      <c r="X14" s="32" t="str">
        <f>+VLOOKUP(Agricultura3[[#This Row],[tema]],Estructura!$B$4:$D$18,3,0)</f>
        <v>T-101</v>
      </c>
      <c r="Y14" s="32" t="str">
        <f>+VLOOKUP(Agricultura3[[#This Row],[contenido]],Estructura!$G$4:$I$18,3,0)</f>
        <v>C-101</v>
      </c>
      <c r="Z14" s="32" t="str">
        <f>+VLOOKUP(Agricultura3[[#This Row],[Filtro Integrado]],Estructura!$B$21:$D$35,3,0)</f>
        <v>FI-105</v>
      </c>
      <c r="AA14" s="32" t="e">
        <f>+VLOOKUP(Agricultura3[[#This Row],[Muestra]],Estructura!$G$21:$I$35,3,0)</f>
        <v>#N/A</v>
      </c>
    </row>
    <row r="15" spans="1:27" ht="51" x14ac:dyDescent="0.3">
      <c r="A15" s="22" t="s">
        <v>422</v>
      </c>
      <c r="B15" s="38"/>
      <c r="C15" s="39"/>
      <c r="D15" s="13" t="str">
        <f t="shared" si="1"/>
        <v>Agropecuario y Forestal</v>
      </c>
      <c r="E15" s="57">
        <v>100109</v>
      </c>
      <c r="F15" s="12" t="str">
        <f t="shared" si="2"/>
        <v>Fruta</v>
      </c>
      <c r="G15" s="14" t="str">
        <f t="shared" si="2"/>
        <v>Exportaciones</v>
      </c>
      <c r="H15" s="15" t="s">
        <v>18</v>
      </c>
      <c r="I15" s="12" t="s">
        <v>14</v>
      </c>
      <c r="J15" s="12" t="s">
        <v>410</v>
      </c>
      <c r="K15" s="56" t="s">
        <v>520</v>
      </c>
      <c r="L15" s="12" t="str">
        <f t="shared" si="3"/>
        <v>Periodo 2012-2020</v>
      </c>
      <c r="M15" s="12" t="str">
        <f t="shared" si="3"/>
        <v>toneladas (t)</v>
      </c>
      <c r="N15" s="12" t="str">
        <f t="shared" si="3"/>
        <v>Oficina de Estudios y Políticas Agrarias (ODEPA)</v>
      </c>
      <c r="O15" s="41" t="str">
        <f>"Exportaciones de fruta, por País de Destino y "&amp;Agricultura3[[#This Row],[Muestra]]&amp;", producidas en "&amp;I15&amp;", durante el "&amp;L15</f>
        <v>Exportaciones de fruta, por País de Destino y Uva, producidas en Chile, durante el Periodo 2012-2020</v>
      </c>
      <c r="P15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Ríos por Tipo de Fruta, durante el Periodo 2012-2020 de acuerdo a datos recopilados por la Oficina de Estudios y Políticas Agrarias (ODEPA)- toneladas (t)</v>
      </c>
      <c r="Q15" s="42" t="str">
        <f t="shared" si="8"/>
        <v>Gráfico Evolución</v>
      </c>
      <c r="R15" s="41"/>
      <c r="S15" s="50" t="s">
        <v>471</v>
      </c>
      <c r="T15" s="43"/>
      <c r="U15" s="44" t="str">
        <f t="shared" si="9"/>
        <v>#1774B9</v>
      </c>
      <c r="V15" s="45" t="str">
        <f>+Agricultura3[[#This Row],[idcoleccion]]&amp;"-"&amp;Agricultura3[[#This Row],[id]]</f>
        <v>-0014</v>
      </c>
      <c r="W15" s="46" t="e">
        <f>+VLOOKUP(Agricultura3[[#This Row],[Filtro URL]],Estructura!$S$4:$T$366,2,0)</f>
        <v>#N/A</v>
      </c>
      <c r="X15" s="47" t="str">
        <f>+VLOOKUP(Agricultura3[[#This Row],[tema]],Estructura!$B$4:$D$18,3,0)</f>
        <v>T-101</v>
      </c>
      <c r="Y15" s="47" t="str">
        <f>+VLOOKUP(Agricultura3[[#This Row],[contenido]],Estructura!$G$4:$I$18,3,0)</f>
        <v>C-101</v>
      </c>
      <c r="Z15" s="47" t="str">
        <f>+VLOOKUP(Agricultura3[[#This Row],[Filtro Integrado]],Estructura!$B$21:$D$35,3,0)</f>
        <v>FI-105</v>
      </c>
      <c r="AA15" s="47" t="e">
        <f>+VLOOKUP(Agricultura3[[#This Row],[Muestra]],Estructura!$G$21:$I$35,3,0)</f>
        <v>#N/A</v>
      </c>
    </row>
    <row r="16" spans="1:27" ht="51" x14ac:dyDescent="0.3">
      <c r="A16" s="22" t="s">
        <v>423</v>
      </c>
      <c r="B16" s="38"/>
      <c r="C16" s="39"/>
      <c r="D16" s="13" t="str">
        <f t="shared" si="1"/>
        <v>Agropecuario y Forestal</v>
      </c>
      <c r="E16" s="24">
        <v>0</v>
      </c>
      <c r="F16" s="12" t="str">
        <f t="shared" si="2"/>
        <v>Fruta</v>
      </c>
      <c r="G16" s="14" t="str">
        <f t="shared" si="2"/>
        <v>Exportaciones</v>
      </c>
      <c r="H16" s="15" t="s">
        <v>18</v>
      </c>
      <c r="I16" s="12" t="s">
        <v>14</v>
      </c>
      <c r="J16" s="12" t="s">
        <v>410</v>
      </c>
      <c r="K16" s="38" t="s">
        <v>411</v>
      </c>
      <c r="L16" s="12" t="str">
        <f t="shared" si="3"/>
        <v>Periodo 2012-2020</v>
      </c>
      <c r="M16" s="12" t="str">
        <f t="shared" si="3"/>
        <v>toneladas (t)</v>
      </c>
      <c r="N16" s="12" t="str">
        <f t="shared" si="3"/>
        <v>Oficina de Estudios y Políticas Agrarias (ODEPA)</v>
      </c>
      <c r="O16" s="41" t="str">
        <f>"Exportaciones de fruta, por País de Destino y "&amp;Agricultura3[[#This Row],[Muestra]]&amp;", producidas en "&amp;I16&amp;", durante el "&amp;L16</f>
        <v>Exportaciones de fruta, por País de Destino y Procesamiento, producidas en Chile, durante el Periodo 2012-2020</v>
      </c>
      <c r="P1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Arica y Parinacota por Tipo de Fruta, durante el Periodo 2012-2020 de acuerdo a datos recopilados por la Oficina de Estudios y Políticas Agrarias (ODEPA)- toneladas (t)</v>
      </c>
      <c r="Q16" s="42" t="str">
        <f>+Q15</f>
        <v>Gráfico Evolución</v>
      </c>
      <c r="R16" s="41"/>
      <c r="S16" s="50" t="s">
        <v>472</v>
      </c>
      <c r="T16" s="43"/>
      <c r="U16" s="44" t="str">
        <f>+U15</f>
        <v>#1774B9</v>
      </c>
      <c r="V16" s="45" t="str">
        <f>+Agricultura3[[#This Row],[idcoleccion]]&amp;"-"&amp;Agricultura3[[#This Row],[id]]</f>
        <v>-0015</v>
      </c>
      <c r="W16" s="46">
        <f>+VLOOKUP(Agricultura3[[#This Row],[Filtro URL]],Estructura!$S$4:$T$366,2,0)</f>
        <v>10100000</v>
      </c>
      <c r="X16" s="47" t="str">
        <f>+VLOOKUP(Agricultura3[[#This Row],[tema]],Estructura!$B$4:$D$18,3,0)</f>
        <v>T-101</v>
      </c>
      <c r="Y16" s="47" t="str">
        <f>+VLOOKUP(Agricultura3[[#This Row],[contenido]],Estructura!$G$4:$I$18,3,0)</f>
        <v>C-101</v>
      </c>
      <c r="Z16" s="47" t="str">
        <f>+VLOOKUP(Agricultura3[[#This Row],[Filtro Integrado]],Estructura!$B$21:$D$35,3,0)</f>
        <v>FI-105</v>
      </c>
      <c r="AA16" s="47" t="str">
        <f>+VLOOKUP(Agricultura3[[#This Row],[Muestra]],Estructura!$G$21:$I$35,3,0)</f>
        <v>M-104</v>
      </c>
    </row>
    <row r="17" spans="1:27" ht="51" x14ac:dyDescent="0.3">
      <c r="A17" s="48" t="s">
        <v>424</v>
      </c>
      <c r="B17" s="12"/>
      <c r="C17" s="13"/>
      <c r="D17" s="13" t="str">
        <f t="shared" si="1"/>
        <v>Agropecuario y Forestal</v>
      </c>
      <c r="E17" s="24">
        <v>0</v>
      </c>
      <c r="F17" s="12" t="str">
        <f t="shared" si="2"/>
        <v>Fruta</v>
      </c>
      <c r="G17" s="14" t="str">
        <f t="shared" si="2"/>
        <v>Exportaciones</v>
      </c>
      <c r="H17" s="15" t="s">
        <v>18</v>
      </c>
      <c r="I17" s="12" t="s">
        <v>14</v>
      </c>
      <c r="J17" s="12" t="s">
        <v>411</v>
      </c>
      <c r="K17" s="38" t="s">
        <v>409</v>
      </c>
      <c r="L17" s="12" t="str">
        <f t="shared" si="3"/>
        <v>Periodo 2012-2020</v>
      </c>
      <c r="M17" s="12" t="str">
        <f t="shared" si="3"/>
        <v>toneladas (t)</v>
      </c>
      <c r="N17" s="12" t="str">
        <f t="shared" si="3"/>
        <v>Oficina de Estudios y Políticas Agrarias (ODEPA)</v>
      </c>
      <c r="O17" s="20" t="str">
        <f>"Exportaciones de fruta, por Tipo de Procesamiento y "&amp;Agricultura3[[#This Row],[Muestra]]&amp;", producidas en "&amp;I17&amp;", durante el "&amp;L17</f>
        <v>Exportaciones de fruta, por Tipo de Procesamiento y Región de Origen, producidas en Chile, durante el Periodo 2012-2020</v>
      </c>
      <c r="P1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Ñuble por Tipo de Fruta, durante el Periodo 2012-2020 de acuerdo a datos recopilados por la Oficina de Estudios y Políticas Agrarias (ODEPA)- toneladas (t)</v>
      </c>
      <c r="Q17" s="16" t="str">
        <f t="shared" ref="Q17:Q49" si="10">+Q16</f>
        <v>Gráfico Evolución</v>
      </c>
      <c r="R17" s="20"/>
      <c r="S17" s="49" t="s">
        <v>473</v>
      </c>
      <c r="T17" s="18"/>
      <c r="U17" s="31" t="str">
        <f t="shared" ref="U17:U49" si="11">+U16</f>
        <v>#1774B9</v>
      </c>
      <c r="V17" s="36" t="str">
        <f>+Agricultura3[[#This Row],[idcoleccion]]&amp;"-"&amp;Agricultura3[[#This Row],[id]]</f>
        <v>-0016</v>
      </c>
      <c r="W17" s="37">
        <f>+VLOOKUP(Agricultura3[[#This Row],[Filtro URL]],Estructura!$S$4:$T$366,2,0)</f>
        <v>10100000</v>
      </c>
      <c r="X17" s="32" t="str">
        <f>+VLOOKUP(Agricultura3[[#This Row],[tema]],Estructura!$B$4:$D$18,3,0)</f>
        <v>T-101</v>
      </c>
      <c r="Y17" s="32" t="str">
        <f>+VLOOKUP(Agricultura3[[#This Row],[contenido]],Estructura!$G$4:$I$18,3,0)</f>
        <v>C-101</v>
      </c>
      <c r="Z17" s="32" t="str">
        <f>+VLOOKUP(Agricultura3[[#This Row],[Filtro Integrado]],Estructura!$B$21:$D$35,3,0)</f>
        <v>FI-106</v>
      </c>
      <c r="AA17" s="32" t="str">
        <f>+VLOOKUP(Agricultura3[[#This Row],[Muestra]],Estructura!$G$21:$I$35,3,0)</f>
        <v>M-105</v>
      </c>
    </row>
    <row r="18" spans="1:27" ht="51" x14ac:dyDescent="0.3">
      <c r="A18" s="22" t="s">
        <v>425</v>
      </c>
      <c r="B18" s="12"/>
      <c r="C18" s="13"/>
      <c r="D18" s="13" t="str">
        <f t="shared" si="1"/>
        <v>Agropecuario y Forestal</v>
      </c>
      <c r="E18" s="24">
        <v>0</v>
      </c>
      <c r="F18" s="12" t="str">
        <f t="shared" si="2"/>
        <v>Fruta</v>
      </c>
      <c r="G18" s="14" t="str">
        <f t="shared" si="2"/>
        <v>Exportaciones</v>
      </c>
      <c r="H18" s="15" t="s">
        <v>18</v>
      </c>
      <c r="I18" s="12" t="s">
        <v>14</v>
      </c>
      <c r="J18" s="12" t="s">
        <v>411</v>
      </c>
      <c r="K18" s="12" t="s">
        <v>412</v>
      </c>
      <c r="L18" s="12" t="str">
        <f t="shared" si="3"/>
        <v>Periodo 2012-2020</v>
      </c>
      <c r="M18" s="12" t="str">
        <f t="shared" si="3"/>
        <v>toneladas (t)</v>
      </c>
      <c r="N18" s="12" t="str">
        <f t="shared" si="3"/>
        <v>Oficina de Estudios y Políticas Agrarias (ODEPA)</v>
      </c>
      <c r="O18" s="20" t="str">
        <f>"Exportaciones de fruta, por Tipo de Procesamiento y "&amp;Agricultura3[[#This Row],[Muestra]]&amp;", producidas en "&amp;I18&amp;", durante el "&amp;L18</f>
        <v>Exportaciones de fruta, por Tipo de Procesamiento y Tipo de Fruta, producidas en Chile, durante el Periodo 2012-2020</v>
      </c>
      <c r="P1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Tarapacá por Fruta, durante el Periodo 2012-2020 de acuerdo a datos recopilados por la Oficina de Estudios y Políticas Agrarias (ODEPA)- toneladas (t)</v>
      </c>
      <c r="Q18" s="16" t="str">
        <f t="shared" si="10"/>
        <v>Gráfico Evolución</v>
      </c>
      <c r="R18" s="20"/>
      <c r="S18" s="49" t="s">
        <v>474</v>
      </c>
      <c r="T18" s="18"/>
      <c r="U18" s="31" t="str">
        <f t="shared" si="11"/>
        <v>#1774B9</v>
      </c>
      <c r="V18" s="36" t="str">
        <f>+Agricultura3[[#This Row],[idcoleccion]]&amp;"-"&amp;Agricultura3[[#This Row],[id]]</f>
        <v>-0017</v>
      </c>
      <c r="W18" s="37">
        <f>+VLOOKUP(Agricultura3[[#This Row],[Filtro URL]],Estructura!$S$4:$T$366,2,0)</f>
        <v>10100000</v>
      </c>
      <c r="X18" s="32" t="str">
        <f>+VLOOKUP(Agricultura3[[#This Row],[tema]],Estructura!$B$4:$D$18,3,0)</f>
        <v>T-101</v>
      </c>
      <c r="Y18" s="32" t="str">
        <f>+VLOOKUP(Agricultura3[[#This Row],[contenido]],Estructura!$G$4:$I$18,3,0)</f>
        <v>C-101</v>
      </c>
      <c r="Z18" s="32" t="str">
        <f>+VLOOKUP(Agricultura3[[#This Row],[Filtro Integrado]],Estructura!$B$21:$D$35,3,0)</f>
        <v>FI-106</v>
      </c>
      <c r="AA18" s="32" t="str">
        <f>+VLOOKUP(Agricultura3[[#This Row],[Muestra]],Estructura!$G$21:$I$35,3,0)</f>
        <v>M-101</v>
      </c>
    </row>
    <row r="19" spans="1:27" ht="51" x14ac:dyDescent="0.3">
      <c r="A19" s="22" t="s">
        <v>426</v>
      </c>
      <c r="B19" s="12"/>
      <c r="C19" s="13"/>
      <c r="D19" s="13" t="str">
        <f t="shared" si="1"/>
        <v>Agropecuario y Forestal</v>
      </c>
      <c r="E19" s="24">
        <v>0</v>
      </c>
      <c r="F19" s="12" t="str">
        <f t="shared" si="2"/>
        <v>Fruta</v>
      </c>
      <c r="G19" s="14" t="str">
        <f t="shared" si="2"/>
        <v>Exportaciones</v>
      </c>
      <c r="H19" s="15" t="s">
        <v>18</v>
      </c>
      <c r="I19" s="12" t="s">
        <v>14</v>
      </c>
      <c r="J19" s="12" t="s">
        <v>411</v>
      </c>
      <c r="K19" s="38" t="s">
        <v>403</v>
      </c>
      <c r="L19" s="12" t="str">
        <f t="shared" si="3"/>
        <v>Periodo 2012-2020</v>
      </c>
      <c r="M19" s="12" t="str">
        <f t="shared" si="3"/>
        <v>toneladas (t)</v>
      </c>
      <c r="N19" s="12" t="str">
        <f t="shared" si="3"/>
        <v>Oficina de Estudios y Políticas Agrarias (ODEPA)</v>
      </c>
      <c r="O19" s="20" t="str">
        <f>"Exportaciones de fruta, por Tipo de Procesamiento y "&amp;Agricultura3[[#This Row],[Muestra]]&amp;", producidas en "&amp;I19&amp;", durante el "&amp;L19</f>
        <v>Exportaciones de fruta, por Tipo de Procesamiento y Fruta, producidas en Chile, durante el Periodo 2012-2020</v>
      </c>
      <c r="P1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Antofagasta por Fruta, durante el Periodo 2012-2020 de acuerdo a datos recopilados por la Oficina de Estudios y Políticas Agrarias (ODEPA)- toneladas (t)</v>
      </c>
      <c r="Q19" s="16" t="str">
        <f t="shared" si="10"/>
        <v>Gráfico Evolución</v>
      </c>
      <c r="R19" s="20"/>
      <c r="S19" s="49" t="s">
        <v>475</v>
      </c>
      <c r="T19" s="18"/>
      <c r="U19" s="31" t="str">
        <f t="shared" si="11"/>
        <v>#1774B9</v>
      </c>
      <c r="V19" s="36" t="str">
        <f>+Agricultura3[[#This Row],[idcoleccion]]&amp;"-"&amp;Agricultura3[[#This Row],[id]]</f>
        <v>-0018</v>
      </c>
      <c r="W19" s="37">
        <f>+VLOOKUP(Agricultura3[[#This Row],[Filtro URL]],Estructura!$S$4:$T$366,2,0)</f>
        <v>10100000</v>
      </c>
      <c r="X19" s="32" t="str">
        <f>+VLOOKUP(Agricultura3[[#This Row],[tema]],Estructura!$B$4:$D$18,3,0)</f>
        <v>T-101</v>
      </c>
      <c r="Y19" s="32" t="str">
        <f>+VLOOKUP(Agricultura3[[#This Row],[contenido]],Estructura!$G$4:$I$18,3,0)</f>
        <v>C-101</v>
      </c>
      <c r="Z19" s="32" t="str">
        <f>+VLOOKUP(Agricultura3[[#This Row],[Filtro Integrado]],Estructura!$B$21:$D$35,3,0)</f>
        <v>FI-106</v>
      </c>
      <c r="AA19" s="32" t="str">
        <f>+VLOOKUP(Agricultura3[[#This Row],[Muestra]],Estructura!$G$21:$I$35,3,0)</f>
        <v>M-102</v>
      </c>
    </row>
    <row r="20" spans="1:27" ht="51" x14ac:dyDescent="0.3">
      <c r="A20" s="22" t="s">
        <v>427</v>
      </c>
      <c r="B20" s="38"/>
      <c r="C20" s="39"/>
      <c r="D20" s="13" t="str">
        <f t="shared" ref="D20:D39" si="12">+D19</f>
        <v>Agropecuario y Forestal</v>
      </c>
      <c r="E20" s="24">
        <v>0</v>
      </c>
      <c r="F20" s="12" t="str">
        <f t="shared" ref="F20:G35" si="13">+F19</f>
        <v>Fruta</v>
      </c>
      <c r="G20" s="14" t="str">
        <f t="shared" si="13"/>
        <v>Exportaciones</v>
      </c>
      <c r="H20" s="15" t="s">
        <v>18</v>
      </c>
      <c r="I20" s="12" t="s">
        <v>14</v>
      </c>
      <c r="J20" s="38" t="s">
        <v>411</v>
      </c>
      <c r="K20" s="12" t="s">
        <v>410</v>
      </c>
      <c r="L20" s="12" t="str">
        <f t="shared" ref="L20:N35" si="14">+L19</f>
        <v>Periodo 2012-2020</v>
      </c>
      <c r="M20" s="12" t="str">
        <f t="shared" si="14"/>
        <v>toneladas (t)</v>
      </c>
      <c r="N20" s="12" t="str">
        <f t="shared" si="14"/>
        <v>Oficina de Estudios y Políticas Agrarias (ODEPA)</v>
      </c>
      <c r="O20" s="20" t="str">
        <f>"Exportaciones de fruta, por Tipo de Procesamiento y "&amp;Agricultura3[[#This Row],[Muestra]]&amp;", producidas en "&amp;I20&amp;", durante el "&amp;L20</f>
        <v>Exportaciones de fruta, por Tipo de Procesamiento y País de Destino, producidas en Chile, durante el Periodo 2012-2020</v>
      </c>
      <c r="P20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Atacama por Fruta, durante el Periodo 2012-2020 de acuerdo a datos recopilados por la Oficina de Estudios y Políticas Agrarias (ODEPA)- toneladas (t)</v>
      </c>
      <c r="Q20" s="42" t="str">
        <f t="shared" si="10"/>
        <v>Gráfico Evolución</v>
      </c>
      <c r="R20" s="41"/>
      <c r="S20" s="50" t="s">
        <v>476</v>
      </c>
      <c r="T20" s="43"/>
      <c r="U20" s="44" t="str">
        <f t="shared" si="11"/>
        <v>#1774B9</v>
      </c>
      <c r="V20" s="45" t="str">
        <f>+Agricultura3[[#This Row],[idcoleccion]]&amp;"-"&amp;Agricultura3[[#This Row],[id]]</f>
        <v>-0019</v>
      </c>
      <c r="W20" s="46">
        <f>+VLOOKUP(Agricultura3[[#This Row],[Filtro URL]],Estructura!$S$4:$T$366,2,0)</f>
        <v>10100000</v>
      </c>
      <c r="X20" s="47" t="str">
        <f>+VLOOKUP(Agricultura3[[#This Row],[tema]],Estructura!$B$4:$D$18,3,0)</f>
        <v>T-101</v>
      </c>
      <c r="Y20" s="47" t="str">
        <f>+VLOOKUP(Agricultura3[[#This Row],[contenido]],Estructura!$G$4:$I$18,3,0)</f>
        <v>C-101</v>
      </c>
      <c r="Z20" s="47" t="str">
        <f>+VLOOKUP(Agricultura3[[#This Row],[Filtro Integrado]],Estructura!$B$21:$D$35,3,0)</f>
        <v>FI-106</v>
      </c>
      <c r="AA20" s="47" t="str">
        <f>+VLOOKUP(Agricultura3[[#This Row],[Muestra]],Estructura!$G$21:$I$35,3,0)</f>
        <v>M-103</v>
      </c>
    </row>
    <row r="21" spans="1:27" ht="51" x14ac:dyDescent="0.3">
      <c r="A21" s="22" t="s">
        <v>428</v>
      </c>
      <c r="B21" s="12"/>
      <c r="C21" s="13"/>
      <c r="D21" s="13" t="str">
        <f t="shared" si="12"/>
        <v>Agropecuario y Forestal</v>
      </c>
      <c r="E21" s="19"/>
      <c r="F21" s="12" t="str">
        <f t="shared" si="13"/>
        <v>Fruta</v>
      </c>
      <c r="G21" s="14" t="str">
        <f t="shared" si="13"/>
        <v>Exportaciones</v>
      </c>
      <c r="H21" s="15" t="s">
        <v>18</v>
      </c>
      <c r="I21" s="12" t="s">
        <v>14</v>
      </c>
      <c r="J21" s="12" t="s">
        <v>409</v>
      </c>
      <c r="K21" s="12" t="s">
        <v>412</v>
      </c>
      <c r="L21" s="12" t="s">
        <v>447</v>
      </c>
      <c r="M21" s="12" t="str">
        <f t="shared" si="14"/>
        <v>toneladas (t)</v>
      </c>
      <c r="N21" s="12" t="str">
        <f t="shared" si="14"/>
        <v>Oficina de Estudios y Políticas Agrarias (ODEPA)</v>
      </c>
      <c r="O21" s="20" t="str">
        <f>"Exportaciones de fruta, por "&amp;Agricultura3[[#This Row],[Muestra]]&amp;", producidas en "&amp;I21&amp;", durante el "&amp;L21</f>
        <v>Exportaciones de fruta, por Tipo de Fruta, producidas en Chile, durante el Año 2020</v>
      </c>
      <c r="P2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Coquimbo por Fruta, durante el Periodo 2012-2020 de acuerdo a datos recopilados por la Oficina de Estudios y Políticas Agrarias (ODEPA)- toneladas (t)</v>
      </c>
      <c r="Q21" s="16" t="str">
        <f t="shared" si="10"/>
        <v>Gráfico Evolución</v>
      </c>
      <c r="R21" s="20"/>
      <c r="S21" s="49" t="s">
        <v>477</v>
      </c>
      <c r="T21" s="18"/>
      <c r="U21" s="31" t="str">
        <f t="shared" si="11"/>
        <v>#1774B9</v>
      </c>
      <c r="V21" s="36" t="str">
        <f>+Agricultura3[[#This Row],[idcoleccion]]&amp;"-"&amp;Agricultura3[[#This Row],[id]]</f>
        <v>-0020</v>
      </c>
      <c r="W21" s="37">
        <f>+VLOOKUP(Agricultura3[[#This Row],[Filtro URL]],Estructura!$S$4:$T$366,2,0)</f>
        <v>10100000</v>
      </c>
      <c r="X21" s="32" t="str">
        <f>+VLOOKUP(Agricultura3[[#This Row],[tema]],Estructura!$B$4:$D$18,3,0)</f>
        <v>T-101</v>
      </c>
      <c r="Y21" s="32" t="str">
        <f>+VLOOKUP(Agricultura3[[#This Row],[contenido]],Estructura!$G$4:$I$18,3,0)</f>
        <v>C-101</v>
      </c>
      <c r="Z21" s="32" t="str">
        <f>+VLOOKUP(Agricultura3[[#This Row],[Filtro Integrado]],Estructura!$B$21:$D$35,3,0)</f>
        <v>FI-101</v>
      </c>
      <c r="AA21" s="32" t="str">
        <f>+VLOOKUP(Agricultura3[[#This Row],[Muestra]],Estructura!$G$21:$I$35,3,0)</f>
        <v>M-101</v>
      </c>
    </row>
    <row r="22" spans="1:27" ht="51" x14ac:dyDescent="0.3">
      <c r="A22" s="22" t="s">
        <v>429</v>
      </c>
      <c r="B22" s="12"/>
      <c r="C22" s="13"/>
      <c r="D22" s="13" t="str">
        <f t="shared" si="12"/>
        <v>Agropecuario y Forestal</v>
      </c>
      <c r="E22" s="19"/>
      <c r="F22" s="12" t="str">
        <f t="shared" si="13"/>
        <v>Fruta</v>
      </c>
      <c r="G22" s="14" t="str">
        <f t="shared" si="13"/>
        <v>Exportaciones</v>
      </c>
      <c r="H22" s="15" t="s">
        <v>18</v>
      </c>
      <c r="I22" s="12" t="s">
        <v>14</v>
      </c>
      <c r="J22" s="12" t="s">
        <v>409</v>
      </c>
      <c r="K22" s="12" t="s">
        <v>403</v>
      </c>
      <c r="L22" s="12" t="s">
        <v>447</v>
      </c>
      <c r="M22" s="12" t="str">
        <f t="shared" si="14"/>
        <v>toneladas (t)</v>
      </c>
      <c r="N22" s="12" t="str">
        <f t="shared" si="14"/>
        <v>Oficina de Estudios y Políticas Agrarias (ODEPA)</v>
      </c>
      <c r="O22" s="20" t="str">
        <f>"Exportaciones de fruta, por "&amp;Agricultura3[[#This Row],[Muestra]]&amp;", producidas en "&amp;I22&amp;", durante el "&amp;L22</f>
        <v>Exportaciones de fruta, por Fruta, producidas en Chile, durante el Año 2020</v>
      </c>
      <c r="P2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Valparaíso por Fruta, durante el Periodo 2012-2020 de acuerdo a datos recopilados por la Oficina de Estudios y Políticas Agrarias (ODEPA)- toneladas (t)</v>
      </c>
      <c r="Q22" s="16" t="str">
        <f t="shared" si="10"/>
        <v>Gráfico Evolución</v>
      </c>
      <c r="R22" s="20"/>
      <c r="S22" s="49" t="s">
        <v>478</v>
      </c>
      <c r="T22" s="18"/>
      <c r="U22" s="31" t="str">
        <f t="shared" si="11"/>
        <v>#1774B9</v>
      </c>
      <c r="V22" s="36" t="str">
        <f>+Agricultura3[[#This Row],[idcoleccion]]&amp;"-"&amp;Agricultura3[[#This Row],[id]]</f>
        <v>-0021</v>
      </c>
      <c r="W22" s="37">
        <f>+VLOOKUP(Agricultura3[[#This Row],[Filtro URL]],Estructura!$S$4:$T$366,2,0)</f>
        <v>10100000</v>
      </c>
      <c r="X22" s="32" t="str">
        <f>+VLOOKUP(Agricultura3[[#This Row],[tema]],Estructura!$B$4:$D$18,3,0)</f>
        <v>T-101</v>
      </c>
      <c r="Y22" s="32" t="str">
        <f>+VLOOKUP(Agricultura3[[#This Row],[contenido]],Estructura!$G$4:$I$18,3,0)</f>
        <v>C-101</v>
      </c>
      <c r="Z22" s="32" t="str">
        <f>+VLOOKUP(Agricultura3[[#This Row],[Filtro Integrado]],Estructura!$B$21:$D$35,3,0)</f>
        <v>FI-101</v>
      </c>
      <c r="AA22" s="32" t="str">
        <f>+VLOOKUP(Agricultura3[[#This Row],[Muestra]],Estructura!$G$21:$I$35,3,0)</f>
        <v>M-102</v>
      </c>
    </row>
    <row r="23" spans="1:27" ht="51" x14ac:dyDescent="0.3">
      <c r="A23" s="22" t="s">
        <v>430</v>
      </c>
      <c r="B23" s="12"/>
      <c r="C23" s="13"/>
      <c r="D23" s="13" t="str">
        <f t="shared" si="12"/>
        <v>Agropecuario y Forestal</v>
      </c>
      <c r="E23" s="19"/>
      <c r="F23" s="12" t="str">
        <f t="shared" si="13"/>
        <v>Fruta</v>
      </c>
      <c r="G23" s="14" t="str">
        <f t="shared" si="13"/>
        <v>Exportaciones</v>
      </c>
      <c r="H23" s="15" t="s">
        <v>18</v>
      </c>
      <c r="I23" s="12" t="s">
        <v>14</v>
      </c>
      <c r="J23" s="12" t="s">
        <v>409</v>
      </c>
      <c r="K23" s="12" t="s">
        <v>410</v>
      </c>
      <c r="L23" s="12" t="s">
        <v>447</v>
      </c>
      <c r="M23" s="12" t="str">
        <f t="shared" si="14"/>
        <v>toneladas (t)</v>
      </c>
      <c r="N23" s="12" t="str">
        <f t="shared" si="14"/>
        <v>Oficina de Estudios y Políticas Agrarias (ODEPA)</v>
      </c>
      <c r="O23" s="20" t="str">
        <f>"Exportaciones de fruta, por "&amp;Agricultura3[[#This Row],[Muestra]]&amp;", producidas en "&amp;I23&amp;", durante el "&amp;L23</f>
        <v>Exportaciones de fruta, por País de Destino, producidas en Chile, durante el Año 2020</v>
      </c>
      <c r="P2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O'Higgins por Fruta, durante el Periodo 2012-2020 de acuerdo a datos recopilados por la Oficina de Estudios y Políticas Agrarias (ODEPA)- toneladas (t)</v>
      </c>
      <c r="Q23" s="16" t="str">
        <f t="shared" si="10"/>
        <v>Gráfico Evolución</v>
      </c>
      <c r="R23" s="20"/>
      <c r="S23" s="49" t="s">
        <v>479</v>
      </c>
      <c r="T23" s="18"/>
      <c r="U23" s="31" t="str">
        <f t="shared" si="11"/>
        <v>#1774B9</v>
      </c>
      <c r="V23" s="36" t="str">
        <f>+Agricultura3[[#This Row],[idcoleccion]]&amp;"-"&amp;Agricultura3[[#This Row],[id]]</f>
        <v>-0022</v>
      </c>
      <c r="W23" s="37">
        <f>+VLOOKUP(Agricultura3[[#This Row],[Filtro URL]],Estructura!$S$4:$T$366,2,0)</f>
        <v>10100000</v>
      </c>
      <c r="X23" s="32" t="str">
        <f>+VLOOKUP(Agricultura3[[#This Row],[tema]],Estructura!$B$4:$D$18,3,0)</f>
        <v>T-101</v>
      </c>
      <c r="Y23" s="32" t="str">
        <f>+VLOOKUP(Agricultura3[[#This Row],[contenido]],Estructura!$G$4:$I$18,3,0)</f>
        <v>C-101</v>
      </c>
      <c r="Z23" s="32" t="str">
        <f>+VLOOKUP(Agricultura3[[#This Row],[Filtro Integrado]],Estructura!$B$21:$D$35,3,0)</f>
        <v>FI-101</v>
      </c>
      <c r="AA23" s="32" t="str">
        <f>+VLOOKUP(Agricultura3[[#This Row],[Muestra]],Estructura!$G$21:$I$35,3,0)</f>
        <v>M-103</v>
      </c>
    </row>
    <row r="24" spans="1:27" ht="51" x14ac:dyDescent="0.3">
      <c r="A24" s="22" t="s">
        <v>431</v>
      </c>
      <c r="B24" s="12"/>
      <c r="C24" s="13"/>
      <c r="D24" s="13" t="str">
        <f t="shared" si="12"/>
        <v>Agropecuario y Forestal</v>
      </c>
      <c r="E24" s="19"/>
      <c r="F24" s="12" t="str">
        <f t="shared" si="13"/>
        <v>Fruta</v>
      </c>
      <c r="G24" s="14" t="str">
        <f t="shared" si="13"/>
        <v>Exportaciones</v>
      </c>
      <c r="H24" s="15" t="s">
        <v>18</v>
      </c>
      <c r="I24" s="12" t="s">
        <v>14</v>
      </c>
      <c r="J24" s="12" t="s">
        <v>409</v>
      </c>
      <c r="K24" s="12" t="s">
        <v>411</v>
      </c>
      <c r="L24" s="12" t="s">
        <v>447</v>
      </c>
      <c r="M24" s="12" t="str">
        <f t="shared" si="14"/>
        <v>toneladas (t)</v>
      </c>
      <c r="N24" s="12" t="str">
        <f t="shared" si="14"/>
        <v>Oficina de Estudios y Políticas Agrarias (ODEPA)</v>
      </c>
      <c r="O24" s="20" t="str">
        <f>"Exportaciones de fruta, por "&amp;Agricultura3[[#This Row],[Muestra]]&amp;", producidas en "&amp;I24&amp;", durante el "&amp;L24</f>
        <v>Exportaciones de fruta, por Procesamiento, producidas en Chile, durante el Año 2020</v>
      </c>
      <c r="P2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Maule por Fruta, durante el Periodo 2012-2020 de acuerdo a datos recopilados por la Oficina de Estudios y Políticas Agrarias (ODEPA)- toneladas (t)</v>
      </c>
      <c r="Q24" s="16" t="str">
        <f t="shared" si="10"/>
        <v>Gráfico Evolución</v>
      </c>
      <c r="R24" s="20"/>
      <c r="S24" s="49" t="s">
        <v>480</v>
      </c>
      <c r="T24" s="18"/>
      <c r="U24" s="31" t="str">
        <f t="shared" si="11"/>
        <v>#1774B9</v>
      </c>
      <c r="V24" s="36" t="str">
        <f>+Agricultura3[[#This Row],[idcoleccion]]&amp;"-"&amp;Agricultura3[[#This Row],[id]]</f>
        <v>-0023</v>
      </c>
      <c r="W24" s="37">
        <f>+VLOOKUP(Agricultura3[[#This Row],[Filtro URL]],Estructura!$S$4:$T$366,2,0)</f>
        <v>10100000</v>
      </c>
      <c r="X24" s="32" t="str">
        <f>+VLOOKUP(Agricultura3[[#This Row],[tema]],Estructura!$B$4:$D$18,3,0)</f>
        <v>T-101</v>
      </c>
      <c r="Y24" s="32" t="str">
        <f>+VLOOKUP(Agricultura3[[#This Row],[contenido]],Estructura!$G$4:$I$18,3,0)</f>
        <v>C-101</v>
      </c>
      <c r="Z24" s="32" t="str">
        <f>+VLOOKUP(Agricultura3[[#This Row],[Filtro Integrado]],Estructura!$B$21:$D$35,3,0)</f>
        <v>FI-101</v>
      </c>
      <c r="AA24" s="32" t="str">
        <f>+VLOOKUP(Agricultura3[[#This Row],[Muestra]],Estructura!$G$21:$I$35,3,0)</f>
        <v>M-104</v>
      </c>
    </row>
    <row r="25" spans="1:27" ht="51" x14ac:dyDescent="0.3">
      <c r="A25" s="22" t="s">
        <v>432</v>
      </c>
      <c r="B25" s="12"/>
      <c r="C25" s="13"/>
      <c r="D25" s="13" t="str">
        <f t="shared" si="12"/>
        <v>Agropecuario y Forestal</v>
      </c>
      <c r="E25" s="19"/>
      <c r="F25" s="12" t="str">
        <f t="shared" si="13"/>
        <v>Fruta</v>
      </c>
      <c r="G25" s="14" t="str">
        <f t="shared" si="13"/>
        <v>Exportaciones</v>
      </c>
      <c r="H25" s="15" t="s">
        <v>18</v>
      </c>
      <c r="I25" s="12" t="s">
        <v>14</v>
      </c>
      <c r="J25" s="12" t="s">
        <v>412</v>
      </c>
      <c r="K25" s="12" t="s">
        <v>409</v>
      </c>
      <c r="L25" s="12" t="s">
        <v>447</v>
      </c>
      <c r="M25" s="12" t="str">
        <f t="shared" si="14"/>
        <v>toneladas (t)</v>
      </c>
      <c r="N25" s="12" t="str">
        <f t="shared" si="14"/>
        <v>Oficina de Estudios y Políticas Agrarias (ODEPA)</v>
      </c>
      <c r="O25" s="20" t="str">
        <f>"Exportaciones de fruta, por Tipo de Fruta y "&amp;Agricultura3[[#This Row],[Muestra]]&amp;", producidas en "&amp;I25&amp;", durante el "&amp;L25</f>
        <v>Exportaciones de fruta, por Tipo de Fruta y Región de Origen, producidas en Chile, durante el Año 2020</v>
      </c>
      <c r="P2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del Biobío por Fruta, durante el Periodo 2012-2020 de acuerdo a datos recopilados por la Oficina de Estudios y Políticas Agrarias (ODEPA)- toneladas (t)</v>
      </c>
      <c r="Q25" s="16" t="str">
        <f t="shared" si="10"/>
        <v>Gráfico Evolución</v>
      </c>
      <c r="R25" s="20"/>
      <c r="S25" s="49" t="s">
        <v>481</v>
      </c>
      <c r="T25" s="18"/>
      <c r="U25" s="31" t="str">
        <f t="shared" si="11"/>
        <v>#1774B9</v>
      </c>
      <c r="V25" s="36" t="str">
        <f>+Agricultura3[[#This Row],[idcoleccion]]&amp;"-"&amp;Agricultura3[[#This Row],[id]]</f>
        <v>-0024</v>
      </c>
      <c r="W25" s="37">
        <f>+VLOOKUP(Agricultura3[[#This Row],[Filtro URL]],Estructura!$S$4:$T$366,2,0)</f>
        <v>10100000</v>
      </c>
      <c r="X25" s="32" t="str">
        <f>+VLOOKUP(Agricultura3[[#This Row],[tema]],Estructura!$B$4:$D$18,3,0)</f>
        <v>T-101</v>
      </c>
      <c r="Y25" s="32" t="str">
        <f>+VLOOKUP(Agricultura3[[#This Row],[contenido]],Estructura!$G$4:$I$18,3,0)</f>
        <v>C-101</v>
      </c>
      <c r="Z25" s="32" t="str">
        <f>+VLOOKUP(Agricultura3[[#This Row],[Filtro Integrado]],Estructura!$B$21:$D$35,3,0)</f>
        <v>FI-103</v>
      </c>
      <c r="AA25" s="32" t="str">
        <f>+VLOOKUP(Agricultura3[[#This Row],[Muestra]],Estructura!$G$21:$I$35,3,0)</f>
        <v>M-105</v>
      </c>
    </row>
    <row r="26" spans="1:27" ht="51" x14ac:dyDescent="0.3">
      <c r="A26" s="22" t="s">
        <v>433</v>
      </c>
      <c r="B26" s="12"/>
      <c r="C26" s="13"/>
      <c r="D26" s="13" t="str">
        <f t="shared" si="12"/>
        <v>Agropecuario y Forestal</v>
      </c>
      <c r="E26" s="19"/>
      <c r="F26" s="12" t="str">
        <f t="shared" si="13"/>
        <v>Fruta</v>
      </c>
      <c r="G26" s="14" t="str">
        <f t="shared" si="13"/>
        <v>Exportaciones</v>
      </c>
      <c r="H26" s="15" t="s">
        <v>18</v>
      </c>
      <c r="I26" s="12" t="s">
        <v>14</v>
      </c>
      <c r="J26" s="12" t="s">
        <v>412</v>
      </c>
      <c r="K26" s="12" t="s">
        <v>403</v>
      </c>
      <c r="L26" s="12" t="s">
        <v>447</v>
      </c>
      <c r="M26" s="12" t="str">
        <f t="shared" si="14"/>
        <v>toneladas (t)</v>
      </c>
      <c r="N26" s="12" t="str">
        <f t="shared" si="14"/>
        <v>Oficina de Estudios y Políticas Agrarias (ODEPA)</v>
      </c>
      <c r="O26" s="20" t="str">
        <f>"Exportaciones de fruta, por Tipo de Fruta y "&amp;Agricultura3[[#This Row],[Muestra]]&amp;", producidas en "&amp;I26&amp;", durante el "&amp;L26</f>
        <v>Exportaciones de fruta, por Tipo de Fruta y Fruta, producidas en Chile, durante el Año 2020</v>
      </c>
      <c r="P2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La Araucanía por Fruta, durante el Periodo 2012-2020 de acuerdo a datos recopilados por la Oficina de Estudios y Políticas Agrarias (ODEPA)- toneladas (t)</v>
      </c>
      <c r="Q26" s="16" t="str">
        <f t="shared" si="10"/>
        <v>Gráfico Evolución</v>
      </c>
      <c r="R26" s="20"/>
      <c r="S26" s="49" t="s">
        <v>482</v>
      </c>
      <c r="T26" s="18"/>
      <c r="U26" s="31" t="str">
        <f t="shared" si="11"/>
        <v>#1774B9</v>
      </c>
      <c r="V26" s="36" t="str">
        <f>+Agricultura3[[#This Row],[idcoleccion]]&amp;"-"&amp;Agricultura3[[#This Row],[id]]</f>
        <v>-0025</v>
      </c>
      <c r="W26" s="37">
        <f>+VLOOKUP(Agricultura3[[#This Row],[Filtro URL]],Estructura!$S$4:$T$366,2,0)</f>
        <v>10100000</v>
      </c>
      <c r="X26" s="32" t="str">
        <f>+VLOOKUP(Agricultura3[[#This Row],[tema]],Estructura!$B$4:$D$18,3,0)</f>
        <v>T-101</v>
      </c>
      <c r="Y26" s="32" t="str">
        <f>+VLOOKUP(Agricultura3[[#This Row],[contenido]],Estructura!$G$4:$I$18,3,0)</f>
        <v>C-101</v>
      </c>
      <c r="Z26" s="32" t="str">
        <f>+VLOOKUP(Agricultura3[[#This Row],[Filtro Integrado]],Estructura!$B$21:$D$35,3,0)</f>
        <v>FI-103</v>
      </c>
      <c r="AA26" s="32" t="str">
        <f>+VLOOKUP(Agricultura3[[#This Row],[Muestra]],Estructura!$G$21:$I$35,3,0)</f>
        <v>M-102</v>
      </c>
    </row>
    <row r="27" spans="1:27" ht="51" x14ac:dyDescent="0.3">
      <c r="A27" s="22" t="s">
        <v>434</v>
      </c>
      <c r="B27" s="12"/>
      <c r="C27" s="13"/>
      <c r="D27" s="13" t="str">
        <f t="shared" si="12"/>
        <v>Agropecuario y Forestal</v>
      </c>
      <c r="E27" s="19"/>
      <c r="F27" s="12" t="str">
        <f t="shared" si="13"/>
        <v>Fruta</v>
      </c>
      <c r="G27" s="14" t="str">
        <f t="shared" si="13"/>
        <v>Exportaciones</v>
      </c>
      <c r="H27" s="15" t="s">
        <v>18</v>
      </c>
      <c r="I27" s="12" t="s">
        <v>14</v>
      </c>
      <c r="J27" s="12" t="s">
        <v>412</v>
      </c>
      <c r="K27" s="12" t="s">
        <v>410</v>
      </c>
      <c r="L27" s="12" t="s">
        <v>447</v>
      </c>
      <c r="M27" s="12" t="str">
        <f t="shared" si="14"/>
        <v>toneladas (t)</v>
      </c>
      <c r="N27" s="12" t="str">
        <f t="shared" si="14"/>
        <v>Oficina de Estudios y Políticas Agrarias (ODEPA)</v>
      </c>
      <c r="O27" s="20" t="str">
        <f>"Exportaciones de fruta, por Tipo de Fruta y "&amp;Agricultura3[[#This Row],[Muestra]]&amp;", producidas en "&amp;I27&amp;", durante el "&amp;L27</f>
        <v>Exportaciones de fruta, por Tipo de Fruta y País de Destino, producidas en Chile, durante el Año 2020</v>
      </c>
      <c r="P2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Lagos por Fruta, durante el Periodo 2012-2020 de acuerdo a datos recopilados por la Oficina de Estudios y Políticas Agrarias (ODEPA)- toneladas (t)</v>
      </c>
      <c r="Q27" s="16" t="str">
        <f t="shared" si="10"/>
        <v>Gráfico Evolución</v>
      </c>
      <c r="R27" s="20"/>
      <c r="S27" s="49" t="s">
        <v>483</v>
      </c>
      <c r="T27" s="18"/>
      <c r="U27" s="31" t="str">
        <f t="shared" si="11"/>
        <v>#1774B9</v>
      </c>
      <c r="V27" s="36" t="str">
        <f>+Agricultura3[[#This Row],[idcoleccion]]&amp;"-"&amp;Agricultura3[[#This Row],[id]]</f>
        <v>-0026</v>
      </c>
      <c r="W27" s="37">
        <f>+VLOOKUP(Agricultura3[[#This Row],[Filtro URL]],Estructura!$S$4:$T$366,2,0)</f>
        <v>10100000</v>
      </c>
      <c r="X27" s="32" t="str">
        <f>+VLOOKUP(Agricultura3[[#This Row],[tema]],Estructura!$B$4:$D$18,3,0)</f>
        <v>T-101</v>
      </c>
      <c r="Y27" s="32" t="str">
        <f>+VLOOKUP(Agricultura3[[#This Row],[contenido]],Estructura!$G$4:$I$18,3,0)</f>
        <v>C-101</v>
      </c>
      <c r="Z27" s="32" t="str">
        <f>+VLOOKUP(Agricultura3[[#This Row],[Filtro Integrado]],Estructura!$B$21:$D$35,3,0)</f>
        <v>FI-103</v>
      </c>
      <c r="AA27" s="32" t="str">
        <f>+VLOOKUP(Agricultura3[[#This Row],[Muestra]],Estructura!$G$21:$I$35,3,0)</f>
        <v>M-103</v>
      </c>
    </row>
    <row r="28" spans="1:27" ht="51" x14ac:dyDescent="0.3">
      <c r="A28" s="22" t="s">
        <v>435</v>
      </c>
      <c r="B28" s="12"/>
      <c r="C28" s="13"/>
      <c r="D28" s="13" t="str">
        <f t="shared" si="12"/>
        <v>Agropecuario y Forestal</v>
      </c>
      <c r="E28" s="19"/>
      <c r="F28" s="12" t="str">
        <f t="shared" si="13"/>
        <v>Fruta</v>
      </c>
      <c r="G28" s="14" t="str">
        <f t="shared" si="13"/>
        <v>Exportaciones</v>
      </c>
      <c r="H28" s="15" t="s">
        <v>18</v>
      </c>
      <c r="I28" s="12" t="s">
        <v>14</v>
      </c>
      <c r="J28" s="12" t="s">
        <v>412</v>
      </c>
      <c r="K28" s="12" t="s">
        <v>411</v>
      </c>
      <c r="L28" s="12" t="s">
        <v>447</v>
      </c>
      <c r="M28" s="12" t="str">
        <f t="shared" si="14"/>
        <v>toneladas (t)</v>
      </c>
      <c r="N28" s="12" t="str">
        <f t="shared" si="14"/>
        <v>Oficina de Estudios y Políticas Agrarias (ODEPA)</v>
      </c>
      <c r="O28" s="20" t="str">
        <f>"Exportaciones de fruta, por Tipo de Fruta y "&amp;Agricultura3[[#This Row],[Muestra]]&amp;", producidas en "&amp;I28&amp;", durante el "&amp;L28</f>
        <v>Exportaciones de fruta, por Tipo de Fruta y Procesamiento, producidas en Chile, durante el Año 2020</v>
      </c>
      <c r="P2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Aysén por Fruta, durante el Periodo 2012-2020 de acuerdo a datos recopilados por la Oficina de Estudios y Políticas Agrarias (ODEPA)- toneladas (t)</v>
      </c>
      <c r="Q28" s="16" t="str">
        <f t="shared" si="10"/>
        <v>Gráfico Evolución</v>
      </c>
      <c r="R28" s="20"/>
      <c r="S28" s="49" t="s">
        <v>484</v>
      </c>
      <c r="T28" s="18"/>
      <c r="U28" s="31" t="str">
        <f t="shared" si="11"/>
        <v>#1774B9</v>
      </c>
      <c r="V28" s="36" t="str">
        <f>+Agricultura3[[#This Row],[idcoleccion]]&amp;"-"&amp;Agricultura3[[#This Row],[id]]</f>
        <v>-0027</v>
      </c>
      <c r="W28" s="37">
        <f>+VLOOKUP(Agricultura3[[#This Row],[Filtro URL]],Estructura!$S$4:$T$366,2,0)</f>
        <v>10100000</v>
      </c>
      <c r="X28" s="32" t="str">
        <f>+VLOOKUP(Agricultura3[[#This Row],[tema]],Estructura!$B$4:$D$18,3,0)</f>
        <v>T-101</v>
      </c>
      <c r="Y28" s="32" t="str">
        <f>+VLOOKUP(Agricultura3[[#This Row],[contenido]],Estructura!$G$4:$I$18,3,0)</f>
        <v>C-101</v>
      </c>
      <c r="Z28" s="32" t="str">
        <f>+VLOOKUP(Agricultura3[[#This Row],[Filtro Integrado]],Estructura!$B$21:$D$35,3,0)</f>
        <v>FI-103</v>
      </c>
      <c r="AA28" s="32" t="str">
        <f>+VLOOKUP(Agricultura3[[#This Row],[Muestra]],Estructura!$G$21:$I$35,3,0)</f>
        <v>M-104</v>
      </c>
    </row>
    <row r="29" spans="1:27" ht="51" x14ac:dyDescent="0.3">
      <c r="A29" s="22" t="s">
        <v>436</v>
      </c>
      <c r="B29" s="12"/>
      <c r="C29" s="13"/>
      <c r="D29" s="13" t="str">
        <f t="shared" si="12"/>
        <v>Agropecuario y Forestal</v>
      </c>
      <c r="E29" s="19"/>
      <c r="F29" s="12" t="str">
        <f t="shared" si="13"/>
        <v>Fruta</v>
      </c>
      <c r="G29" s="14" t="str">
        <f t="shared" si="13"/>
        <v>Exportaciones</v>
      </c>
      <c r="H29" s="15" t="s">
        <v>18</v>
      </c>
      <c r="I29" s="12" t="s">
        <v>14</v>
      </c>
      <c r="J29" s="12" t="s">
        <v>403</v>
      </c>
      <c r="K29" s="12" t="s">
        <v>409</v>
      </c>
      <c r="L29" s="12" t="s">
        <v>447</v>
      </c>
      <c r="M29" s="12" t="str">
        <f t="shared" si="14"/>
        <v>toneladas (t)</v>
      </c>
      <c r="N29" s="12" t="str">
        <f t="shared" si="14"/>
        <v>Oficina de Estudios y Políticas Agrarias (ODEPA)</v>
      </c>
      <c r="O29" s="20" t="str">
        <f>"Exportaciones de fruta, por Fruta y "&amp;Agricultura3[[#This Row],[Muestra]]&amp;", producidas en "&amp;I29&amp;", durante el "&amp;L29</f>
        <v>Exportaciones de fruta, por Fruta y Región de Origen, producidas en Chile, durante el Año 2020</v>
      </c>
      <c r="P2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Magallanes por Fruta, durante el Periodo 2012-2020 de acuerdo a datos recopilados por la Oficina de Estudios y Políticas Agrarias (ODEPA)- toneladas (t)</v>
      </c>
      <c r="Q29" s="16" t="str">
        <f t="shared" si="10"/>
        <v>Gráfico Evolución</v>
      </c>
      <c r="R29" s="20"/>
      <c r="S29" s="49" t="s">
        <v>485</v>
      </c>
      <c r="T29" s="18"/>
      <c r="U29" s="31" t="str">
        <f t="shared" si="11"/>
        <v>#1774B9</v>
      </c>
      <c r="V29" s="36" t="str">
        <f>+Agricultura3[[#This Row],[idcoleccion]]&amp;"-"&amp;Agricultura3[[#This Row],[id]]</f>
        <v>-0028</v>
      </c>
      <c r="W29" s="37">
        <f>+VLOOKUP(Agricultura3[[#This Row],[Filtro URL]],Estructura!$S$4:$T$366,2,0)</f>
        <v>10100000</v>
      </c>
      <c r="X29" s="32" t="str">
        <f>+VLOOKUP(Agricultura3[[#This Row],[tema]],Estructura!$B$4:$D$18,3,0)</f>
        <v>T-101</v>
      </c>
      <c r="Y29" s="32" t="str">
        <f>+VLOOKUP(Agricultura3[[#This Row],[contenido]],Estructura!$G$4:$I$18,3,0)</f>
        <v>C-101</v>
      </c>
      <c r="Z29" s="32" t="str">
        <f>+VLOOKUP(Agricultura3[[#This Row],[Filtro Integrado]],Estructura!$B$21:$D$35,3,0)</f>
        <v>FI-104</v>
      </c>
      <c r="AA29" s="32" t="str">
        <f>+VLOOKUP(Agricultura3[[#This Row],[Muestra]],Estructura!$G$21:$I$35,3,0)</f>
        <v>M-105</v>
      </c>
    </row>
    <row r="30" spans="1:27" ht="51" x14ac:dyDescent="0.3">
      <c r="A30" s="22" t="s">
        <v>437</v>
      </c>
      <c r="B30" s="12"/>
      <c r="C30" s="13"/>
      <c r="D30" s="13" t="str">
        <f t="shared" si="12"/>
        <v>Agropecuario y Forestal</v>
      </c>
      <c r="E30" s="19"/>
      <c r="F30" s="12" t="str">
        <f t="shared" si="13"/>
        <v>Fruta</v>
      </c>
      <c r="G30" s="14" t="str">
        <f t="shared" si="13"/>
        <v>Exportaciones</v>
      </c>
      <c r="H30" s="15" t="s">
        <v>18</v>
      </c>
      <c r="I30" s="12" t="s">
        <v>14</v>
      </c>
      <c r="J30" s="12" t="s">
        <v>403</v>
      </c>
      <c r="K30" s="12" t="s">
        <v>410</v>
      </c>
      <c r="L30" s="12" t="s">
        <v>447</v>
      </c>
      <c r="M30" s="12" t="str">
        <f t="shared" si="14"/>
        <v>toneladas (t)</v>
      </c>
      <c r="N30" s="12" t="str">
        <f t="shared" si="14"/>
        <v>Oficina de Estudios y Políticas Agrarias (ODEPA)</v>
      </c>
      <c r="O30" s="20" t="str">
        <f>"Exportaciones de fruta, por Fruta y "&amp;Agricultura3[[#This Row],[Muestra]]&amp;", producidas en "&amp;I30&amp;", durante el "&amp;L30</f>
        <v>Exportaciones de fruta, por Fruta y País de Destino, producidas en Chile, durante el Año 2020</v>
      </c>
      <c r="P3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Metropolitana por Fruta, durante el Periodo 2012-2020 de acuerdo a datos recopilados por la Oficina de Estudios y Políticas Agrarias (ODEPA)- toneladas (t)</v>
      </c>
      <c r="Q30" s="16" t="str">
        <f t="shared" si="10"/>
        <v>Gráfico Evolución</v>
      </c>
      <c r="R30" s="20"/>
      <c r="S30" s="49" t="s">
        <v>485</v>
      </c>
      <c r="T30" s="18"/>
      <c r="U30" s="31" t="str">
        <f t="shared" si="11"/>
        <v>#1774B9</v>
      </c>
      <c r="V30" s="36" t="str">
        <f>+Agricultura3[[#This Row],[idcoleccion]]&amp;"-"&amp;Agricultura3[[#This Row],[id]]</f>
        <v>-0029</v>
      </c>
      <c r="W30" s="37">
        <f>+VLOOKUP(Agricultura3[[#This Row],[Filtro URL]],Estructura!$S$4:$T$366,2,0)</f>
        <v>10100000</v>
      </c>
      <c r="X30" s="32" t="str">
        <f>+VLOOKUP(Agricultura3[[#This Row],[tema]],Estructura!$B$4:$D$18,3,0)</f>
        <v>T-101</v>
      </c>
      <c r="Y30" s="32" t="str">
        <f>+VLOOKUP(Agricultura3[[#This Row],[contenido]],Estructura!$G$4:$I$18,3,0)</f>
        <v>C-101</v>
      </c>
      <c r="Z30" s="32" t="str">
        <f>+VLOOKUP(Agricultura3[[#This Row],[Filtro Integrado]],Estructura!$B$21:$D$35,3,0)</f>
        <v>FI-104</v>
      </c>
      <c r="AA30" s="32" t="str">
        <f>+VLOOKUP(Agricultura3[[#This Row],[Muestra]],Estructura!$G$21:$I$35,3,0)</f>
        <v>M-103</v>
      </c>
    </row>
    <row r="31" spans="1:27" ht="51" x14ac:dyDescent="0.3">
      <c r="A31" s="22" t="s">
        <v>438</v>
      </c>
      <c r="B31" s="12"/>
      <c r="C31" s="13"/>
      <c r="D31" s="13" t="str">
        <f t="shared" si="12"/>
        <v>Agropecuario y Forestal</v>
      </c>
      <c r="E31" s="19"/>
      <c r="F31" s="12" t="str">
        <f t="shared" si="13"/>
        <v>Fruta</v>
      </c>
      <c r="G31" s="14" t="str">
        <f t="shared" si="13"/>
        <v>Exportaciones</v>
      </c>
      <c r="H31" s="15" t="s">
        <v>18</v>
      </c>
      <c r="I31" s="12" t="s">
        <v>14</v>
      </c>
      <c r="J31" s="12" t="s">
        <v>403</v>
      </c>
      <c r="K31" s="12" t="s">
        <v>411</v>
      </c>
      <c r="L31" s="12" t="s">
        <v>447</v>
      </c>
      <c r="M31" s="12" t="str">
        <f t="shared" si="14"/>
        <v>toneladas (t)</v>
      </c>
      <c r="N31" s="12" t="str">
        <f t="shared" si="14"/>
        <v>Oficina de Estudios y Políticas Agrarias (ODEPA)</v>
      </c>
      <c r="O31" s="20" t="str">
        <f>"Exportaciones de fruta, por Fruta y "&amp;Agricultura3[[#This Row],[Muestra]]&amp;", producidas en "&amp;I31&amp;", durante el "&amp;L31</f>
        <v>Exportaciones de fruta, por Fruta y Procesamiento, producidas en Chile, durante el Año 2020</v>
      </c>
      <c r="P3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Ríos por Fruta, durante el Periodo 2012-2020 de acuerdo a datos recopilados por la Oficina de Estudios y Políticas Agrarias (ODEPA)- toneladas (t)</v>
      </c>
      <c r="Q31" s="16" t="str">
        <f t="shared" si="10"/>
        <v>Gráfico Evolución</v>
      </c>
      <c r="R31" s="20"/>
      <c r="S31" s="49" t="s">
        <v>486</v>
      </c>
      <c r="T31" s="18"/>
      <c r="U31" s="31" t="str">
        <f t="shared" si="11"/>
        <v>#1774B9</v>
      </c>
      <c r="V31" s="36" t="str">
        <f>+Agricultura3[[#This Row],[idcoleccion]]&amp;"-"&amp;Agricultura3[[#This Row],[id]]</f>
        <v>-0030</v>
      </c>
      <c r="W31" s="37">
        <f>+VLOOKUP(Agricultura3[[#This Row],[Filtro URL]],Estructura!$S$4:$T$366,2,0)</f>
        <v>10100000</v>
      </c>
      <c r="X31" s="32" t="str">
        <f>+VLOOKUP(Agricultura3[[#This Row],[tema]],Estructura!$B$4:$D$18,3,0)</f>
        <v>T-101</v>
      </c>
      <c r="Y31" s="32" t="str">
        <f>+VLOOKUP(Agricultura3[[#This Row],[contenido]],Estructura!$G$4:$I$18,3,0)</f>
        <v>C-101</v>
      </c>
      <c r="Z31" s="32" t="str">
        <f>+VLOOKUP(Agricultura3[[#This Row],[Filtro Integrado]],Estructura!$B$21:$D$35,3,0)</f>
        <v>FI-104</v>
      </c>
      <c r="AA31" s="32" t="str">
        <f>+VLOOKUP(Agricultura3[[#This Row],[Muestra]],Estructura!$G$21:$I$35,3,0)</f>
        <v>M-104</v>
      </c>
    </row>
    <row r="32" spans="1:27" ht="51" x14ac:dyDescent="0.3">
      <c r="A32" s="22" t="s">
        <v>439</v>
      </c>
      <c r="B32" s="12"/>
      <c r="C32" s="13"/>
      <c r="D32" s="13" t="str">
        <f t="shared" si="12"/>
        <v>Agropecuario y Forestal</v>
      </c>
      <c r="E32" s="19"/>
      <c r="F32" s="12" t="str">
        <f t="shared" si="13"/>
        <v>Fruta</v>
      </c>
      <c r="G32" s="14" t="str">
        <f t="shared" si="13"/>
        <v>Exportaciones</v>
      </c>
      <c r="H32" s="15" t="s">
        <v>18</v>
      </c>
      <c r="I32" s="12" t="s">
        <v>14</v>
      </c>
      <c r="J32" s="12" t="s">
        <v>410</v>
      </c>
      <c r="K32" s="12" t="s">
        <v>409</v>
      </c>
      <c r="L32" s="12" t="s">
        <v>447</v>
      </c>
      <c r="M32" s="12" t="str">
        <f t="shared" si="14"/>
        <v>toneladas (t)</v>
      </c>
      <c r="N32" s="12" t="str">
        <f t="shared" si="14"/>
        <v>Oficina de Estudios y Políticas Agrarias (ODEPA)</v>
      </c>
      <c r="O32" s="20" t="str">
        <f>"Exportaciones de fruta, por País de Destino y "&amp;Agricultura3[[#This Row],[Muestra]]&amp;", producidas en "&amp;I32&amp;", durante el "&amp;L32</f>
        <v>Exportaciones de fruta, por País de Destino y Región de Origen, producidas en Chile, durante el Año 2020</v>
      </c>
      <c r="P3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Arica y Parinacota por Fruta, durante el Periodo 2012-2020 de acuerdo a datos recopilados por la Oficina de Estudios y Políticas Agrarias (ODEPA)- toneladas (t)</v>
      </c>
      <c r="Q32" s="16" t="str">
        <f t="shared" si="10"/>
        <v>Gráfico Evolución</v>
      </c>
      <c r="R32" s="20"/>
      <c r="S32" s="49" t="s">
        <v>487</v>
      </c>
      <c r="T32" s="18"/>
      <c r="U32" s="31" t="str">
        <f t="shared" si="11"/>
        <v>#1774B9</v>
      </c>
      <c r="V32" s="36" t="str">
        <f>+Agricultura3[[#This Row],[idcoleccion]]&amp;"-"&amp;Agricultura3[[#This Row],[id]]</f>
        <v>-0031</v>
      </c>
      <c r="W32" s="37">
        <f>+VLOOKUP(Agricultura3[[#This Row],[Filtro URL]],Estructura!$S$4:$T$366,2,0)</f>
        <v>10100000</v>
      </c>
      <c r="X32" s="32" t="str">
        <f>+VLOOKUP(Agricultura3[[#This Row],[tema]],Estructura!$B$4:$D$18,3,0)</f>
        <v>T-101</v>
      </c>
      <c r="Y32" s="32" t="str">
        <f>+VLOOKUP(Agricultura3[[#This Row],[contenido]],Estructura!$G$4:$I$18,3,0)</f>
        <v>C-101</v>
      </c>
      <c r="Z32" s="32" t="str">
        <f>+VLOOKUP(Agricultura3[[#This Row],[Filtro Integrado]],Estructura!$B$21:$D$35,3,0)</f>
        <v>FI-105</v>
      </c>
      <c r="AA32" s="32" t="str">
        <f>+VLOOKUP(Agricultura3[[#This Row],[Muestra]],Estructura!$G$21:$I$35,3,0)</f>
        <v>M-105</v>
      </c>
    </row>
    <row r="33" spans="1:27" ht="51" x14ac:dyDescent="0.3">
      <c r="A33" s="22" t="s">
        <v>440</v>
      </c>
      <c r="B33" s="12"/>
      <c r="C33" s="13"/>
      <c r="D33" s="13" t="str">
        <f t="shared" si="12"/>
        <v>Agropecuario y Forestal</v>
      </c>
      <c r="E33" s="19"/>
      <c r="F33" s="12" t="str">
        <f t="shared" si="13"/>
        <v>Fruta</v>
      </c>
      <c r="G33" s="14" t="str">
        <f t="shared" si="13"/>
        <v>Exportaciones</v>
      </c>
      <c r="H33" s="15" t="s">
        <v>18</v>
      </c>
      <c r="I33" s="12" t="s">
        <v>14</v>
      </c>
      <c r="J33" s="12" t="s">
        <v>410</v>
      </c>
      <c r="K33" s="12" t="s">
        <v>412</v>
      </c>
      <c r="L33" s="12" t="s">
        <v>447</v>
      </c>
      <c r="M33" s="12" t="str">
        <f t="shared" si="14"/>
        <v>toneladas (t)</v>
      </c>
      <c r="N33" s="12" t="str">
        <f t="shared" si="14"/>
        <v>Oficina de Estudios y Políticas Agrarias (ODEPA)</v>
      </c>
      <c r="O33" s="20" t="str">
        <f>"Exportaciones de fruta, por País de Destino y "&amp;Agricultura3[[#This Row],[Muestra]]&amp;", producidas en "&amp;I33&amp;", durante el "&amp;L33</f>
        <v>Exportaciones de fruta, por País de Destino y Tipo de Fruta, producidas en Chile, durante el Año 2020</v>
      </c>
      <c r="P3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Ñuble por Fruta, durante el Periodo 2012-2020 de acuerdo a datos recopilados por la Oficina de Estudios y Políticas Agrarias (ODEPA)- toneladas (t)</v>
      </c>
      <c r="Q33" s="16" t="str">
        <f t="shared" si="10"/>
        <v>Gráfico Evolución</v>
      </c>
      <c r="R33" s="20"/>
      <c r="S33" s="49" t="s">
        <v>488</v>
      </c>
      <c r="T33" s="18"/>
      <c r="U33" s="31" t="str">
        <f t="shared" si="11"/>
        <v>#1774B9</v>
      </c>
      <c r="V33" s="36" t="str">
        <f>+Agricultura3[[#This Row],[idcoleccion]]&amp;"-"&amp;Agricultura3[[#This Row],[id]]</f>
        <v>-0032</v>
      </c>
      <c r="W33" s="37">
        <f>+VLOOKUP(Agricultura3[[#This Row],[Filtro URL]],Estructura!$S$4:$T$366,2,0)</f>
        <v>10100000</v>
      </c>
      <c r="X33" s="32" t="str">
        <f>+VLOOKUP(Agricultura3[[#This Row],[tema]],Estructura!$B$4:$D$18,3,0)</f>
        <v>T-101</v>
      </c>
      <c r="Y33" s="32" t="str">
        <f>+VLOOKUP(Agricultura3[[#This Row],[contenido]],Estructura!$G$4:$I$18,3,0)</f>
        <v>C-101</v>
      </c>
      <c r="Z33" s="32" t="str">
        <f>+VLOOKUP(Agricultura3[[#This Row],[Filtro Integrado]],Estructura!$B$21:$D$35,3,0)</f>
        <v>FI-105</v>
      </c>
      <c r="AA33" s="32" t="str">
        <f>+VLOOKUP(Agricultura3[[#This Row],[Muestra]],Estructura!$G$21:$I$35,3,0)</f>
        <v>M-101</v>
      </c>
    </row>
    <row r="34" spans="1:27" ht="40.799999999999997" x14ac:dyDescent="0.3">
      <c r="A34" s="22" t="s">
        <v>441</v>
      </c>
      <c r="B34" s="12"/>
      <c r="C34" s="13"/>
      <c r="D34" s="13" t="str">
        <f t="shared" si="12"/>
        <v>Agropecuario y Forestal</v>
      </c>
      <c r="E34" s="19"/>
      <c r="F34" s="12" t="str">
        <f t="shared" si="13"/>
        <v>Fruta</v>
      </c>
      <c r="G34" s="14" t="str">
        <f t="shared" si="13"/>
        <v>Exportaciones</v>
      </c>
      <c r="H34" s="15" t="s">
        <v>18</v>
      </c>
      <c r="I34" s="12" t="s">
        <v>14</v>
      </c>
      <c r="J34" s="12" t="s">
        <v>410</v>
      </c>
      <c r="K34" s="12" t="s">
        <v>403</v>
      </c>
      <c r="L34" s="12" t="s">
        <v>447</v>
      </c>
      <c r="M34" s="12" t="str">
        <f t="shared" si="14"/>
        <v>toneladas (t)</v>
      </c>
      <c r="N34" s="12" t="str">
        <f t="shared" si="14"/>
        <v>Oficina de Estudios y Políticas Agrarias (ODEPA)</v>
      </c>
      <c r="O34" s="20" t="str">
        <f>"Exportaciones de fruta, por País de Destino y "&amp;Agricultura3[[#This Row],[Muestra]]&amp;", producidas en "&amp;I34&amp;", durante el "&amp;L34</f>
        <v>Exportaciones de fruta, por País de Destino y Fruta, producidas en Chile, durante el Año 2020</v>
      </c>
      <c r="P3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Aceituna, durante el Año 2020 de acuerdo a datos recopilados por la Oficina de Estudios y Políticas Agrarias (ODEPA)- toneladas (t)</v>
      </c>
      <c r="Q34" s="16" t="str">
        <f t="shared" si="10"/>
        <v>Gráfico Evolución</v>
      </c>
      <c r="R34" s="20"/>
      <c r="S34" s="49" t="s">
        <v>489</v>
      </c>
      <c r="T34" s="18"/>
      <c r="U34" s="31" t="str">
        <f t="shared" si="11"/>
        <v>#1774B9</v>
      </c>
      <c r="V34" s="36" t="str">
        <f>+Agricultura3[[#This Row],[idcoleccion]]&amp;"-"&amp;Agricultura3[[#This Row],[id]]</f>
        <v>-0033</v>
      </c>
      <c r="W34" s="37">
        <f>+VLOOKUP(Agricultura3[[#This Row],[Filtro URL]],Estructura!$S$4:$T$366,2,0)</f>
        <v>10100000</v>
      </c>
      <c r="X34" s="32" t="str">
        <f>+VLOOKUP(Agricultura3[[#This Row],[tema]],Estructura!$B$4:$D$18,3,0)</f>
        <v>T-101</v>
      </c>
      <c r="Y34" s="32" t="str">
        <f>+VLOOKUP(Agricultura3[[#This Row],[contenido]],Estructura!$G$4:$I$18,3,0)</f>
        <v>C-101</v>
      </c>
      <c r="Z34" s="32" t="str">
        <f>+VLOOKUP(Agricultura3[[#This Row],[Filtro Integrado]],Estructura!$B$21:$D$35,3,0)</f>
        <v>FI-105</v>
      </c>
      <c r="AA34" s="32" t="str">
        <f>+VLOOKUP(Agricultura3[[#This Row],[Muestra]],Estructura!$G$21:$I$35,3,0)</f>
        <v>M-102</v>
      </c>
    </row>
    <row r="35" spans="1:27" ht="40.799999999999997" x14ac:dyDescent="0.3">
      <c r="A35" s="22" t="s">
        <v>442</v>
      </c>
      <c r="B35" s="12"/>
      <c r="C35" s="13"/>
      <c r="D35" s="13" t="str">
        <f t="shared" si="12"/>
        <v>Agropecuario y Forestal</v>
      </c>
      <c r="E35" s="19"/>
      <c r="F35" s="12" t="str">
        <f t="shared" si="13"/>
        <v>Fruta</v>
      </c>
      <c r="G35" s="14" t="str">
        <f t="shared" si="13"/>
        <v>Exportaciones</v>
      </c>
      <c r="H35" s="15" t="s">
        <v>18</v>
      </c>
      <c r="I35" s="12" t="s">
        <v>14</v>
      </c>
      <c r="J35" s="12" t="s">
        <v>410</v>
      </c>
      <c r="K35" s="12" t="s">
        <v>411</v>
      </c>
      <c r="L35" s="12" t="s">
        <v>447</v>
      </c>
      <c r="M35" s="12" t="str">
        <f t="shared" si="14"/>
        <v>toneladas (t)</v>
      </c>
      <c r="N35" s="12" t="str">
        <f t="shared" si="14"/>
        <v>Oficina de Estudios y Políticas Agrarias (ODEPA)</v>
      </c>
      <c r="O35" s="20" t="str">
        <f>"Exportaciones de fruta, por País de Destino y "&amp;Agricultura3[[#This Row],[Muestra]]&amp;", producidas en "&amp;I35&amp;", durante el "&amp;L35</f>
        <v>Exportaciones de fruta, por País de Destino y Procesamiento, producidas en Chile, durante el Año 2020</v>
      </c>
      <c r="P3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Almendra, durante el Año 2020 de acuerdo a datos recopilados por la Oficina de Estudios y Políticas Agrarias (ODEPA)- toneladas (t)</v>
      </c>
      <c r="Q35" s="16" t="str">
        <f t="shared" si="10"/>
        <v>Gráfico Evolución</v>
      </c>
      <c r="R35" s="20"/>
      <c r="S35" s="49" t="s">
        <v>490</v>
      </c>
      <c r="T35" s="18"/>
      <c r="U35" s="31" t="str">
        <f t="shared" si="11"/>
        <v>#1774B9</v>
      </c>
      <c r="V35" s="36" t="str">
        <f>+Agricultura3[[#This Row],[idcoleccion]]&amp;"-"&amp;Agricultura3[[#This Row],[id]]</f>
        <v>-0034</v>
      </c>
      <c r="W35" s="37">
        <f>+VLOOKUP(Agricultura3[[#This Row],[Filtro URL]],Estructura!$S$4:$T$366,2,0)</f>
        <v>10100000</v>
      </c>
      <c r="X35" s="32" t="str">
        <f>+VLOOKUP(Agricultura3[[#This Row],[tema]],Estructura!$B$4:$D$18,3,0)</f>
        <v>T-101</v>
      </c>
      <c r="Y35" s="32" t="str">
        <f>+VLOOKUP(Agricultura3[[#This Row],[contenido]],Estructura!$G$4:$I$18,3,0)</f>
        <v>C-101</v>
      </c>
      <c r="Z35" s="32" t="str">
        <f>+VLOOKUP(Agricultura3[[#This Row],[Filtro Integrado]],Estructura!$B$21:$D$35,3,0)</f>
        <v>FI-105</v>
      </c>
      <c r="AA35" s="32" t="str">
        <f>+VLOOKUP(Agricultura3[[#This Row],[Muestra]],Estructura!$G$21:$I$35,3,0)</f>
        <v>M-104</v>
      </c>
    </row>
    <row r="36" spans="1:27" ht="51" x14ac:dyDescent="0.3">
      <c r="A36" s="22" t="s">
        <v>443</v>
      </c>
      <c r="B36" s="12"/>
      <c r="C36" s="13"/>
      <c r="D36" s="13" t="str">
        <f t="shared" si="12"/>
        <v>Agropecuario y Forestal</v>
      </c>
      <c r="E36" s="19"/>
      <c r="F36" s="12" t="str">
        <f t="shared" ref="F36:G39" si="15">+F35</f>
        <v>Fruta</v>
      </c>
      <c r="G36" s="14" t="str">
        <f t="shared" si="15"/>
        <v>Exportaciones</v>
      </c>
      <c r="H36" s="15" t="s">
        <v>18</v>
      </c>
      <c r="I36" s="12" t="s">
        <v>14</v>
      </c>
      <c r="J36" s="12" t="s">
        <v>411</v>
      </c>
      <c r="K36" s="12" t="s">
        <v>409</v>
      </c>
      <c r="L36" s="12" t="s">
        <v>447</v>
      </c>
      <c r="M36" s="12" t="str">
        <f t="shared" ref="M36:N39" si="16">+M35</f>
        <v>toneladas (t)</v>
      </c>
      <c r="N36" s="12" t="str">
        <f t="shared" si="16"/>
        <v>Oficina de Estudios y Políticas Agrarias (ODEPA)</v>
      </c>
      <c r="O36" s="20" t="str">
        <f>"Exportaciones de fruta, por Tipo de Procesamiento y "&amp;Agricultura3[[#This Row],[Muestra]]&amp;", producidas en "&amp;I36&amp;", durante el "&amp;L36</f>
        <v>Exportaciones de fruta, por Tipo de Procesamiento y Región de Origen, producidas en Chile, durante el Año 2020</v>
      </c>
      <c r="P3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Arándanos y mirtilos, durante el Año 2020 de acuerdo a datos recopilados por la Oficina de Estudios y Políticas Agrarias (ODEPA)- toneladas (t)</v>
      </c>
      <c r="Q36" s="16" t="str">
        <f t="shared" si="10"/>
        <v>Gráfico Evolución</v>
      </c>
      <c r="R36" s="20"/>
      <c r="S36" s="49" t="s">
        <v>491</v>
      </c>
      <c r="T36" s="18"/>
      <c r="U36" s="31" t="str">
        <f t="shared" si="11"/>
        <v>#1774B9</v>
      </c>
      <c r="V36" s="36" t="str">
        <f>+Agricultura3[[#This Row],[idcoleccion]]&amp;"-"&amp;Agricultura3[[#This Row],[id]]</f>
        <v>-0035</v>
      </c>
      <c r="W36" s="37">
        <f>+VLOOKUP(Agricultura3[[#This Row],[Filtro URL]],Estructura!$S$4:$T$366,2,0)</f>
        <v>10100000</v>
      </c>
      <c r="X36" s="32" t="str">
        <f>+VLOOKUP(Agricultura3[[#This Row],[tema]],Estructura!$B$4:$D$18,3,0)</f>
        <v>T-101</v>
      </c>
      <c r="Y36" s="32" t="str">
        <f>+VLOOKUP(Agricultura3[[#This Row],[contenido]],Estructura!$G$4:$I$18,3,0)</f>
        <v>C-101</v>
      </c>
      <c r="Z36" s="32" t="str">
        <f>+VLOOKUP(Agricultura3[[#This Row],[Filtro Integrado]],Estructura!$B$21:$D$35,3,0)</f>
        <v>FI-106</v>
      </c>
      <c r="AA36" s="32" t="str">
        <f>+VLOOKUP(Agricultura3[[#This Row],[Muestra]],Estructura!$G$21:$I$35,3,0)</f>
        <v>M-105</v>
      </c>
    </row>
    <row r="37" spans="1:27" ht="40.799999999999997" x14ac:dyDescent="0.3">
      <c r="A37" s="22" t="s">
        <v>444</v>
      </c>
      <c r="B37" s="12"/>
      <c r="C37" s="13"/>
      <c r="D37" s="13" t="str">
        <f t="shared" si="12"/>
        <v>Agropecuario y Forestal</v>
      </c>
      <c r="E37" s="19"/>
      <c r="F37" s="12" t="str">
        <f t="shared" si="15"/>
        <v>Fruta</v>
      </c>
      <c r="G37" s="14" t="str">
        <f t="shared" si="15"/>
        <v>Exportaciones</v>
      </c>
      <c r="H37" s="15" t="s">
        <v>18</v>
      </c>
      <c r="I37" s="12" t="s">
        <v>14</v>
      </c>
      <c r="J37" s="12" t="s">
        <v>411</v>
      </c>
      <c r="K37" s="12" t="s">
        <v>412</v>
      </c>
      <c r="L37" s="12" t="s">
        <v>447</v>
      </c>
      <c r="M37" s="12" t="str">
        <f t="shared" si="16"/>
        <v>toneladas (t)</v>
      </c>
      <c r="N37" s="12" t="str">
        <f t="shared" si="16"/>
        <v>Oficina de Estudios y Políticas Agrarias (ODEPA)</v>
      </c>
      <c r="O37" s="20" t="str">
        <f>"Exportaciones de fruta, por Tipo de Procesamiento y "&amp;Agricultura3[[#This Row],[Muestra]]&amp;", producidas en "&amp;I37&amp;", durante el "&amp;L37</f>
        <v>Exportaciones de fruta, por Tipo de Procesamiento y Tipo de Fruta, producidas en Chile, durante el Año 2020</v>
      </c>
      <c r="P3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Avellana, durante el Año 2020 de acuerdo a datos recopilados por la Oficina de Estudios y Políticas Agrarias (ODEPA)- toneladas (t)</v>
      </c>
      <c r="Q37" s="16" t="str">
        <f t="shared" si="10"/>
        <v>Gráfico Evolución</v>
      </c>
      <c r="R37" s="20"/>
      <c r="S37" s="49" t="s">
        <v>492</v>
      </c>
      <c r="T37" s="18"/>
      <c r="U37" s="31" t="str">
        <f t="shared" si="11"/>
        <v>#1774B9</v>
      </c>
      <c r="V37" s="36" t="str">
        <f>+Agricultura3[[#This Row],[idcoleccion]]&amp;"-"&amp;Agricultura3[[#This Row],[id]]</f>
        <v>-0036</v>
      </c>
      <c r="W37" s="37">
        <f>+VLOOKUP(Agricultura3[[#This Row],[Filtro URL]],Estructura!$S$4:$T$366,2,0)</f>
        <v>10100000</v>
      </c>
      <c r="X37" s="32" t="str">
        <f>+VLOOKUP(Agricultura3[[#This Row],[tema]],Estructura!$B$4:$D$18,3,0)</f>
        <v>T-101</v>
      </c>
      <c r="Y37" s="32" t="str">
        <f>+VLOOKUP(Agricultura3[[#This Row],[contenido]],Estructura!$G$4:$I$18,3,0)</f>
        <v>C-101</v>
      </c>
      <c r="Z37" s="32" t="str">
        <f>+VLOOKUP(Agricultura3[[#This Row],[Filtro Integrado]],Estructura!$B$21:$D$35,3,0)</f>
        <v>FI-106</v>
      </c>
      <c r="AA37" s="32" t="str">
        <f>+VLOOKUP(Agricultura3[[#This Row],[Muestra]],Estructura!$G$21:$I$35,3,0)</f>
        <v>M-101</v>
      </c>
    </row>
    <row r="38" spans="1:27" ht="40.799999999999997" x14ac:dyDescent="0.3">
      <c r="A38" s="22" t="s">
        <v>445</v>
      </c>
      <c r="B38" s="12"/>
      <c r="C38" s="13"/>
      <c r="D38" s="13" t="str">
        <f t="shared" si="12"/>
        <v>Agropecuario y Forestal</v>
      </c>
      <c r="E38" s="19"/>
      <c r="F38" s="12" t="str">
        <f t="shared" si="15"/>
        <v>Fruta</v>
      </c>
      <c r="G38" s="14" t="str">
        <f t="shared" si="15"/>
        <v>Exportaciones</v>
      </c>
      <c r="H38" s="15" t="s">
        <v>18</v>
      </c>
      <c r="I38" s="12" t="s">
        <v>14</v>
      </c>
      <c r="J38" s="12" t="s">
        <v>411</v>
      </c>
      <c r="K38" s="12" t="s">
        <v>403</v>
      </c>
      <c r="L38" s="12" t="s">
        <v>447</v>
      </c>
      <c r="M38" s="12" t="str">
        <f t="shared" si="16"/>
        <v>toneladas (t)</v>
      </c>
      <c r="N38" s="12" t="str">
        <f t="shared" si="16"/>
        <v>Oficina de Estudios y Políticas Agrarias (ODEPA)</v>
      </c>
      <c r="O38" s="20" t="str">
        <f>"Exportaciones de fruta, por Tipo de Procesamiento y "&amp;Agricultura3[[#This Row],[Muestra]]&amp;", producidas en "&amp;I38&amp;", durante el "&amp;L38</f>
        <v>Exportaciones de fruta, por Tipo de Procesamiento y Fruta, producidas en Chile, durante el Año 2020</v>
      </c>
      <c r="P3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Castaña, durante el Año 2020 de acuerdo a datos recopilados por la Oficina de Estudios y Políticas Agrarias (ODEPA)- toneladas (t)</v>
      </c>
      <c r="Q38" s="16" t="str">
        <f t="shared" si="10"/>
        <v>Gráfico Evolución</v>
      </c>
      <c r="R38" s="20"/>
      <c r="S38" s="49" t="s">
        <v>493</v>
      </c>
      <c r="T38" s="18"/>
      <c r="U38" s="31" t="str">
        <f t="shared" si="11"/>
        <v>#1774B9</v>
      </c>
      <c r="V38" s="36" t="str">
        <f>+Agricultura3[[#This Row],[idcoleccion]]&amp;"-"&amp;Agricultura3[[#This Row],[id]]</f>
        <v>-0037</v>
      </c>
      <c r="W38" s="37">
        <f>+VLOOKUP(Agricultura3[[#This Row],[Filtro URL]],Estructura!$S$4:$T$366,2,0)</f>
        <v>10100000</v>
      </c>
      <c r="X38" s="32" t="str">
        <f>+VLOOKUP(Agricultura3[[#This Row],[tema]],Estructura!$B$4:$D$18,3,0)</f>
        <v>T-101</v>
      </c>
      <c r="Y38" s="32" t="str">
        <f>+VLOOKUP(Agricultura3[[#This Row],[contenido]],Estructura!$G$4:$I$18,3,0)</f>
        <v>C-101</v>
      </c>
      <c r="Z38" s="32" t="str">
        <f>+VLOOKUP(Agricultura3[[#This Row],[Filtro Integrado]],Estructura!$B$21:$D$35,3,0)</f>
        <v>FI-106</v>
      </c>
      <c r="AA38" s="32" t="str">
        <f>+VLOOKUP(Agricultura3[[#This Row],[Muestra]],Estructura!$G$21:$I$35,3,0)</f>
        <v>M-102</v>
      </c>
    </row>
    <row r="39" spans="1:27" ht="40.799999999999997" x14ac:dyDescent="0.3">
      <c r="A39" s="22" t="s">
        <v>446</v>
      </c>
      <c r="B39" s="38"/>
      <c r="C39" s="39"/>
      <c r="D39" s="13" t="str">
        <f t="shared" si="12"/>
        <v>Agropecuario y Forestal</v>
      </c>
      <c r="E39" s="40"/>
      <c r="F39" s="12" t="str">
        <f t="shared" si="15"/>
        <v>Fruta</v>
      </c>
      <c r="G39" s="14" t="str">
        <f t="shared" si="15"/>
        <v>Exportaciones</v>
      </c>
      <c r="H39" s="15" t="s">
        <v>18</v>
      </c>
      <c r="I39" s="12" t="s">
        <v>14</v>
      </c>
      <c r="J39" s="38" t="s">
        <v>411</v>
      </c>
      <c r="K39" s="38" t="s">
        <v>410</v>
      </c>
      <c r="L39" s="12" t="s">
        <v>447</v>
      </c>
      <c r="M39" s="12" t="str">
        <f t="shared" si="16"/>
        <v>toneladas (t)</v>
      </c>
      <c r="N39" s="12" t="str">
        <f t="shared" si="16"/>
        <v>Oficina de Estudios y Políticas Agrarias (ODEPA)</v>
      </c>
      <c r="O39" s="41" t="str">
        <f>"Exportaciones de fruta, por Tipo de Procesamiento y "&amp;Agricultura3[[#This Row],[Muestra]]&amp;", producidas en "&amp;I39&amp;", durante el "&amp;L39</f>
        <v>Exportaciones de fruta, por Tipo de Procesamiento y País de Destino, producidas en Chile, durante el Año 2020</v>
      </c>
      <c r="P39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Cereza, durante el Año 2020 de acuerdo a datos recopilados por la Oficina de Estudios y Políticas Agrarias (ODEPA)- toneladas (t)</v>
      </c>
      <c r="Q39" s="42" t="str">
        <f t="shared" si="10"/>
        <v>Gráfico Evolución</v>
      </c>
      <c r="R39" s="41"/>
      <c r="S39" s="50" t="s">
        <v>494</v>
      </c>
      <c r="T39" s="43"/>
      <c r="U39" s="44" t="str">
        <f t="shared" si="11"/>
        <v>#1774B9</v>
      </c>
      <c r="V39" s="45" t="str">
        <f>+Agricultura3[[#This Row],[idcoleccion]]&amp;"-"&amp;Agricultura3[[#This Row],[id]]</f>
        <v>-0038</v>
      </c>
      <c r="W39" s="46">
        <f>+VLOOKUP(Agricultura3[[#This Row],[Filtro URL]],Estructura!$S$4:$T$366,2,0)</f>
        <v>10100000</v>
      </c>
      <c r="X39" s="47" t="str">
        <f>+VLOOKUP(Agricultura3[[#This Row],[tema]],Estructura!$B$4:$D$18,3,0)</f>
        <v>T-101</v>
      </c>
      <c r="Y39" s="47" t="str">
        <f>+VLOOKUP(Agricultura3[[#This Row],[contenido]],Estructura!$G$4:$I$18,3,0)</f>
        <v>C-101</v>
      </c>
      <c r="Z39" s="47" t="str">
        <f>+VLOOKUP(Agricultura3[[#This Row],[Filtro Integrado]],Estructura!$B$21:$D$35,3,0)</f>
        <v>FI-106</v>
      </c>
      <c r="AA39" s="47" t="str">
        <f>+VLOOKUP(Agricultura3[[#This Row],[Muestra]],Estructura!$G$21:$I$35,3,0)</f>
        <v>M-103</v>
      </c>
    </row>
    <row r="40" spans="1:27" ht="57.6" x14ac:dyDescent="0.3">
      <c r="A40" s="22"/>
      <c r="B40" s="12"/>
      <c r="C40" s="13"/>
      <c r="D40" s="13"/>
      <c r="E40" s="19"/>
      <c r="F40" s="12"/>
      <c r="G40" s="35"/>
      <c r="H40" s="15"/>
      <c r="I40" s="12"/>
      <c r="J40" s="12"/>
      <c r="K40" s="12"/>
      <c r="L40" s="12"/>
      <c r="M40" s="12"/>
      <c r="N40" s="12"/>
      <c r="O40" s="20" t="str">
        <f>"Exportaciones de fruta, por "&amp;Agricultura3[[#This Row],[Muestra]]&amp;", producidas en "&amp;I40&amp;", durante el "&amp;L40</f>
        <v xml:space="preserve">Exportaciones de fruta, por , producidas en , durante el </v>
      </c>
      <c r="P4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Ciruela, durante el Año 2020 de acuerdo a datos recopilados por la Oficina de Estudios y Políticas Agrarias (ODEPA)- toneladas (t)</v>
      </c>
      <c r="Q40" s="16" t="str">
        <f t="shared" si="10"/>
        <v>Gráfico Evolución</v>
      </c>
      <c r="R40" s="20"/>
      <c r="S40" s="49" t="s">
        <v>448</v>
      </c>
      <c r="T40" s="18"/>
      <c r="U40" s="31" t="str">
        <f t="shared" si="11"/>
        <v>#1774B9</v>
      </c>
      <c r="V40" s="36" t="str">
        <f>+Agricultura3[[#This Row],[idcoleccion]]&amp;"-"&amp;Agricultura3[[#This Row],[id]]</f>
        <v>-</v>
      </c>
      <c r="W40" s="46">
        <f>+VLOOKUP(Agricultura3[[#This Row],[Filtro URL]],Estructura!$S$4:$T$366,2,0)</f>
        <v>10100000</v>
      </c>
      <c r="X40" s="32" t="e">
        <f>+VLOOKUP(Agricultura3[[#This Row],[tema]],Estructura!$B$4:$D$18,3,0)</f>
        <v>#N/A</v>
      </c>
      <c r="Y40" s="32" t="e">
        <f>+VLOOKUP(Agricultura3[[#This Row],[contenido]],Estructura!$G$4:$I$18,3,0)</f>
        <v>#N/A</v>
      </c>
      <c r="Z40" s="32" t="e">
        <f>+VLOOKUP(Agricultura3[[#This Row],[Filtro Integrado]],Estructura!$B$21:$D$35,3,0)</f>
        <v>#N/A</v>
      </c>
      <c r="AA40" s="32" t="e">
        <f>+VLOOKUP(Agricultura3[[#This Row],[Muestra]],Estructura!$G$21:$I$35,3,0)</f>
        <v>#N/A</v>
      </c>
    </row>
    <row r="41" spans="1:27" ht="57.6" x14ac:dyDescent="0.3">
      <c r="A41" s="22"/>
      <c r="B41" s="12"/>
      <c r="C41" s="13"/>
      <c r="D41" s="13"/>
      <c r="E41" s="19"/>
      <c r="F41" s="12"/>
      <c r="G41" s="35"/>
      <c r="H41" s="15"/>
      <c r="I41" s="12"/>
      <c r="J41" s="12"/>
      <c r="K41" s="12"/>
      <c r="L41" s="12"/>
      <c r="M41" s="12"/>
      <c r="N41" s="12"/>
      <c r="O41" s="20" t="str">
        <f>"Exportaciones de fruta, por "&amp;Agricultura3[[#This Row],[Muestra]]&amp;", producidas en "&amp;I41&amp;", durante el "&amp;L41</f>
        <v xml:space="preserve">Exportaciones de fruta, por , producidas en , durante el </v>
      </c>
      <c r="P4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Coco, durante el Año 2020 de acuerdo a datos recopilados por la Oficina de Estudios y Políticas Agrarias (ODEPA)- toneladas (t)</v>
      </c>
      <c r="Q41" s="16" t="str">
        <f t="shared" si="10"/>
        <v>Gráfico Evolución</v>
      </c>
      <c r="R41" s="20"/>
      <c r="S41" s="49" t="s">
        <v>449</v>
      </c>
      <c r="T41" s="18"/>
      <c r="U41" s="31" t="str">
        <f t="shared" si="11"/>
        <v>#1774B9</v>
      </c>
      <c r="V41" s="36" t="str">
        <f>+Agricultura3[[#This Row],[idcoleccion]]&amp;"-"&amp;Agricultura3[[#This Row],[id]]</f>
        <v>-</v>
      </c>
      <c r="W41" s="46">
        <f>+VLOOKUP(Agricultura3[[#This Row],[Filtro URL]],Estructura!$S$4:$T$366,2,0)</f>
        <v>10100000</v>
      </c>
      <c r="X41" s="32" t="e">
        <f>+VLOOKUP(Agricultura3[[#This Row],[tema]],Estructura!$B$4:$D$18,3,0)</f>
        <v>#N/A</v>
      </c>
      <c r="Y41" s="32" t="e">
        <f>+VLOOKUP(Agricultura3[[#This Row],[contenido]],Estructura!$G$4:$I$18,3,0)</f>
        <v>#N/A</v>
      </c>
      <c r="Z41" s="32" t="e">
        <f>+VLOOKUP(Agricultura3[[#This Row],[Filtro Integrado]],Estructura!$B$21:$D$35,3,0)</f>
        <v>#N/A</v>
      </c>
      <c r="AA41" s="32" t="e">
        <f>+VLOOKUP(Agricultura3[[#This Row],[Muestra]],Estructura!$G$21:$I$35,3,0)</f>
        <v>#N/A</v>
      </c>
    </row>
    <row r="42" spans="1:27" ht="72" x14ac:dyDescent="0.3">
      <c r="A42" s="22"/>
      <c r="B42" s="12"/>
      <c r="C42" s="13"/>
      <c r="D42" s="13"/>
      <c r="E42" s="19"/>
      <c r="F42" s="12"/>
      <c r="G42" s="35"/>
      <c r="H42" s="15"/>
      <c r="I42" s="12"/>
      <c r="J42" s="12"/>
      <c r="K42" s="12"/>
      <c r="L42" s="12"/>
      <c r="M42" s="12"/>
      <c r="N42" s="12"/>
      <c r="O42" s="20" t="str">
        <f>"Exportaciones de fruta, por "&amp;Agricultura3[[#This Row],[Muestra]]&amp;", producidas en "&amp;I42&amp;", durante el "&amp;L42</f>
        <v xml:space="preserve">Exportaciones de fruta, por , producidas en , durante el </v>
      </c>
      <c r="P4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Damasco, durante el Año 2020 de acuerdo a datos recopilados por la Oficina de Estudios y Políticas Agrarias (ODEPA)- toneladas (t)</v>
      </c>
      <c r="Q42" s="16" t="str">
        <f t="shared" si="10"/>
        <v>Gráfico Evolución</v>
      </c>
      <c r="R42" s="20"/>
      <c r="S42" s="49" t="s">
        <v>450</v>
      </c>
      <c r="T42" s="18"/>
      <c r="U42" s="31" t="str">
        <f t="shared" si="11"/>
        <v>#1774B9</v>
      </c>
      <c r="V42" s="36" t="str">
        <f>+Agricultura3[[#This Row],[idcoleccion]]&amp;"-"&amp;Agricultura3[[#This Row],[id]]</f>
        <v>-</v>
      </c>
      <c r="W42" s="46">
        <f>+VLOOKUP(Agricultura3[[#This Row],[Filtro URL]],Estructura!$S$4:$T$366,2,0)</f>
        <v>10100000</v>
      </c>
      <c r="X42" s="32" t="e">
        <f>+VLOOKUP(Agricultura3[[#This Row],[tema]],Estructura!$B$4:$D$18,3,0)</f>
        <v>#N/A</v>
      </c>
      <c r="Y42" s="32" t="e">
        <f>+VLOOKUP(Agricultura3[[#This Row],[contenido]],Estructura!$G$4:$I$18,3,0)</f>
        <v>#N/A</v>
      </c>
      <c r="Z42" s="32" t="e">
        <f>+VLOOKUP(Agricultura3[[#This Row],[Filtro Integrado]],Estructura!$B$21:$D$35,3,0)</f>
        <v>#N/A</v>
      </c>
      <c r="AA42" s="32" t="e">
        <f>+VLOOKUP(Agricultura3[[#This Row],[Muestra]],Estructura!$G$21:$I$35,3,0)</f>
        <v>#N/A</v>
      </c>
    </row>
    <row r="43" spans="1:27" ht="57.6" x14ac:dyDescent="0.3">
      <c r="A43" s="22"/>
      <c r="B43" s="12"/>
      <c r="C43" s="13"/>
      <c r="D43" s="13"/>
      <c r="E43" s="19"/>
      <c r="F43" s="12"/>
      <c r="G43" s="35"/>
      <c r="H43" s="15"/>
      <c r="I43" s="12"/>
      <c r="J43" s="12"/>
      <c r="K43" s="12"/>
      <c r="L43" s="12"/>
      <c r="M43" s="12"/>
      <c r="N43" s="12"/>
      <c r="O43" s="20" t="str">
        <f>"Exportaciones de fruta, por "&amp;Agricultura3[[#This Row],[Muestra]]&amp;", producidas en "&amp;I43&amp;", durante el "&amp;L43</f>
        <v xml:space="preserve">Exportaciones de fruta, por , producidas en , durante el </v>
      </c>
      <c r="P4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Durazno, durante el Año 2020 de acuerdo a datos recopilados por la Oficina de Estudios y Políticas Agrarias (ODEPA)- toneladas (t)</v>
      </c>
      <c r="Q43" s="16" t="str">
        <f t="shared" si="10"/>
        <v>Gráfico Evolución</v>
      </c>
      <c r="R43" s="20"/>
      <c r="S43" s="49" t="s">
        <v>451</v>
      </c>
      <c r="T43" s="18"/>
      <c r="U43" s="31" t="str">
        <f t="shared" si="11"/>
        <v>#1774B9</v>
      </c>
      <c r="V43" s="36" t="str">
        <f>+Agricultura3[[#This Row],[idcoleccion]]&amp;"-"&amp;Agricultura3[[#This Row],[id]]</f>
        <v>-</v>
      </c>
      <c r="W43" s="46">
        <f>+VLOOKUP(Agricultura3[[#This Row],[Filtro URL]],Estructura!$S$4:$T$366,2,0)</f>
        <v>10100000</v>
      </c>
      <c r="X43" s="32" t="e">
        <f>+VLOOKUP(Agricultura3[[#This Row],[tema]],Estructura!$B$4:$D$18,3,0)</f>
        <v>#N/A</v>
      </c>
      <c r="Y43" s="32" t="e">
        <f>+VLOOKUP(Agricultura3[[#This Row],[contenido]],Estructura!$G$4:$I$18,3,0)</f>
        <v>#N/A</v>
      </c>
      <c r="Z43" s="32" t="e">
        <f>+VLOOKUP(Agricultura3[[#This Row],[Filtro Integrado]],Estructura!$B$21:$D$35,3,0)</f>
        <v>#N/A</v>
      </c>
      <c r="AA43" s="32" t="e">
        <f>+VLOOKUP(Agricultura3[[#This Row],[Muestra]],Estructura!$G$21:$I$35,3,0)</f>
        <v>#N/A</v>
      </c>
    </row>
    <row r="44" spans="1:27" ht="57.6" x14ac:dyDescent="0.3">
      <c r="A44" s="22"/>
      <c r="B44" s="12"/>
      <c r="C44" s="13"/>
      <c r="D44" s="13"/>
      <c r="E44" s="19"/>
      <c r="F44" s="12"/>
      <c r="G44" s="35"/>
      <c r="H44" s="15"/>
      <c r="I44" s="12"/>
      <c r="J44" s="12"/>
      <c r="K44" s="12"/>
      <c r="L44" s="12"/>
      <c r="M44" s="12"/>
      <c r="N44" s="12"/>
      <c r="O44" s="20" t="str">
        <f>"Exportaciones de fruta, por "&amp;Agricultura3[[#This Row],[Muestra]]&amp;", producidas en "&amp;I44&amp;", durante el "&amp;L44</f>
        <v xml:space="preserve">Exportaciones de fruta, por , producidas en , durante el </v>
      </c>
      <c r="P4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Frambuesa, durante el Año 2020 de acuerdo a datos recopilados por la Oficina de Estudios y Políticas Agrarias (ODEPA)- toneladas (t)</v>
      </c>
      <c r="Q44" s="16" t="str">
        <f t="shared" si="10"/>
        <v>Gráfico Evolución</v>
      </c>
      <c r="R44" s="20"/>
      <c r="S44" s="49" t="s">
        <v>452</v>
      </c>
      <c r="T44" s="18"/>
      <c r="U44" s="31" t="str">
        <f t="shared" si="11"/>
        <v>#1774B9</v>
      </c>
      <c r="V44" s="36" t="str">
        <f>+Agricultura3[[#This Row],[idcoleccion]]&amp;"-"&amp;Agricultura3[[#This Row],[id]]</f>
        <v>-</v>
      </c>
      <c r="W44" s="46">
        <f>+VLOOKUP(Agricultura3[[#This Row],[Filtro URL]],Estructura!$S$4:$T$366,2,0)</f>
        <v>10100000</v>
      </c>
      <c r="X44" s="32" t="e">
        <f>+VLOOKUP(Agricultura3[[#This Row],[tema]],Estructura!$B$4:$D$18,3,0)</f>
        <v>#N/A</v>
      </c>
      <c r="Y44" s="32" t="e">
        <f>+VLOOKUP(Agricultura3[[#This Row],[contenido]],Estructura!$G$4:$I$18,3,0)</f>
        <v>#N/A</v>
      </c>
      <c r="Z44" s="32" t="e">
        <f>+VLOOKUP(Agricultura3[[#This Row],[Filtro Integrado]],Estructura!$B$21:$D$35,3,0)</f>
        <v>#N/A</v>
      </c>
      <c r="AA44" s="32" t="e">
        <f>+VLOOKUP(Agricultura3[[#This Row],[Muestra]],Estructura!$G$21:$I$35,3,0)</f>
        <v>#N/A</v>
      </c>
    </row>
    <row r="45" spans="1:27" ht="57.6" x14ac:dyDescent="0.3">
      <c r="A45" s="22"/>
      <c r="B45" s="12"/>
      <c r="C45" s="13"/>
      <c r="D45" s="13"/>
      <c r="E45" s="19"/>
      <c r="F45" s="12"/>
      <c r="G45" s="35"/>
      <c r="H45" s="15"/>
      <c r="I45" s="12"/>
      <c r="J45" s="12"/>
      <c r="K45" s="12"/>
      <c r="L45" s="12"/>
      <c r="M45" s="12"/>
      <c r="N45" s="12"/>
      <c r="O45" s="20" t="str">
        <f>"Exportaciones de fruta, por "&amp;Agricultura3[[#This Row],[Muestra]]&amp;", producidas en "&amp;I45&amp;", durante el "&amp;L45</f>
        <v xml:space="preserve">Exportaciones de fruta, por , producidas en , durante el </v>
      </c>
      <c r="P4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Frutilla, durante el Año 2020 de acuerdo a datos recopilados por la Oficina de Estudios y Políticas Agrarias (ODEPA)- toneladas (t)</v>
      </c>
      <c r="Q45" s="16" t="str">
        <f t="shared" si="10"/>
        <v>Gráfico Evolución</v>
      </c>
      <c r="R45" s="20"/>
      <c r="S45" s="49" t="s">
        <v>453</v>
      </c>
      <c r="T45" s="18"/>
      <c r="U45" s="31" t="str">
        <f t="shared" si="11"/>
        <v>#1774B9</v>
      </c>
      <c r="V45" s="36" t="str">
        <f>+Agricultura3[[#This Row],[idcoleccion]]&amp;"-"&amp;Agricultura3[[#This Row],[id]]</f>
        <v>-</v>
      </c>
      <c r="W45" s="46">
        <f>+VLOOKUP(Agricultura3[[#This Row],[Filtro URL]],Estructura!$S$4:$T$366,2,0)</f>
        <v>10100000</v>
      </c>
      <c r="X45" s="32" t="e">
        <f>+VLOOKUP(Agricultura3[[#This Row],[tema]],Estructura!$B$4:$D$18,3,0)</f>
        <v>#N/A</v>
      </c>
      <c r="Y45" s="32" t="e">
        <f>+VLOOKUP(Agricultura3[[#This Row],[contenido]],Estructura!$G$4:$I$18,3,0)</f>
        <v>#N/A</v>
      </c>
      <c r="Z45" s="32" t="e">
        <f>+VLOOKUP(Agricultura3[[#This Row],[Filtro Integrado]],Estructura!$B$21:$D$35,3,0)</f>
        <v>#N/A</v>
      </c>
      <c r="AA45" s="32" t="e">
        <f>+VLOOKUP(Agricultura3[[#This Row],[Muestra]],Estructura!$G$21:$I$35,3,0)</f>
        <v>#N/A</v>
      </c>
    </row>
    <row r="46" spans="1:27" ht="72" x14ac:dyDescent="0.3">
      <c r="A46" s="22"/>
      <c r="B46" s="12"/>
      <c r="C46" s="13"/>
      <c r="D46" s="13"/>
      <c r="E46" s="19"/>
      <c r="F46" s="12"/>
      <c r="G46" s="35"/>
      <c r="H46" s="15"/>
      <c r="I46" s="12"/>
      <c r="J46" s="12"/>
      <c r="K46" s="12"/>
      <c r="L46" s="12"/>
      <c r="M46" s="12"/>
      <c r="N46" s="12"/>
      <c r="O46" s="20" t="str">
        <f>"Exportaciones de fruta, por "&amp;Agricultura3[[#This Row],[Muestra]]&amp;", producidas en "&amp;I46&amp;", durante el "&amp;L46</f>
        <v xml:space="preserve">Exportaciones de fruta, por , producidas en , durante el </v>
      </c>
      <c r="P4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Higo, durante el Año 2020 de acuerdo a datos recopilados por la Oficina de Estudios y Políticas Agrarias (ODEPA)- toneladas (t)</v>
      </c>
      <c r="Q46" s="16" t="str">
        <f t="shared" si="10"/>
        <v>Gráfico Evolución</v>
      </c>
      <c r="R46" s="20"/>
      <c r="S46" s="49" t="s">
        <v>454</v>
      </c>
      <c r="T46" s="18"/>
      <c r="U46" s="31" t="str">
        <f t="shared" si="11"/>
        <v>#1774B9</v>
      </c>
      <c r="V46" s="36" t="str">
        <f>+Agricultura3[[#This Row],[idcoleccion]]&amp;"-"&amp;Agricultura3[[#This Row],[id]]</f>
        <v>-</v>
      </c>
      <c r="W46" s="46">
        <f>+VLOOKUP(Agricultura3[[#This Row],[Filtro URL]],Estructura!$S$4:$T$366,2,0)</f>
        <v>10100000</v>
      </c>
      <c r="X46" s="32" t="e">
        <f>+VLOOKUP(Agricultura3[[#This Row],[tema]],Estructura!$B$4:$D$18,3,0)</f>
        <v>#N/A</v>
      </c>
      <c r="Y46" s="32" t="e">
        <f>+VLOOKUP(Agricultura3[[#This Row],[contenido]],Estructura!$G$4:$I$18,3,0)</f>
        <v>#N/A</v>
      </c>
      <c r="Z46" s="32" t="e">
        <f>+VLOOKUP(Agricultura3[[#This Row],[Filtro Integrado]],Estructura!$B$21:$D$35,3,0)</f>
        <v>#N/A</v>
      </c>
      <c r="AA46" s="32" t="e">
        <f>+VLOOKUP(Agricultura3[[#This Row],[Muestra]],Estructura!$G$21:$I$35,3,0)</f>
        <v>#N/A</v>
      </c>
    </row>
    <row r="47" spans="1:27" ht="57.6" x14ac:dyDescent="0.3">
      <c r="A47" s="22"/>
      <c r="B47" s="12"/>
      <c r="C47" s="13"/>
      <c r="D47" s="13"/>
      <c r="E47" s="19"/>
      <c r="F47" s="12"/>
      <c r="G47" s="35"/>
      <c r="H47" s="15"/>
      <c r="I47" s="12"/>
      <c r="J47" s="12"/>
      <c r="K47" s="12"/>
      <c r="L47" s="12"/>
      <c r="M47" s="12"/>
      <c r="N47" s="12"/>
      <c r="O47" s="20" t="str">
        <f>"Exportaciones de fruta, por "&amp;Agricultura3[[#This Row],[Muestra]]&amp;", producidas en "&amp;I47&amp;", durante el "&amp;L47</f>
        <v xml:space="preserve">Exportaciones de fruta, por , producidas en , durante el </v>
      </c>
      <c r="P4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Kiwi, durante el Año 2020 de acuerdo a datos recopilados por la Oficina de Estudios y Políticas Agrarias (ODEPA)- toneladas (t)</v>
      </c>
      <c r="Q47" s="16" t="str">
        <f t="shared" si="10"/>
        <v>Gráfico Evolución</v>
      </c>
      <c r="R47" s="20"/>
      <c r="S47" s="49" t="s">
        <v>455</v>
      </c>
      <c r="T47" s="18"/>
      <c r="U47" s="31" t="str">
        <f t="shared" si="11"/>
        <v>#1774B9</v>
      </c>
      <c r="V47" s="36" t="str">
        <f>+Agricultura3[[#This Row],[idcoleccion]]&amp;"-"&amp;Agricultura3[[#This Row],[id]]</f>
        <v>-</v>
      </c>
      <c r="W47" s="46">
        <f>+VLOOKUP(Agricultura3[[#This Row],[Filtro URL]],Estructura!$S$4:$T$366,2,0)</f>
        <v>10100000</v>
      </c>
      <c r="X47" s="32" t="e">
        <f>+VLOOKUP(Agricultura3[[#This Row],[tema]],Estructura!$B$4:$D$18,3,0)</f>
        <v>#N/A</v>
      </c>
      <c r="Y47" s="32" t="e">
        <f>+VLOOKUP(Agricultura3[[#This Row],[contenido]],Estructura!$G$4:$I$18,3,0)</f>
        <v>#N/A</v>
      </c>
      <c r="Z47" s="32" t="e">
        <f>+VLOOKUP(Agricultura3[[#This Row],[Filtro Integrado]],Estructura!$B$21:$D$35,3,0)</f>
        <v>#N/A</v>
      </c>
      <c r="AA47" s="32" t="e">
        <f>+VLOOKUP(Agricultura3[[#This Row],[Muestra]],Estructura!$G$21:$I$35,3,0)</f>
        <v>#N/A</v>
      </c>
    </row>
    <row r="48" spans="1:27" ht="40.799999999999997" x14ac:dyDescent="0.3">
      <c r="A48" s="22"/>
      <c r="B48" s="12"/>
      <c r="C48" s="13"/>
      <c r="D48" s="13"/>
      <c r="E48" s="19"/>
      <c r="F48" s="12"/>
      <c r="G48" s="35"/>
      <c r="H48" s="15"/>
      <c r="I48" s="12"/>
      <c r="J48" s="12"/>
      <c r="K48" s="12"/>
      <c r="L48" s="12"/>
      <c r="M48" s="12"/>
      <c r="N48" s="12"/>
      <c r="O48" s="20" t="str">
        <f>"Exportaciones de fruta, por "&amp;Agricultura3[[#This Row],[Muestra]]&amp;", producidas en "&amp;I48&amp;", durante el "&amp;L48</f>
        <v xml:space="preserve">Exportaciones de fruta, por , producidas en , durante el </v>
      </c>
      <c r="P4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Limón, durante el Año 2020 de acuerdo a datos recopilados por la Oficina de Estudios y Políticas Agrarias (ODEPA)- toneladas (t)</v>
      </c>
      <c r="Q48" s="16" t="str">
        <f t="shared" si="10"/>
        <v>Gráfico Evolución</v>
      </c>
      <c r="R48" s="20"/>
      <c r="S48" s="49" t="s">
        <v>456</v>
      </c>
      <c r="T48" s="18"/>
      <c r="U48" s="31" t="str">
        <f t="shared" si="11"/>
        <v>#1774B9</v>
      </c>
      <c r="V48" s="36" t="str">
        <f>+Agricultura3[[#This Row],[idcoleccion]]&amp;"-"&amp;Agricultura3[[#This Row],[id]]</f>
        <v>-</v>
      </c>
      <c r="W48" s="46">
        <f>+VLOOKUP(Agricultura3[[#This Row],[Filtro URL]],Estructura!$S$4:$T$366,2,0)</f>
        <v>10100000</v>
      </c>
      <c r="X48" s="32" t="e">
        <f>+VLOOKUP(Agricultura3[[#This Row],[tema]],Estructura!$B$4:$D$18,3,0)</f>
        <v>#N/A</v>
      </c>
      <c r="Y48" s="32" t="e">
        <f>+VLOOKUP(Agricultura3[[#This Row],[contenido]],Estructura!$G$4:$I$18,3,0)</f>
        <v>#N/A</v>
      </c>
      <c r="Z48" s="32" t="e">
        <f>+VLOOKUP(Agricultura3[[#This Row],[Filtro Integrado]],Estructura!$B$21:$D$35,3,0)</f>
        <v>#N/A</v>
      </c>
      <c r="AA48" s="32" t="e">
        <f>+VLOOKUP(Agricultura3[[#This Row],[Muestra]],Estructura!$G$21:$I$35,3,0)</f>
        <v>#N/A</v>
      </c>
    </row>
    <row r="49" spans="1:27" ht="40.799999999999997" x14ac:dyDescent="0.3">
      <c r="A49" s="22"/>
      <c r="B49" s="12"/>
      <c r="C49" s="13"/>
      <c r="D49" s="13"/>
      <c r="E49" s="19"/>
      <c r="F49" s="12"/>
      <c r="G49" s="35"/>
      <c r="H49" s="15"/>
      <c r="I49" s="12"/>
      <c r="J49" s="12"/>
      <c r="K49" s="12"/>
      <c r="L49" s="12"/>
      <c r="M49" s="12"/>
      <c r="N49" s="12"/>
      <c r="O49" s="20" t="str">
        <f>"Exportaciones de fruta, por "&amp;Agricultura3[[#This Row],[Muestra]]&amp;", producidas en "&amp;I49&amp;", durante el "&amp;L49</f>
        <v xml:space="preserve">Exportaciones de fruta, por , producidas en , durante el </v>
      </c>
      <c r="P4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Mandarina, durante el Año 2020 de acuerdo a datos recopilados por la Oficina de Estudios y Políticas Agrarias (ODEPA)- toneladas (t)</v>
      </c>
      <c r="Q49" s="16" t="str">
        <f t="shared" si="10"/>
        <v>Gráfico Evolución</v>
      </c>
      <c r="R49" s="20"/>
      <c r="S49" s="49" t="s">
        <v>457</v>
      </c>
      <c r="T49" s="18"/>
      <c r="U49" s="31" t="str">
        <f t="shared" si="11"/>
        <v>#1774B9</v>
      </c>
      <c r="V49" s="36" t="str">
        <f>+Agricultura3[[#This Row],[idcoleccion]]&amp;"-"&amp;Agricultura3[[#This Row],[id]]</f>
        <v>-</v>
      </c>
      <c r="W49" s="46">
        <f>+VLOOKUP(Agricultura3[[#This Row],[Filtro URL]],Estructura!$S$4:$T$366,2,0)</f>
        <v>10100000</v>
      </c>
      <c r="X49" s="32" t="e">
        <f>+VLOOKUP(Agricultura3[[#This Row],[tema]],Estructura!$B$4:$D$18,3,0)</f>
        <v>#N/A</v>
      </c>
      <c r="Y49" s="32" t="e">
        <f>+VLOOKUP(Agricultura3[[#This Row],[contenido]],Estructura!$G$4:$I$18,3,0)</f>
        <v>#N/A</v>
      </c>
      <c r="Z49" s="32" t="e">
        <f>+VLOOKUP(Agricultura3[[#This Row],[Filtro Integrado]],Estructura!$B$21:$D$35,3,0)</f>
        <v>#N/A</v>
      </c>
      <c r="AA49" s="32" t="e">
        <f>+VLOOKUP(Agricultura3[[#This Row],[Muestra]],Estructura!$G$21:$I$35,3,0)</f>
        <v>#N/A</v>
      </c>
    </row>
  </sheetData>
  <conditionalFormatting sqref="O2:P49">
    <cfRule type="expression" dxfId="64" priority="1">
      <formula>$Y2="Reporte 2"</formula>
    </cfRule>
    <cfRule type="expression" dxfId="63" priority="2">
      <formula>$Y2="Reporte 1"</formula>
    </cfRule>
    <cfRule type="expression" dxfId="62" priority="3">
      <formula>$Y2="Informe 10"</formula>
    </cfRule>
    <cfRule type="expression" dxfId="61" priority="4">
      <formula>$Y2="Informe 9"</formula>
    </cfRule>
    <cfRule type="expression" dxfId="60" priority="5">
      <formula>$Y2="Informe 8"</formula>
    </cfRule>
    <cfRule type="expression" dxfId="59" priority="6">
      <formula>$Y2="Informe 7"</formula>
    </cfRule>
    <cfRule type="expression" dxfId="58" priority="7">
      <formula>$Y2="Informe 6"</formula>
    </cfRule>
    <cfRule type="expression" dxfId="57" priority="8">
      <formula>$Y2="Informe 5"</formula>
    </cfRule>
    <cfRule type="expression" dxfId="56" priority="9">
      <formula>$Y2="Informe 4"</formula>
    </cfRule>
    <cfRule type="expression" dxfId="55" priority="10">
      <formula>$Y2="Informe 3"</formula>
    </cfRule>
    <cfRule type="expression" dxfId="54" priority="11">
      <formula>$Y2="Informe 2"</formula>
    </cfRule>
    <cfRule type="expression" dxfId="53" priority="12">
      <formula>$Y2="Informe 1"</formula>
    </cfRule>
    <cfRule type="expression" dxfId="52" priority="13">
      <formula>$Y2="Gráfico 10"</formula>
    </cfRule>
    <cfRule type="expression" dxfId="51" priority="14">
      <formula>$Y2="Gráfico 25"</formula>
    </cfRule>
    <cfRule type="expression" dxfId="50" priority="15">
      <formula>$Y2="Gráfico 24"</formula>
    </cfRule>
    <cfRule type="expression" dxfId="49" priority="16">
      <formula>$Y2="Gráfico 23"</formula>
    </cfRule>
    <cfRule type="expression" dxfId="48" priority="17">
      <formula>$Y2="Gráfico 22"</formula>
    </cfRule>
    <cfRule type="expression" dxfId="47" priority="18">
      <formula>$Y2="Gráfico 21"</formula>
    </cfRule>
    <cfRule type="expression" dxfId="46" priority="19">
      <formula>$Y2="Gráfico 20"</formula>
    </cfRule>
    <cfRule type="expression" dxfId="45" priority="20">
      <formula>$Y2="Gráfico 18"</formula>
    </cfRule>
    <cfRule type="expression" dxfId="44" priority="21">
      <formula>$Y2="Gráfico 19"</formula>
    </cfRule>
    <cfRule type="expression" dxfId="43" priority="22">
      <formula>$Y2="Gráfico 17"</formula>
    </cfRule>
    <cfRule type="expression" dxfId="42" priority="23">
      <formula>$Y2="Gráfico 16"</formula>
    </cfRule>
    <cfRule type="expression" dxfId="41" priority="24">
      <formula>$Y2="Gráfico 15"</formula>
    </cfRule>
    <cfRule type="expression" dxfId="40" priority="25">
      <formula>$Y2="Gráfico 14"</formula>
    </cfRule>
    <cfRule type="expression" dxfId="39" priority="26">
      <formula>$Y2="Gráfico 12"</formula>
    </cfRule>
    <cfRule type="expression" dxfId="38" priority="27">
      <formula>$Y2="Gráfico 13"</formula>
    </cfRule>
    <cfRule type="expression" dxfId="37" priority="28">
      <formula>$Y2="Gráfico 11"</formula>
    </cfRule>
    <cfRule type="expression" dxfId="36" priority="29">
      <formula>$Y2="Gráfico 9"</formula>
    </cfRule>
    <cfRule type="expression" dxfId="35" priority="30">
      <formula>$Y2="Gráfico 8"</formula>
    </cfRule>
    <cfRule type="expression" dxfId="34" priority="31">
      <formula>$Y2="Gráfico 7"</formula>
    </cfRule>
    <cfRule type="expression" dxfId="33" priority="32">
      <formula>$Y2="Gráfico 6"</formula>
    </cfRule>
    <cfRule type="expression" dxfId="32" priority="33">
      <formula>$Y2="Gráfico 4"</formula>
    </cfRule>
    <cfRule type="expression" dxfId="31" priority="34">
      <formula>$Y2="Gráfico 3"</formula>
    </cfRule>
    <cfRule type="expression" dxfId="30" priority="35">
      <formula>$Y2="Gráfico 2"</formula>
    </cfRule>
    <cfRule type="expression" dxfId="29" priority="36">
      <formula>$Y2="Gráfico 1"</formula>
    </cfRule>
    <cfRule type="expression" dxfId="28" priority="37">
      <formula>$Y2="Gráfico 5"</formula>
    </cfRule>
  </conditionalFormatting>
  <hyperlinks>
    <hyperlink ref="S2" r:id="rId1" xr:uid="{5DC178C9-9595-4A96-9EF8-FC9412C7297B}"/>
    <hyperlink ref="S3" r:id="rId2" xr:uid="{6CFAC861-9542-418B-B9E8-BAF5D6689BAC}"/>
    <hyperlink ref="S4" r:id="rId3" xr:uid="{69308FF9-8070-4998-9FE0-A211A60C9558}"/>
    <hyperlink ref="S5" r:id="rId4" xr:uid="{FD9A6ECF-2B07-4AB5-A1FB-52D1D5985F13}"/>
    <hyperlink ref="S6" r:id="rId5" xr:uid="{88910721-4255-4F72-AAE6-5F9A0F4F9714}"/>
    <hyperlink ref="S7" r:id="rId6" xr:uid="{208045B6-35F5-4666-B4E1-E1ADB6D43EA4}"/>
    <hyperlink ref="S8" r:id="rId7" xr:uid="{02EE9948-15CA-461D-9094-B39F807ACF58}"/>
    <hyperlink ref="S9" r:id="rId8" xr:uid="{2B343B5E-D575-48F8-8BF2-2BCDA8AEBDF5}"/>
    <hyperlink ref="S10" r:id="rId9" xr:uid="{7D2D8977-96B2-4BB3-AAC6-2FD2EF198B8D}"/>
    <hyperlink ref="S11" r:id="rId10" xr:uid="{14455B1E-5095-484E-9018-E5A37664DB44}"/>
    <hyperlink ref="S12" r:id="rId11" xr:uid="{C188E713-069D-440A-B146-42FDBEC7F109}"/>
    <hyperlink ref="S13" r:id="rId12" xr:uid="{438E7015-85C2-4C3E-B954-E6900A49E977}"/>
    <hyperlink ref="S14" r:id="rId13" xr:uid="{B67CEA5B-5059-4A29-AA86-FCAEB8E996FB}"/>
    <hyperlink ref="S15" r:id="rId14" xr:uid="{2CB6DFF0-38DD-4E41-A7E0-DFC80970667E}"/>
    <hyperlink ref="S16" r:id="rId15" xr:uid="{C808FE4C-F7A6-444A-B14C-E222175708D5}"/>
    <hyperlink ref="S17" r:id="rId16" xr:uid="{8B013F03-1812-481E-8BF7-774DFACB24DD}"/>
    <hyperlink ref="S18" r:id="rId17" xr:uid="{11DD3706-2AA1-48AA-AB3C-35C2DBE1F036}"/>
    <hyperlink ref="S19" r:id="rId18" xr:uid="{7A362825-9778-447D-AAC2-B8FDB14E9AB4}"/>
    <hyperlink ref="S20" r:id="rId19" xr:uid="{3DBFD5FE-82B0-4DA6-B25F-FDFD598637EB}"/>
    <hyperlink ref="S21" r:id="rId20" xr:uid="{5F782902-1322-480A-8E9A-92372820A63B}"/>
    <hyperlink ref="S22" r:id="rId21" xr:uid="{B1D19D80-821E-436A-9350-521C843F6A23}"/>
    <hyperlink ref="S23" r:id="rId22" xr:uid="{DD888798-C7EE-430A-AFD8-D78009FA6E24}"/>
    <hyperlink ref="S24" r:id="rId23" xr:uid="{394D2838-0AA9-469C-9E22-75A394B8C328}"/>
    <hyperlink ref="S25" r:id="rId24" xr:uid="{6ED1DCFA-55D6-4FB1-B063-D25DCE0FC3B3}"/>
    <hyperlink ref="S26" r:id="rId25" xr:uid="{0B334152-E615-4E14-B23A-8FE5E8F7F8AE}"/>
    <hyperlink ref="S27" r:id="rId26" xr:uid="{003E8F99-3EC7-4F1F-8CD7-503F35137CA3}"/>
    <hyperlink ref="S28" r:id="rId27" xr:uid="{B8D76C83-93D2-431B-91DD-F167A932C3EE}"/>
    <hyperlink ref="S29" r:id="rId28" xr:uid="{37E73837-F7A4-49B7-B086-B76824DEE163}"/>
    <hyperlink ref="S30" r:id="rId29" xr:uid="{E7BA2569-BA71-44AC-8DEF-EB676A818029}"/>
    <hyperlink ref="S31" r:id="rId30" xr:uid="{64EF388B-5443-4414-88E4-1A3B182092D7}"/>
    <hyperlink ref="S32" r:id="rId31" xr:uid="{1C716113-2D71-4B9C-AD02-FA954A88DE5F}"/>
    <hyperlink ref="S33" r:id="rId32" xr:uid="{78F57194-1CD8-437A-88DB-20144A95180F}"/>
    <hyperlink ref="S34" r:id="rId33" xr:uid="{4ECA3D9C-11F7-428A-AD25-13B0071FDF46}"/>
    <hyperlink ref="S35" r:id="rId34" xr:uid="{FF62DC74-4EF8-4652-9DC9-58424C3BC7A5}"/>
    <hyperlink ref="S36" r:id="rId35" xr:uid="{55842C97-AEFE-40DB-ACF8-E83091EBB46A}"/>
    <hyperlink ref="S37" r:id="rId36" xr:uid="{A69AEC4B-A7BA-4D4E-89AE-5C080BDCD240}"/>
    <hyperlink ref="S38" r:id="rId37" xr:uid="{3AF31CE9-B924-4414-9F14-0708631D16EA}"/>
    <hyperlink ref="S39" r:id="rId38" xr:uid="{8F92897E-B1F2-4D54-960E-6C1065B4F429}"/>
    <hyperlink ref="S40" r:id="rId39" display="https://analytics.zoho.com/open-view/2395394000005875355" xr:uid="{53D28842-342E-48CA-AD88-3C50C00FB8D2}"/>
    <hyperlink ref="S41" r:id="rId40" display="https://analytics.zoho.com/open-view/2395394000005884714" xr:uid="{C9F940FF-1BBC-4DC7-A8D7-86D96992D1A7}"/>
    <hyperlink ref="S42" r:id="rId41" display="https://analytics.zoho.com/open-view/2395394000005886391" xr:uid="{CC9ED942-85FF-4D19-A07D-F461E1790B0B}"/>
    <hyperlink ref="S43" r:id="rId42" display="https://analytics.zoho.com/open-view/2395394000005888643" xr:uid="{950EC230-76A0-48DA-8D5C-485DE6A5570A}"/>
    <hyperlink ref="S44" r:id="rId43" display="https://analytics.zoho.com/open-view/2395394000005898292" xr:uid="{42260563-97BD-4085-A80C-34F736048CDD}"/>
    <hyperlink ref="S45" r:id="rId44" display="https://analytics.zoho.com/open-view/2395394000005901493" xr:uid="{FA1B4978-DB40-4EC2-ACB4-544EFB9D609D}"/>
    <hyperlink ref="S46" r:id="rId45" display="https://analytics.zoho.com/open-view/2395394000005903123" xr:uid="{094AD2DF-6ADC-4D6E-BB3B-496EF2A440CA}"/>
    <hyperlink ref="S47" r:id="rId46" display="https://analytics.zoho.com/open-view/2395394000005905460" xr:uid="{EE06A156-DC3D-462F-B2FF-0BEE8D511CD2}"/>
    <hyperlink ref="S48" r:id="rId47" xr:uid="{3DFA36FD-6D39-4694-91C0-95D2CF002DB4}"/>
    <hyperlink ref="S49" r:id="rId48" xr:uid="{3849AA8D-CC08-4224-80EC-FC5CC44EBF39}"/>
  </hyperlinks>
  <pageMargins left="0.7" right="0.7" top="0.75" bottom="0.75" header="0.3" footer="0.3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Agricultura</vt:lpstr>
      <vt:lpstr>Estructura</vt:lpstr>
      <vt:lpstr>TD</vt:lpstr>
      <vt:lpstr>Agricultura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2021-07-16T14:47:42Z</dcterms:modified>
</cp:coreProperties>
</file>