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B2E9E144-DAE2-42C8-83D7-52E082C08A18}" xr6:coauthVersionLast="46" xr6:coauthVersionMax="46" xr10:uidLastSave="{00000000-0000-0000-0000-000000000000}"/>
  <bookViews>
    <workbookView xWindow="-110" yWindow="-110" windowWidth="19420" windowHeight="1042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3" i="2" l="1"/>
  <c r="B133" i="2"/>
  <c r="BC133" i="2"/>
  <c r="A132" i="2"/>
  <c r="B132" i="2"/>
  <c r="BC132" i="2"/>
  <c r="A131" i="2"/>
  <c r="B131" i="2"/>
  <c r="BC131" i="2"/>
  <c r="A130" i="2"/>
  <c r="B130" i="2"/>
  <c r="BC130" i="2"/>
  <c r="A129" i="2"/>
  <c r="B129" i="2"/>
  <c r="BC129" i="2"/>
  <c r="A128" i="2"/>
  <c r="B128" i="2"/>
  <c r="BC128" i="2"/>
  <c r="AA7" i="8"/>
  <c r="Z7" i="8"/>
  <c r="Y7" i="8"/>
  <c r="F133" i="2" l="1"/>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R133" i="2" l="1"/>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<sst xmlns="http://schemas.openxmlformats.org/spreadsheetml/2006/main" count="8394" uniqueCount="1966">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</sst>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7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4" fillId="11" borderId="0" xfId="0" applyNumberFormat="1" applyFont="1" applyFill="1" applyAlignment="1">
      <alignment horizontal="left" vertical="top" wrapText="1"/>
    </xf>
    <xf numFmtId="167" fontId="3" fillId="11" borderId="0" xfId="0" applyNumberFormat="1" applyFont="1" applyFill="1" applyAlignment="1">
      <alignment vertical="top"/>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0" fillId="11" borderId="0" xfId="3" applyNumberFormat="1" applyFont="1" applyFill="1" applyAlignment="1">
      <alignment vertical="top"/>
    </xf>
    <xf numFmtId="167" fontId="3" fillId="0" borderId="0" xfId="3" applyNumberFormat="1" applyFont="1" applyFill="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3" fillId="10" borderId="0" xfId="0" applyNumberFormat="1" applyFont="1" applyFill="1" applyAlignment="1">
      <alignment horizontal="left" vertical="top" wrapText="1"/>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cellXfs>
  <cellStyles count="4">
    <cellStyle name="Hipervínculo" xfId="2" builtinId="8"/>
    <cellStyle name="Moneda" xfId="3" builtinId="4"/>
    <cellStyle name="Normal" xfId="0" builtinId="0"/>
    <cellStyle name="Porcentaje" xfId="1" builtinId="5"/>
  </cellStyles>
  <dxfs count="319">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18"/>
      <tableStyleElement type="headerRow" dxfId="317"/>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230505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103822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234950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769143</xdr:colOff>
      <xdr:row>0</xdr:row>
      <xdr:rowOff>41274</xdr:rowOff>
    </xdr:from>
    <xdr:to>
      <xdr:col>14</xdr:col>
      <xdr:colOff>97631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221457</xdr:colOff>
      <xdr:row>0</xdr:row>
      <xdr:rowOff>35719</xdr:rowOff>
    </xdr:from>
    <xdr:to>
      <xdr:col>17</xdr:col>
      <xdr:colOff>46832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47625</xdr:rowOff>
    </xdr:from>
    <xdr:to>
      <xdr:col>19</xdr:col>
      <xdr:colOff>445295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754063</xdr:colOff>
      <xdr:row>5</xdr:row>
      <xdr:rowOff>161130</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620712</xdr:colOff>
      <xdr:row>5</xdr:row>
      <xdr:rowOff>161130</xdr:rowOff>
    </xdr:from>
    <xdr:to>
      <xdr:col>19</xdr:col>
      <xdr:colOff>425450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1">
  <autoFilter ref="B7:M38" xr:uid="{A0E2A789-D79F-4DB7-90A3-654E5E441AF8}"/>
  <tableColumns count="12">
    <tableColumn id="1" xr3:uid="{7076C6AD-6717-404D-96C6-53FBA68C1EBC}" name="Data" dataDxfId="310"/>
    <tableColumn id="2" xr3:uid="{B68EB833-5A56-4B1F-8BF1-E83CF0F5B1BA}" name="id_data" dataDxfId="309"/>
    <tableColumn id="4" xr3:uid="{35F21F0F-CEDD-4627-8F3A-B243E93A29A8}" name="Desarrollo" dataDxfId="308"/>
    <tableColumn id="5" xr3:uid="{55D616E3-D0F3-464E-B32C-8DF920812CBC}" name="Investigación" dataDxfId="307"/>
    <tableColumn id="6" xr3:uid="{C1D2156E-87B8-470E-9168-7A6E5AE31CC2}" name="Breve Descripción" dataDxfId="306"/>
    <tableColumn id="8" xr3:uid="{57861CEA-0BDC-4179-9FF2-0E59F48A2157}" name="Repositorio Dropbox" dataDxfId="305"/>
    <tableColumn id="15" xr3:uid="{736DCAAC-0D87-4D40-B97A-38F25DD5D6D3}" name="Link Logo AMB" dataDxfId="304"/>
    <tableColumn id="14" xr3:uid="{C2118F37-EF62-43B9-A48B-C53C0DEF56B6}" name="Link Logo SOC" dataDxfId="303"/>
    <tableColumn id="13" xr3:uid="{29B55AFA-1B3F-4C5A-A539-6F8468DE89DD}" name="Link Logo ECO" dataDxfId="302"/>
    <tableColumn id="9" xr3:uid="{0E50183B-22E4-424B-96DD-18AC3480E706}" name="Link Logo INST" dataDxfId="301"/>
    <tableColumn id="11" xr3:uid="{6B0301A8-D469-4BD9-A2DE-43F3498DBD43}" name="odoo" dataDxfId="300"/>
    <tableColumn id="12" xr3:uid="{D00C32D6-31E3-4651-A173-A5C259FA7585}" name="shopify" dataDxfId="299"/>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229" dataDxfId="228">
  <autoFilter ref="A7:BM133" xr:uid="{B45D9B6D-7E6E-4374-A7A8-688EAA2C002B}">
    <filterColumn colId="3">
      <filters>
        <filter val="DATAELECCIONES"/>
      </filters>
    </filterColumn>
  </autoFilter>
  <tableColumns count="65">
    <tableColumn id="1" xr3:uid="{01CFB9DB-FBAD-4A9E-9D8F-5FB3EB42A9EB}" name="id_data" dataDxfId="227" totalsRowDxfId="226">
      <calculatedColumnFormula>+VLOOKUP(D8,'DATA`S'!$B$8:$C$1000,2,0)</calculatedColumnFormula>
    </tableColumn>
    <tableColumn id="31" xr3:uid="{296D6B07-CE01-4CBF-8413-B4A08E3AF372}" name="id_pais" dataDxfId="225" totalsRowDxfId="224">
      <calculatedColumnFormula>VLOOKUP(PRODUCTOS[[#This Row],[País]],PAISES!$B$4:$C$20,2,0)</calculatedColumnFormula>
    </tableColumn>
    <tableColumn id="2" xr3:uid="{07061539-DFF5-4A11-BADD-2A240074A56A}" name="Corr_Producto" dataDxfId="223" totalsRowDxfId="222"/>
    <tableColumn id="3" xr3:uid="{56D80777-3871-4DBF-8856-DFDA54440D55}" name="Data" dataDxfId="221" totalsRowDxfId="220"/>
    <tableColumn id="27" xr3:uid="{0BD20D97-CBB4-4212-9EB7-3F3B3FA483E6}" name="País" dataDxfId="219" totalsRowDxfId="218"/>
    <tableColumn id="4" xr3:uid="{73D49374-8912-4C27-A2AF-E0476A8E9AEE}" name="id_producto" dataDxfId="217">
      <calculatedColumnFormula>A8&amp;"-"&amp;B8&amp;"-"&amp;C8</calculatedColumnFormula>
    </tableColumn>
    <tableColumn id="5" xr3:uid="{71534AA1-DF8C-466C-AAA8-87DA9F119341}" name="Producto asociado  (nombre interno)" dataDxfId="216" totalsRowDxfId="215"/>
    <tableColumn id="26" xr3:uid="{8B686EE2-348B-48C2-990B-424A8FB284BC}" name="Nombre comercial" dataDxfId="214" totalsRowDxfId="213"/>
    <tableColumn id="57" xr3:uid="{1B134745-3C22-4CD1-BDF0-E9AFDB76FA7C}" name="Párrafo portada producto" dataDxfId="212" totalsRowDxfId="211"/>
    <tableColumn id="63" xr3:uid="{D522B4A5-2934-4029-AE25-ABFF6C5CD1BE}" name="Dimensión Ambiental" dataDxfId="210" totalsRowDxfId="209"/>
    <tableColumn id="62" xr3:uid="{9C7FD939-B733-4CD2-A30B-04AC04131CF5}" name="Dimensión Económica" dataDxfId="208" totalsRowDxfId="207"/>
    <tableColumn id="61" xr3:uid="{C7C3EFB8-CF2E-4951-940C-7AE3EEA3163F}" name="Dimensión Institucional" dataDxfId="206" totalsRowDxfId="205"/>
    <tableColumn id="60" xr3:uid="{BE01A91F-2A4F-4025-A4EA-8354241A98BC}" name="Dimensión Social" dataDxfId="204" totalsRowDxfId="203"/>
    <tableColumn id="6" xr3:uid="{75779DBD-8A91-4D7A-8A36-000CEDC599B6}" name="Estado" dataDxfId="202" totalsRowDxfId="201">
      <calculatedColumnFormula>+VLOOKUP(PRODUCTOS[[#This Row],[id_producto]],PRIORIZACION!$G$11:$J$990,3,0)</calculatedColumnFormula>
    </tableColumn>
    <tableColumn id="25" xr3:uid="{E03A0489-5A50-4DA9-A8DF-999E6DC669EA}" name="Avance" dataDxfId="200" totalsRowDxfId="199" dataCellStyle="Porcentaje" totalsRowCellStyle="Porcentaje">
      <calculatedColumnFormula>+VLOOKUP(PRODUCTOS[[#This Row],[id_producto]],PRIORIZACION!$G$11:$J$990,4,0)</calculatedColumnFormula>
    </tableColumn>
    <tableColumn id="7" xr3:uid="{2699BB10-9D24-4629-8F45-4A2526A4D39A}" name="Responsable Desarrollo" dataDxfId="198" totalsRowDxfId="197">
      <calculatedColumnFormula>+VLOOKUP(PRODUCTOS[[#This Row],[id_producto]],PRIORIZACION!$G$11:$K$990,5,0)</calculatedColumnFormula>
    </tableColumn>
    <tableColumn id="8" xr3:uid="{69F4BEA1-A9B4-4421-A0EE-47BCAF12AAB2}" name="Responsable Información" dataDxfId="196" totalsRowDxfId="195">
      <calculatedColumnFormula>+VLOOKUP(PRODUCTOS[[#This Row],[id_producto]],PRIORIZACION!$G$11:$L$990,6,0)</calculatedColumnFormula>
    </tableColumn>
    <tableColumn id="10" xr3:uid="{03C8A422-EE9B-494A-A440-9110009A358E}" name="Tecnología" dataDxfId="194" totalsRowDxfId="193">
      <calculatedColumnFormula>+VLOOKUP(PRODUCTOS[[#This Row],[id_producto]],PRIORIZACION!$G$11:$S$990,7,0)</calculatedColumnFormula>
    </tableColumn>
    <tableColumn id="11" xr3:uid="{1A081205-19B8-4238-8F9E-1836061C2D4F}" name="Host " dataDxfId="192" totalsRowDxfId="191"/>
    <tableColumn id="12" xr3:uid="{6BCD6CB8-BA53-40A7-9F90-7EBA78E345DA}" name="Link Odoo" dataDxfId="190" totalsRowDxfId="189"/>
    <tableColumn id="13" xr3:uid="{502BD7B7-DD01-471A-8E5E-C527F983E20E}" name="Fecha Publicación" dataDxfId="188" totalsRowDxfId="187"/>
    <tableColumn id="15" xr3:uid="{00014923-35F8-4A24-9B8B-A626BE90EC3E}" name="Escala " dataDxfId="186" totalsRowDxfId="185"/>
    <tableColumn id="16" xr3:uid="{D32995C9-2CA4-4BD7-A181-0CE6434624DC}" name="Periodo" dataDxfId="184" totalsRowDxfId="183"/>
    <tableColumn id="17" xr3:uid="{5F683DA7-34DC-43D1-A154-FB5C17AB82E4}" name="Actualizaciones" dataDxfId="182" totalsRowDxfId="181"/>
    <tableColumn id="18" xr3:uid="{D0F7DA38-1DAE-48DF-8725-440804E511ED}" name="Tipo Producto" dataDxfId="180" totalsRowDxfId="179"/>
    <tableColumn id="19" xr3:uid="{6345440E-6C11-4DE3-9F30-57AA749130A3}" name="Fuentes " dataDxfId="178" totalsRowDxfId="177"/>
    <tableColumn id="20" xr3:uid="{06F6F5BE-A8B5-450A-B890-E5272AC160CB}" name="Ref principal " dataDxfId="176" totalsRowDxfId="175"/>
    <tableColumn id="21" xr3:uid="{F22EE5BC-B966-49EB-A843-F1384A77D7A0}" name="Competencia o material vinculado " dataDxfId="174" totalsRowDxfId="173"/>
    <tableColumn id="22" xr3:uid="{E445C8DD-86CC-41A9-9E49-D3492783FCB1}" name="Link producto" dataDxfId="172"/>
    <tableColumn id="23" xr3:uid="{DBAFBD3B-B406-46F5-B2E9-B69F6F70645B}" name="Repositorio Dropbox" dataDxfId="171"/>
    <tableColumn id="24" xr3:uid="{629986D1-249B-44FE-82F1-FCA6183BF20E}" name="Link Logo" dataDxfId="170"/>
    <tableColumn id="28" xr3:uid="{4F7861D7-1E20-4E49-BAAB-9731305CDBE5}" name="Observaciones" dataDxfId="169" totalsRowDxfId="168"/>
    <tableColumn id="29" xr3:uid="{B82AF5FC-FE01-4F10-8B3A-A6B205199D0A}" name="Miniatura" dataDxfId="167" totalsRowDxfId="166"/>
    <tableColumn id="59" xr3:uid="{9B18E2C8-BFCD-4F7E-B934-15380BC15575}" name="Publicación" dataDxfId="165" totalsRowDxfId="164"/>
    <tableColumn id="67" xr3:uid="{BFDE79A6-93DD-49EF-A9C5-AC0ECA0D7881}" name="Link shopify" dataDxfId="163" totalsRowDxfId="162"/>
    <tableColumn id="37" xr3:uid="{447BFD0A-721F-47C8-9615-3D9B196F979F}" name="PORTADA SHOPIFY" dataDxfId="161"/>
    <tableColumn id="64" xr3:uid="{AE5B9766-E678-41EB-9DEA-727974782579}" name="Vistas internas" dataDxfId="160"/>
    <tableColumn id="65" xr3:uid="{447EF8BB-5234-4ABA-BA86-266AD78FF79D}" name="PORTADA ODOO" dataDxfId="159"/>
    <tableColumn id="69" xr3:uid="{4AE24005-CD0C-4F11-BC90-22678A80133E}" name="Texto &quot;Párrafo enganche&quot; en odoo" dataDxfId="158"/>
    <tableColumn id="68" xr3:uid="{7EADAC4A-968C-4DC3-9058-EDF83141D625}" name="Link Odoo-Shopify" dataDxfId="157"/>
    <tableColumn id="38" xr3:uid="{95D4D5AF-6660-4044-A5A8-E516ADA5D063}" name="Párrafo enganche ODOO" dataDxfId="156"/>
    <tableColumn id="39" xr3:uid="{2963E916-25CA-4C30-A173-915A5CD940D3}" name="Variante_1" dataDxfId="155"/>
    <tableColumn id="40" xr3:uid="{50FEFE18-B7AA-4094-B4D1-D7296380363B}" name="Precio_1 (USD)" dataDxfId="154"/>
    <tableColumn id="41" xr3:uid="{9CECDB40-D2E7-44AF-BA17-FB2CD006F0D3}" name="Variante_2" dataDxfId="153"/>
    <tableColumn id="42" xr3:uid="{449802E5-0F23-40E3-AC14-547C4516D33C}" name="Precio_2 (USD)" dataDxfId="152"/>
    <tableColumn id="43" xr3:uid="{A11B456F-7DEA-431F-9CA5-03E3B83EB3CF}" name="Variante_3" dataDxfId="151"/>
    <tableColumn id="44" xr3:uid="{AD9F480D-9D0B-4C43-A518-40F7085DC688}" name="Precio_3 (USD)" dataDxfId="150"/>
    <tableColumn id="30" xr3:uid="{3C2CC3B0-4545-4E5C-B8E5-AAD05CDD3A41}" name="Descripción (Indicar qué permite ver o hacer el producto) 2" dataDxfId="149"/>
    <tableColumn id="32" xr3:uid="{2F0B4ACB-2081-4369-9020-F04ABE62B6AD}" name="CAR_Tipo_Prod" dataDxfId="148"/>
    <tableColumn id="33" xr3:uid="{8277A5C4-DDE4-4268-B9A2-D39560C50C97}" name="CAR_Var1_Disponible" dataDxfId="147"/>
    <tableColumn id="14" xr3:uid="{8D937ABF-3B4D-40B9-8BBE-860FDDE831DB}" name="CAR_Var2_Disponible" dataDxfId="146"/>
    <tableColumn id="9" xr3:uid="{A912298A-2AE3-4676-B089-13388A70E0CC}" name="CAR_Var3_Disponible" dataDxfId="145"/>
    <tableColumn id="34" xr3:uid="{2EAEC5EE-D01B-4781-A499-32811E9E50DF}" name="CAR_Periodo" dataDxfId="144"/>
    <tableColumn id="35" xr3:uid="{89972549-6CAE-40EF-8DDE-4E5FB11CDCFB}" name="CAR_Proveedor" dataDxfId="143"/>
    <tableColumn id="36" xr3:uid="{94687206-A22A-469D-92B1-A6635B8A1CB3}" name="CAR_Colección" dataDxfId="142">
      <calculatedColumnFormula>PRODUCTOS[[#This Row],[Data]]</calculatedColumnFormula>
    </tableColumn>
    <tableColumn id="48" xr3:uid="{431A4A68-8223-41E1-99C1-4F515A267188}" name="ESP_Tecnología" dataDxfId="141">
      <calculatedColumnFormula>PRODUCTOS[[#This Row],[Tecnología]]</calculatedColumnFormula>
    </tableColumn>
    <tableColumn id="49" xr3:uid="{A570E531-D39D-48A2-BCC8-8E0BA5937958}" name="ESP_Incluye" dataDxfId="140"/>
    <tableColumn id="50" xr3:uid="{47F0E677-ED12-437C-B1EE-19EF034ECE4B}" name="ESP_Uso_Disp." dataDxfId="139"/>
    <tableColumn id="51" xr3:uid="{2B1F871C-F6EB-4C62-8CD6-CC6F414B7939}" name="ESP_Fuentes " dataDxfId="138"/>
    <tableColumn id="58" xr3:uid="{56C643A3-74B7-48BA-90DA-F7B48A76740E}" name="DETALLE_FUENTE (uso interno)" dataDxfId="137"/>
    <tableColumn id="52" xr3:uid="{DB168F81-EEBC-49D6-B8D0-EB5B4A22FDFC}" name="ACC_Recibirás" dataDxfId="136"/>
    <tableColumn id="53" xr3:uid="{2753EDB4-4F12-4733-B12C-3EB6FC8B96C9}" name="ACC_Licencia_uso" dataDxfId="135"/>
    <tableColumn id="54" xr3:uid="{213ED19C-72CA-4F00-AE85-AAE5FBAD5BD7}" name="ACC_Actualizaciones" dataDxfId="134"/>
    <tableColumn id="55" xr3:uid="{6B785009-8D1E-4000-BE64-7651AAE720D5}" name="ACC_N°_usuarios" dataDxfId="133"/>
    <tableColumn id="56" xr3:uid="{B63E46F2-1F79-4D7C-9FCE-9D5FD18ABADB}" name="Etiquetas" dataDxfId="13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55" totalsRowShown="0" headerRowDxfId="119" tableBorderDxfId="118">
  <autoFilter ref="B11:U155" xr:uid="{488C7ADA-DF10-4033-BE01-B6478A789716}">
    <filterColumn colId="0">
      <filters>
        <filter val="DATAELECCIONES"/>
      </filters>
    </filterColumn>
  </autoFilter>
  <sortState xmlns:xlrd2="http://schemas.microsoft.com/office/spreadsheetml/2017/richdata2" ref="B12:U64">
    <sortCondition ref="B12:B64"/>
    <sortCondition ref="D12:D64"/>
  </sortState>
  <tableColumns count="20">
    <tableColumn id="1" xr3:uid="{229DCB04-6969-4E62-A149-FB9E3CAE5BF4}" name="Data" dataDxfId="117"/>
    <tableColumn id="2" xr3:uid="{CD34A55D-D0AD-4B52-8194-AFDE7E5C6050}" name="Producto Previos" dataDxfId="116"/>
    <tableColumn id="3" xr3:uid="{4029C438-04CA-46F0-B968-E3D862055C27}" name="Secuencia (dentro DATA)" dataDxfId="115"/>
    <tableColumn id="4" xr3:uid="{9842277F-498F-4399-B9E9-AE2739193ABA}" name="País" dataDxfId="114"/>
    <tableColumn id="5" xr3:uid="{ED853D5F-1B7C-4052-B0FE-5337CC52FC4D}" name="Integrado en PRODUCTOS? [SI/NO]" dataDxfId="113"/>
    <tableColumn id="15" xr3:uid="{8D63376D-2407-4CF9-A0F9-4552C9649833}" name="id_producto" dataDxfId="112"/>
    <tableColumn id="6" xr3:uid="{14D31B75-8E88-42FB-BB27-6BB36C1418D0}" name="Prioridad [1-9]" dataDxfId="111"/>
    <tableColumn id="7" xr3:uid="{679658E8-A980-4528-82C7-F19E24336030}" name="Estado" dataDxfId="110"/>
    <tableColumn id="8" xr3:uid="{2EF6A42B-DFA0-4FE7-A1E1-2E79F580EB12}" name="Avance [0-100%]" dataDxfId="109" dataCellStyle="Porcentaje"/>
    <tableColumn id="9" xr3:uid="{40541782-CDD5-4622-B1C1-C97D63A0C9AA}" name="Responsable Desarrollo" dataDxfId="108"/>
    <tableColumn id="10" xr3:uid="{3B543DE3-BF65-4BD9-9932-28271C56E4C6}" name="Responsable Información" dataDxfId="107"/>
    <tableColumn id="16" xr3:uid="{394FD602-B6E0-4BBA-A4D5-D38FD9373C7C}" name="Tecnología" dataDxfId="106"/>
    <tableColumn id="11" xr3:uid="{DAB3B04F-F977-4413-A23F-4094B552D30E}" name="Tareas/Elementos / Observaciones" dataDxfId="105"/>
    <tableColumn id="17" xr3:uid="{7A213F94-93FA-435F-9C96-175D8DD787F5}" name="BD " dataDxfId="104"/>
    <tableColumn id="18" xr3:uid="{59E5F4A3-0FF3-4774-967F-4A177D031C00}" name="Plataforma" dataDxfId="103"/>
    <tableColumn id="19" xr3:uid="{36C4BF2F-DF1D-4D05-A90F-79F125B03FD2}" name="Control Calidad" dataDxfId="102"/>
    <tableColumn id="21" xr3:uid="{3BE542C7-8C82-454D-A6C1-7F2AAB4343DE}" name="Odoo" dataDxfId="101"/>
    <tableColumn id="20" xr3:uid="{C1FC94FF-E933-4906-94F4-ED73D29773EE}" name="Shopify"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4" t="s">
        <v>1594</v>
      </c>
      <c r="M7" s="214"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1" t="s">
        <v>1907</v>
      </c>
      <c r="I13" s="251" t="s">
        <v>1904</v>
      </c>
      <c r="J13" s="251" t="s">
        <v>1906</v>
      </c>
      <c r="K13" s="251"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1"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7" t="s">
        <v>1384</v>
      </c>
      <c r="D34" s="9"/>
      <c r="E34" s="9"/>
      <c r="F34" s="96" t="s">
        <v>1649</v>
      </c>
      <c r="G34" s="3"/>
      <c r="H34" s="3"/>
      <c r="I34" s="3"/>
      <c r="J34" s="218" t="s">
        <v>1650</v>
      </c>
      <c r="K34" s="3"/>
      <c r="L34" s="17" t="s">
        <v>1761</v>
      </c>
      <c r="M34" s="17" t="s">
        <v>1898</v>
      </c>
    </row>
    <row r="35" spans="2:13" ht="101.5" x14ac:dyDescent="0.35">
      <c r="B35" s="1" t="s">
        <v>1549</v>
      </c>
      <c r="C35" s="187" t="s">
        <v>1548</v>
      </c>
      <c r="D35" s="9"/>
      <c r="E35" s="9"/>
      <c r="F35" s="96" t="s">
        <v>1631</v>
      </c>
      <c r="G35" s="3"/>
      <c r="H35" s="44" t="s">
        <v>1626</v>
      </c>
      <c r="I35" s="3"/>
      <c r="J35" s="3"/>
      <c r="K35" s="3"/>
      <c r="L35" s="44" t="s">
        <v>1353</v>
      </c>
      <c r="M35" s="44" t="s">
        <v>1353</v>
      </c>
    </row>
    <row r="36" spans="2:13" x14ac:dyDescent="0.35">
      <c r="B36" s="1" t="s">
        <v>1633</v>
      </c>
      <c r="C36" s="187" t="s">
        <v>1636</v>
      </c>
      <c r="D36" s="9"/>
      <c r="E36" s="9"/>
      <c r="F36" s="1"/>
      <c r="G36" s="3"/>
      <c r="H36" s="3"/>
      <c r="I36" s="3"/>
      <c r="J36" s="216"/>
      <c r="K36" s="3"/>
      <c r="L36" s="17"/>
      <c r="M36" s="17"/>
    </row>
    <row r="37" spans="2:13" x14ac:dyDescent="0.35">
      <c r="B37" s="1" t="s">
        <v>1634</v>
      </c>
      <c r="C37" s="187" t="s">
        <v>1637</v>
      </c>
      <c r="D37" s="9"/>
      <c r="E37" s="9"/>
      <c r="F37" s="1"/>
      <c r="G37" s="3"/>
      <c r="H37" s="3"/>
      <c r="I37" s="216"/>
      <c r="J37" s="3"/>
      <c r="K37" s="3"/>
      <c r="L37" s="17"/>
      <c r="M37" s="17"/>
    </row>
    <row r="38" spans="2:13" x14ac:dyDescent="0.35">
      <c r="B38" s="1" t="s">
        <v>1635</v>
      </c>
      <c r="C38" s="187" t="s">
        <v>1638</v>
      </c>
      <c r="D38" s="9"/>
      <c r="E38" s="9"/>
      <c r="F38" s="1"/>
      <c r="G38" s="3"/>
      <c r="H38" s="3"/>
      <c r="I38" s="3"/>
      <c r="J38" s="216"/>
      <c r="K38" s="3"/>
      <c r="L38" s="17"/>
      <c r="M38" s="17"/>
    </row>
  </sheetData>
  <phoneticPr fontId="2" type="noConversion"/>
  <conditionalFormatting sqref="L8:M38">
    <cfRule type="containsText" dxfId="316" priority="1" operator="containsText" text="Doble">
      <formula>NOT(ISERROR(SEARCH("Doble",L8)))</formula>
    </cfRule>
    <cfRule type="containsText" dxfId="315" priority="2" operator="containsText" text="Crear">
      <formula>NOT(ISERROR(SEARCH("Crear",L8)))</formula>
    </cfRule>
    <cfRule type="containsText" dxfId="314" priority="3" operator="containsText" text="No aún">
      <formula>NOT(ISERROR(SEARCH("No aún",L8)))</formula>
    </cfRule>
    <cfRule type="containsText" dxfId="313" priority="4" operator="containsText" text="ok">
      <formula>NOT(ISERROR(SEARCH("ok",L8)))</formula>
    </cfRule>
    <cfRule type="containsText" dxfId="312"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7" t="s">
        <v>1641</v>
      </c>
      <c r="C12" s="110" t="s">
        <v>1642</v>
      </c>
    </row>
    <row r="13" spans="2:3" x14ac:dyDescent="0.35">
      <c r="B13" s="217" t="s">
        <v>1640</v>
      </c>
      <c r="C13" s="110" t="s">
        <v>1643</v>
      </c>
    </row>
    <row r="14" spans="2:3" x14ac:dyDescent="0.35">
      <c r="B14" s="217"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tabSelected="1" zoomScale="70" zoomScaleNormal="70" workbookViewId="0">
      <pane xSplit="7" ySplit="7" topLeftCell="H126" activePane="bottomRight" state="frozen"/>
      <selection activeCell="J19" sqref="J19"/>
      <selection pane="topRight" activeCell="J19" sqref="J19"/>
      <selection pane="bottomLeft" activeCell="J19" sqref="J19"/>
      <selection pane="bottomRight" activeCell="I126" sqref="I126"/>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3" t="s">
        <v>930</v>
      </c>
      <c r="I7" s="173" t="s">
        <v>1444</v>
      </c>
      <c r="J7" s="212" t="s">
        <v>1563</v>
      </c>
      <c r="K7" s="212" t="s">
        <v>1564</v>
      </c>
      <c r="L7" s="212" t="s">
        <v>1565</v>
      </c>
      <c r="M7" s="212" t="s">
        <v>1566</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1656</v>
      </c>
      <c r="AD7" s="12" t="s">
        <v>21</v>
      </c>
      <c r="AE7" s="12" t="s">
        <v>0</v>
      </c>
      <c r="AF7" s="13" t="s">
        <v>180</v>
      </c>
      <c r="AG7" s="13" t="s">
        <v>182</v>
      </c>
      <c r="AH7" s="13" t="s">
        <v>1561</v>
      </c>
      <c r="AI7" s="13" t="s">
        <v>1657</v>
      </c>
      <c r="AJ7" s="219" t="s">
        <v>1079</v>
      </c>
      <c r="AK7" s="219" t="s">
        <v>1651</v>
      </c>
      <c r="AL7" s="219" t="s">
        <v>1734</v>
      </c>
      <c r="AM7" s="219" t="s">
        <v>1743</v>
      </c>
      <c r="AN7" s="219" t="s">
        <v>1742</v>
      </c>
      <c r="AO7" s="231"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59"/>
      <c r="AI8" s="189"/>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5"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59" t="s">
        <v>1562</v>
      </c>
      <c r="AI19" s="220" t="s">
        <v>1658</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920</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59" t="s">
        <v>1562</v>
      </c>
      <c r="AI21" s="220" t="s">
        <v>1662</v>
      </c>
      <c r="AJ21" s="97" t="s">
        <v>1353</v>
      </c>
      <c r="AK21" s="7" t="s">
        <v>1353</v>
      </c>
      <c r="AL21" s="7" t="s">
        <v>1353</v>
      </c>
      <c r="AM21" s="7" t="s">
        <v>1353</v>
      </c>
      <c r="AN21" s="7" t="s">
        <v>1353</v>
      </c>
      <c r="AO21" s="209" t="s">
        <v>1574</v>
      </c>
      <c r="AP21" s="17" t="s">
        <v>170</v>
      </c>
      <c r="AQ21" s="190">
        <v>9990</v>
      </c>
      <c r="AR21" s="17" t="s">
        <v>1104</v>
      </c>
      <c r="AS21" s="195">
        <v>990</v>
      </c>
      <c r="AT21" s="17" t="s">
        <v>1105</v>
      </c>
      <c r="AU21" s="190">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59" t="s">
        <v>1562</v>
      </c>
      <c r="AI23" s="220" t="s">
        <v>1664</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1582</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1519</v>
      </c>
      <c r="I24" s="183"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59" t="s">
        <v>1562</v>
      </c>
      <c r="AI24" s="220" t="s">
        <v>1660</v>
      </c>
      <c r="AJ24" s="97" t="s">
        <v>1353</v>
      </c>
      <c r="AK24" s="7" t="s">
        <v>1353</v>
      </c>
      <c r="AL24" s="7" t="s">
        <v>1353</v>
      </c>
      <c r="AM24" s="7" t="s">
        <v>1353</v>
      </c>
      <c r="AN24" s="7" t="s">
        <v>1353</v>
      </c>
      <c r="AO24" s="209" t="s">
        <v>1578</v>
      </c>
      <c r="AP24" s="17" t="s">
        <v>170</v>
      </c>
      <c r="AQ24" s="190">
        <v>3500</v>
      </c>
      <c r="AR24" s="17" t="s">
        <v>1204</v>
      </c>
      <c r="AS24" s="196" t="s">
        <v>1204</v>
      </c>
      <c r="AT24" s="17" t="s">
        <v>1204</v>
      </c>
      <c r="AU24" s="203" t="s">
        <v>1204</v>
      </c>
      <c r="AV24" s="17" t="s">
        <v>1583</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t="s">
        <v>920</v>
      </c>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59" t="s">
        <v>1562</v>
      </c>
      <c r="AI30" s="220" t="s">
        <v>1674</v>
      </c>
      <c r="AJ30" s="7" t="s">
        <v>1353</v>
      </c>
      <c r="AK30" s="7" t="s">
        <v>1353</v>
      </c>
      <c r="AL30" s="7" t="s">
        <v>1353</v>
      </c>
      <c r="AM30" s="7" t="s">
        <v>1353</v>
      </c>
      <c r="AN30" s="7" t="s">
        <v>1353</v>
      </c>
      <c r="AO30" s="98" t="s">
        <v>1733</v>
      </c>
      <c r="AP30" s="7" t="s">
        <v>170</v>
      </c>
      <c r="AQ30" s="190">
        <v>3500</v>
      </c>
      <c r="AR30" s="7" t="s">
        <v>1104</v>
      </c>
      <c r="AS30" s="195">
        <v>200</v>
      </c>
      <c r="AT30" s="17" t="s">
        <v>1204</v>
      </c>
      <c r="AU30" s="204" t="s">
        <v>1204</v>
      </c>
      <c r="AV30" s="17" t="s">
        <v>1584</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1522</v>
      </c>
      <c r="I32" s="183"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59" t="s">
        <v>1562</v>
      </c>
      <c r="AI32" s="220" t="s">
        <v>1673</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1585</v>
      </c>
      <c r="AW32" s="98" t="s">
        <v>920</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1737</v>
      </c>
      <c r="I33" s="184"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59" t="s">
        <v>1562</v>
      </c>
      <c r="AI33" s="220" t="s">
        <v>1668</v>
      </c>
      <c r="AJ33" s="7" t="s">
        <v>1353</v>
      </c>
      <c r="AK33" s="7" t="s">
        <v>1353</v>
      </c>
      <c r="AL33" s="7" t="s">
        <v>1353</v>
      </c>
      <c r="AM33" s="7" t="s">
        <v>1353</v>
      </c>
      <c r="AN33" s="7" t="s">
        <v>1353</v>
      </c>
      <c r="AO33" s="98" t="s">
        <v>1725</v>
      </c>
      <c r="AP33" s="7" t="s">
        <v>170</v>
      </c>
      <c r="AQ33" s="191">
        <v>3500</v>
      </c>
      <c r="AR33" s="14" t="s">
        <v>1333</v>
      </c>
      <c r="AS33" s="197">
        <v>200</v>
      </c>
      <c r="AT33" s="14" t="s">
        <v>1204</v>
      </c>
      <c r="AU33" s="205" t="s">
        <v>1204</v>
      </c>
      <c r="AV33" s="17" t="s">
        <v>1586</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1524</v>
      </c>
      <c r="I36" s="183"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59" t="s">
        <v>1562</v>
      </c>
      <c r="AI36" s="220" t="s">
        <v>1663</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1834</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1525</v>
      </c>
      <c r="I37" s="183"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59" t="s">
        <v>1562</v>
      </c>
      <c r="AI37" s="220" t="s">
        <v>1665</v>
      </c>
      <c r="AJ37" s="7" t="s">
        <v>1353</v>
      </c>
      <c r="AK37" s="7" t="s">
        <v>1353</v>
      </c>
      <c r="AL37" s="7" t="s">
        <v>1353</v>
      </c>
      <c r="AM37" s="7" t="s">
        <v>1353</v>
      </c>
      <c r="AN37" s="7" t="s">
        <v>1353</v>
      </c>
      <c r="AO37" s="7" t="s">
        <v>1732</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1526</v>
      </c>
      <c r="I39" s="184"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59" t="s">
        <v>1562</v>
      </c>
      <c r="AI39" s="220" t="s">
        <v>1671</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1576</v>
      </c>
      <c r="AW39" s="7" t="s">
        <v>920</v>
      </c>
      <c r="AX39" s="7" t="s">
        <v>169</v>
      </c>
      <c r="AY39" s="7" t="s">
        <v>1204</v>
      </c>
      <c r="AZ39" s="7" t="s">
        <v>1204</v>
      </c>
      <c r="BA39" s="175">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1567</v>
      </c>
      <c r="H40" s="2" t="s">
        <v>1681</v>
      </c>
      <c r="I40" s="96" t="s">
        <v>1019</v>
      </c>
      <c r="J40" s="43">
        <v>1</v>
      </c>
      <c r="K40" s="247">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59" t="s">
        <v>1562</v>
      </c>
      <c r="AI40" s="220" t="s">
        <v>1835</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1829</v>
      </c>
      <c r="AW40" s="7" t="s">
        <v>920</v>
      </c>
      <c r="AX40" s="98" t="s">
        <v>169</v>
      </c>
      <c r="AY40" s="98" t="s">
        <v>1328</v>
      </c>
      <c r="AZ40" s="98" t="s">
        <v>1204</v>
      </c>
      <c r="BA40" s="234"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59" t="s">
        <v>1562</v>
      </c>
      <c r="AI41" s="220" t="s">
        <v>1857</v>
      </c>
      <c r="AJ41" s="7" t="s">
        <v>1353</v>
      </c>
      <c r="AK41" s="252" t="s">
        <v>1413</v>
      </c>
      <c r="AL41" s="7" t="s">
        <v>1353</v>
      </c>
      <c r="AM41" s="7" t="s">
        <v>1353</v>
      </c>
      <c r="AN41" s="7" t="s">
        <v>1353</v>
      </c>
      <c r="AO41" s="98" t="s">
        <v>1860</v>
      </c>
      <c r="AP41" s="7" t="s">
        <v>1104</v>
      </c>
      <c r="AQ41" s="118">
        <v>1480</v>
      </c>
      <c r="AR41" s="7" t="s">
        <v>1204</v>
      </c>
      <c r="AS41" s="7" t="s">
        <v>1204</v>
      </c>
      <c r="AT41" s="7" t="s">
        <v>1204</v>
      </c>
      <c r="AU41" s="7" t="s">
        <v>1204</v>
      </c>
      <c r="AV41" s="171" t="s">
        <v>1874</v>
      </c>
      <c r="AW41" s="98" t="s">
        <v>1834</v>
      </c>
      <c r="AX41" s="98" t="s">
        <v>1328</v>
      </c>
      <c r="AY41" s="98" t="s">
        <v>1204</v>
      </c>
      <c r="AZ41" s="7" t="s">
        <v>1204</v>
      </c>
      <c r="BA41" s="234"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3"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59" t="s">
        <v>1562</v>
      </c>
      <c r="AI45" s="220" t="s">
        <v>1836</v>
      </c>
      <c r="AJ45" s="7" t="s">
        <v>1353</v>
      </c>
      <c r="AK45" s="252" t="s">
        <v>1896</v>
      </c>
      <c r="AL45" s="7" t="s">
        <v>1353</v>
      </c>
      <c r="AM45" s="7" t="s">
        <v>1353</v>
      </c>
      <c r="AN45" s="7" t="s">
        <v>1353</v>
      </c>
      <c r="AO45" s="98" t="s">
        <v>1776</v>
      </c>
      <c r="AP45" s="17" t="s">
        <v>170</v>
      </c>
      <c r="AQ45" s="190">
        <v>9990</v>
      </c>
      <c r="AR45" s="171" t="s">
        <v>1104</v>
      </c>
      <c r="AS45" s="190">
        <v>3000</v>
      </c>
      <c r="AT45" s="17" t="s">
        <v>1204</v>
      </c>
      <c r="AU45" s="17" t="s">
        <v>1204</v>
      </c>
      <c r="AV45" s="17" t="s">
        <v>1777</v>
      </c>
      <c r="AW45" s="7" t="s">
        <v>1834</v>
      </c>
      <c r="AX45" s="7" t="s">
        <v>1073</v>
      </c>
      <c r="AY45" s="7" t="s">
        <v>1204</v>
      </c>
      <c r="AZ45" s="7" t="s">
        <v>1204</v>
      </c>
      <c r="BA45" s="175"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59" t="s">
        <v>1739</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59" t="s">
        <v>1739</v>
      </c>
      <c r="AI49" s="189"/>
      <c r="AJ49" s="7"/>
      <c r="AK49" s="7"/>
      <c r="AL49" s="7"/>
      <c r="AM49" s="7"/>
      <c r="AN49" s="7"/>
      <c r="AO49" s="97"/>
      <c r="AP49" s="17" t="s">
        <v>170</v>
      </c>
      <c r="AQ49" s="154"/>
      <c r="AR49" s="17" t="s">
        <v>1104</v>
      </c>
      <c r="AS49" s="155"/>
      <c r="AT49" s="17" t="s">
        <v>1204</v>
      </c>
      <c r="AU49" s="17" t="s">
        <v>1204</v>
      </c>
      <c r="AV49" s="155"/>
      <c r="AW49" s="253" t="s">
        <v>1834</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59" t="s">
        <v>1562</v>
      </c>
      <c r="AI50" s="220" t="s">
        <v>1678</v>
      </c>
      <c r="AJ50" s="7" t="s">
        <v>1353</v>
      </c>
      <c r="AK50" s="7" t="s">
        <v>1353</v>
      </c>
      <c r="AL50" s="7" t="s">
        <v>1353</v>
      </c>
      <c r="AM50" s="7" t="s">
        <v>1353</v>
      </c>
      <c r="AN50" s="7" t="s">
        <v>1353</v>
      </c>
      <c r="AO50" s="209" t="s">
        <v>1579</v>
      </c>
      <c r="AP50" s="17" t="s">
        <v>170</v>
      </c>
      <c r="AQ50" s="190">
        <v>0</v>
      </c>
      <c r="AR50" s="17" t="s">
        <v>1204</v>
      </c>
      <c r="AS50" s="196" t="s">
        <v>1204</v>
      </c>
      <c r="AT50" s="17" t="s">
        <v>1204</v>
      </c>
      <c r="AU50" s="203"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59" t="s">
        <v>1562</v>
      </c>
      <c r="AI51" s="220" t="s">
        <v>1677</v>
      </c>
      <c r="AJ51" s="7" t="s">
        <v>1353</v>
      </c>
      <c r="AK51" s="7" t="s">
        <v>1353</v>
      </c>
      <c r="AL51" s="7" t="s">
        <v>1353</v>
      </c>
      <c r="AM51" s="7" t="s">
        <v>1353</v>
      </c>
      <c r="AN51" s="7" t="s">
        <v>1353</v>
      </c>
      <c r="AO51" s="209" t="s">
        <v>1580</v>
      </c>
      <c r="AP51" s="17" t="s">
        <v>170</v>
      </c>
      <c r="AQ51" s="190">
        <v>0</v>
      </c>
      <c r="AR51" s="17" t="s">
        <v>1204</v>
      </c>
      <c r="AS51" s="196" t="s">
        <v>1204</v>
      </c>
      <c r="AT51" s="17" t="s">
        <v>1204</v>
      </c>
      <c r="AU51" s="203"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1936</v>
      </c>
      <c r="H53" s="2" t="s">
        <v>1910</v>
      </c>
      <c r="I53" s="96" t="s">
        <v>1912</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C53" s="12" t="s">
        <v>1958</v>
      </c>
      <c r="AF53" s="7"/>
      <c r="AG53" s="36"/>
      <c r="AH53" s="259" t="s">
        <v>1739</v>
      </c>
      <c r="AI53" s="189"/>
      <c r="AJ53" s="7"/>
      <c r="AK53" s="7"/>
      <c r="AL53" s="7"/>
      <c r="AM53" s="7"/>
      <c r="AN53" s="7"/>
      <c r="AO53" s="264" t="s">
        <v>1960</v>
      </c>
      <c r="AP53" s="7" t="s">
        <v>170</v>
      </c>
      <c r="AQ53" s="118"/>
      <c r="AR53" s="7" t="s">
        <v>1104</v>
      </c>
      <c r="AS53" s="97"/>
      <c r="AT53" s="7" t="s">
        <v>1204</v>
      </c>
      <c r="AU53" s="7" t="s">
        <v>1204</v>
      </c>
      <c r="AV53" s="263" t="s">
        <v>1959</v>
      </c>
      <c r="AW53" s="98" t="s">
        <v>1101</v>
      </c>
      <c r="AX53" s="7" t="s">
        <v>169</v>
      </c>
      <c r="AY53" s="7" t="s">
        <v>1328</v>
      </c>
      <c r="AZ53" s="7" t="s">
        <v>1204</v>
      </c>
      <c r="BA53" s="175" t="s">
        <v>1908</v>
      </c>
      <c r="BB53" s="7" t="s">
        <v>839</v>
      </c>
      <c r="BC53" s="7" t="str">
        <f>PRODUCTOS[[#This Row],[Data]]</f>
        <v>DATAELECCIONES</v>
      </c>
      <c r="BD53" s="7" t="str">
        <f>PRODUCTOS[[#This Row],[Tecnología]]</f>
        <v>POWER BI</v>
      </c>
      <c r="BE53" s="7" t="s">
        <v>1831</v>
      </c>
      <c r="BF53" s="7" t="s">
        <v>923</v>
      </c>
      <c r="BG53" s="98" t="s">
        <v>1897</v>
      </c>
      <c r="BH53" s="7"/>
      <c r="BI53" s="7" t="s">
        <v>841</v>
      </c>
      <c r="BJ53" s="98" t="s">
        <v>842</v>
      </c>
      <c r="BK53" s="7" t="s">
        <v>181</v>
      </c>
      <c r="BL53" s="7">
        <v>1</v>
      </c>
      <c r="BM53" s="7" t="s">
        <v>1909</v>
      </c>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8"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59" t="s">
        <v>1739</v>
      </c>
      <c r="AI54" s="189"/>
      <c r="AJ54" s="7"/>
      <c r="AK54" s="7"/>
      <c r="AL54" s="7"/>
      <c r="AM54" s="7"/>
      <c r="AN54" s="7"/>
      <c r="AO54" s="97"/>
      <c r="AP54" s="17" t="s">
        <v>170</v>
      </c>
      <c r="AQ54" s="154"/>
      <c r="AR54" s="17" t="s">
        <v>1762</v>
      </c>
      <c r="AS54" s="155"/>
      <c r="AT54" s="17" t="s">
        <v>1204</v>
      </c>
      <c r="AU54" s="17" t="s">
        <v>1204</v>
      </c>
      <c r="AV54" s="155"/>
      <c r="AW54" s="253" t="s">
        <v>1834</v>
      </c>
      <c r="AX54" s="7" t="s">
        <v>1640</v>
      </c>
      <c r="AY54" s="12" t="s">
        <v>1764</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8"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59" t="s">
        <v>1739</v>
      </c>
      <c r="AI58" s="189"/>
      <c r="AJ58" s="7"/>
      <c r="AK58" s="7"/>
      <c r="AL58" s="7"/>
      <c r="AM58" s="7"/>
      <c r="AN58" s="7"/>
      <c r="AO58" s="97"/>
      <c r="AP58" s="17" t="s">
        <v>170</v>
      </c>
      <c r="AQ58" s="154"/>
      <c r="AR58" s="17" t="s">
        <v>1763</v>
      </c>
      <c r="AS58" s="155"/>
      <c r="AT58" s="17" t="s">
        <v>1204</v>
      </c>
      <c r="AU58" s="17" t="s">
        <v>1204</v>
      </c>
      <c r="AV58" s="155"/>
      <c r="AW58" s="253" t="s">
        <v>1834</v>
      </c>
      <c r="AX58" s="7" t="s">
        <v>1641</v>
      </c>
      <c r="AY58" s="12" t="s">
        <v>1765</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8" t="s">
        <v>1862</v>
      </c>
      <c r="H59" s="2" t="s">
        <v>1902</v>
      </c>
      <c r="I59" s="2" t="s">
        <v>1911</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59" t="s">
        <v>1739</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59" t="s">
        <v>1562</v>
      </c>
      <c r="AI60" s="220" t="s">
        <v>1661</v>
      </c>
      <c r="AJ60" s="7" t="s">
        <v>1353</v>
      </c>
      <c r="AK60" s="7" t="s">
        <v>1353</v>
      </c>
      <c r="AL60" s="7" t="s">
        <v>1353</v>
      </c>
      <c r="AM60" s="7" t="s">
        <v>1353</v>
      </c>
      <c r="AN60" s="7" t="s">
        <v>1353</v>
      </c>
      <c r="AO60" s="182" t="s">
        <v>1729</v>
      </c>
      <c r="AP60" s="17" t="s">
        <v>170</v>
      </c>
      <c r="AQ60" s="190">
        <v>0</v>
      </c>
      <c r="AR60" s="17" t="s">
        <v>1204</v>
      </c>
      <c r="AS60" s="194" t="s">
        <v>1204</v>
      </c>
      <c r="AT60" s="17" t="s">
        <v>1204</v>
      </c>
      <c r="AU60" s="203"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59" t="s">
        <v>1739</v>
      </c>
      <c r="AI66" s="250"/>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5"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8"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59" t="s">
        <v>1739</v>
      </c>
      <c r="AI68" s="189"/>
      <c r="AJ68" s="7"/>
      <c r="AK68" s="7"/>
      <c r="AL68" s="7"/>
      <c r="AM68" s="7"/>
      <c r="AN68" s="7"/>
      <c r="AO68" s="97"/>
      <c r="AP68" s="17" t="s">
        <v>170</v>
      </c>
      <c r="AQ68" s="154"/>
      <c r="AR68" s="17" t="s">
        <v>1333</v>
      </c>
      <c r="AS68" s="155"/>
      <c r="AT68" s="17" t="s">
        <v>1204</v>
      </c>
      <c r="AU68" s="17" t="s">
        <v>1204</v>
      </c>
      <c r="AV68" s="155"/>
      <c r="AW68" s="253" t="s">
        <v>1834</v>
      </c>
      <c r="AX68" s="98" t="s">
        <v>1005</v>
      </c>
      <c r="AY68" s="12" t="s">
        <v>1766</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1880</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8"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59" t="s">
        <v>1739</v>
      </c>
      <c r="AI72" s="189"/>
      <c r="AJ72" s="7"/>
      <c r="AK72" s="7"/>
      <c r="AL72" s="7"/>
      <c r="AM72" s="7"/>
      <c r="AN72" s="7"/>
      <c r="AO72" s="97"/>
      <c r="AP72" s="17" t="s">
        <v>170</v>
      </c>
      <c r="AQ72" s="154"/>
      <c r="AR72" s="17" t="s">
        <v>1333</v>
      </c>
      <c r="AS72" s="155"/>
      <c r="AT72" s="17" t="s">
        <v>1204</v>
      </c>
      <c r="AU72" s="17" t="s">
        <v>1204</v>
      </c>
      <c r="AV72" s="155"/>
      <c r="AW72" s="253" t="s">
        <v>1834</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1881</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59" t="s">
        <v>1562</v>
      </c>
      <c r="AI75" s="220" t="s">
        <v>1675</v>
      </c>
      <c r="AJ75" s="7" t="s">
        <v>1353</v>
      </c>
      <c r="AK75" s="7" t="s">
        <v>1353</v>
      </c>
      <c r="AL75" s="7" t="s">
        <v>1353</v>
      </c>
      <c r="AM75" s="7" t="s">
        <v>1353</v>
      </c>
      <c r="AN75" s="7" t="s">
        <v>1353</v>
      </c>
      <c r="AO75" s="209" t="s">
        <v>1580</v>
      </c>
      <c r="AP75" s="17" t="s">
        <v>170</v>
      </c>
      <c r="AQ75" s="190">
        <v>0</v>
      </c>
      <c r="AR75" s="17" t="s">
        <v>1204</v>
      </c>
      <c r="AS75" s="196" t="s">
        <v>1204</v>
      </c>
      <c r="AT75" s="17" t="s">
        <v>1204</v>
      </c>
      <c r="AU75" s="203"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59" t="s">
        <v>1562</v>
      </c>
      <c r="AI77" s="220" t="s">
        <v>1683</v>
      </c>
      <c r="AJ77" s="7" t="s">
        <v>1353</v>
      </c>
      <c r="AK77" s="7" t="s">
        <v>1353</v>
      </c>
      <c r="AL77" s="7" t="s">
        <v>1353</v>
      </c>
      <c r="AM77" s="7" t="s">
        <v>1353</v>
      </c>
      <c r="AN77" s="7" t="s">
        <v>1353</v>
      </c>
      <c r="AO77" s="182" t="s">
        <v>1730</v>
      </c>
      <c r="AP77" s="7" t="s">
        <v>170</v>
      </c>
      <c r="AQ77" s="190">
        <v>9990</v>
      </c>
      <c r="AR77" s="7" t="s">
        <v>1104</v>
      </c>
      <c r="AS77" s="190">
        <v>3000</v>
      </c>
      <c r="AT77" s="7" t="s">
        <v>1204</v>
      </c>
      <c r="AU77" s="7" t="s">
        <v>1204</v>
      </c>
      <c r="AV77" s="171" t="s">
        <v>1652</v>
      </c>
      <c r="AW77" s="14" t="s">
        <v>1834</v>
      </c>
      <c r="AX77" s="7" t="s">
        <v>1328</v>
      </c>
      <c r="AY77" s="7" t="s">
        <v>1204</v>
      </c>
      <c r="AZ77" s="7" t="s">
        <v>1204</v>
      </c>
      <c r="BA77" s="234">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3"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59" t="s">
        <v>1562</v>
      </c>
      <c r="AI90" s="220" t="s">
        <v>1676</v>
      </c>
      <c r="AJ90" s="7" t="s">
        <v>1353</v>
      </c>
      <c r="AK90" s="7" t="s">
        <v>1353</v>
      </c>
      <c r="AL90" s="7" t="s">
        <v>1353</v>
      </c>
      <c r="AM90" s="7" t="s">
        <v>1353</v>
      </c>
      <c r="AN90" s="7" t="s">
        <v>1353</v>
      </c>
      <c r="AO90" s="209" t="s">
        <v>1580</v>
      </c>
      <c r="AP90" s="54" t="s">
        <v>170</v>
      </c>
      <c r="AQ90" s="192">
        <v>0</v>
      </c>
      <c r="AR90" s="54" t="s">
        <v>1204</v>
      </c>
      <c r="AS90" s="199" t="s">
        <v>1204</v>
      </c>
      <c r="AT90" s="17" t="s">
        <v>1204</v>
      </c>
      <c r="AU90" s="207"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59" t="s">
        <v>1739</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3" t="s">
        <v>1468</v>
      </c>
      <c r="J92" s="183"/>
      <c r="K92" s="183"/>
      <c r="L92" s="183"/>
      <c r="M92" s="183"/>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59" t="s">
        <v>1562</v>
      </c>
      <c r="AI93" s="220" t="s">
        <v>1670</v>
      </c>
      <c r="AJ93" s="7" t="s">
        <v>1353</v>
      </c>
      <c r="AK93" s="252" t="s">
        <v>1353</v>
      </c>
      <c r="AL93" s="7" t="s">
        <v>1353</v>
      </c>
      <c r="AM93" s="7" t="s">
        <v>1353</v>
      </c>
      <c r="AN93" s="7" t="s">
        <v>1353</v>
      </c>
      <c r="AO93" s="182" t="s">
        <v>1727</v>
      </c>
      <c r="AP93" s="14" t="s">
        <v>170</v>
      </c>
      <c r="AQ93" s="193">
        <v>0</v>
      </c>
      <c r="AR93" s="14" t="s">
        <v>1204</v>
      </c>
      <c r="AS93" s="200" t="s">
        <v>1204</v>
      </c>
      <c r="AT93" s="14" t="s">
        <v>1204</v>
      </c>
      <c r="AU93" s="205" t="s">
        <v>1204</v>
      </c>
      <c r="AV93" s="66" t="s">
        <v>1393</v>
      </c>
      <c r="AW93" s="14" t="s">
        <v>920</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1544</v>
      </c>
      <c r="I94" s="184"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59" t="s">
        <v>1562</v>
      </c>
      <c r="AI94" s="220" t="s">
        <v>1669</v>
      </c>
      <c r="AJ94" s="7" t="s">
        <v>1353</v>
      </c>
      <c r="AK94" s="252" t="s">
        <v>1826</v>
      </c>
      <c r="AL94" s="7" t="s">
        <v>1353</v>
      </c>
      <c r="AM94" s="7" t="s">
        <v>1353</v>
      </c>
      <c r="AN94" s="7" t="s">
        <v>1353</v>
      </c>
      <c r="AO94" s="182" t="s">
        <v>1726</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1545</v>
      </c>
      <c r="I96" s="184"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0" t="s">
        <v>1796</v>
      </c>
      <c r="AF96" s="7"/>
      <c r="AG96" s="11"/>
      <c r="AH96" s="259" t="s">
        <v>1562</v>
      </c>
      <c r="AI96" s="220" t="s">
        <v>1667</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920</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3" t="s">
        <v>1550</v>
      </c>
      <c r="H97" s="2" t="s">
        <v>1592</v>
      </c>
      <c r="I97" s="183"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0" t="s">
        <v>1562</v>
      </c>
      <c r="AI97" s="221" t="s">
        <v>1666</v>
      </c>
      <c r="AJ97" s="222" t="s">
        <v>1353</v>
      </c>
      <c r="AK97" s="252" t="s">
        <v>1826</v>
      </c>
      <c r="AL97" s="7" t="s">
        <v>1353</v>
      </c>
      <c r="AM97" s="7" t="s">
        <v>1353</v>
      </c>
      <c r="AN97" s="7" t="s">
        <v>1353</v>
      </c>
      <c r="AO97" s="98" t="s">
        <v>1728</v>
      </c>
      <c r="AP97" s="175" t="s">
        <v>1104</v>
      </c>
      <c r="AQ97" s="191">
        <v>371</v>
      </c>
      <c r="AR97" s="99" t="s">
        <v>1204</v>
      </c>
      <c r="AS97" s="202" t="s">
        <v>1204</v>
      </c>
      <c r="AT97" s="7" t="s">
        <v>1204</v>
      </c>
      <c r="AU97" s="204"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1511</v>
      </c>
      <c r="BH97" s="182" t="s">
        <v>1511</v>
      </c>
      <c r="BI97" s="7" t="s">
        <v>841</v>
      </c>
      <c r="BJ97" s="7" t="s">
        <v>842</v>
      </c>
      <c r="BK97" s="138" t="s">
        <v>1554</v>
      </c>
      <c r="BL97" s="175">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1546</v>
      </c>
      <c r="I98" s="183"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59" t="s">
        <v>1562</v>
      </c>
      <c r="AI98" s="44" t="s">
        <v>1672</v>
      </c>
      <c r="AJ98" s="7" t="s">
        <v>1353</v>
      </c>
      <c r="AK98" s="7" t="s">
        <v>1353</v>
      </c>
      <c r="AL98" s="7" t="s">
        <v>1353</v>
      </c>
      <c r="AM98" s="7" t="s">
        <v>1353</v>
      </c>
      <c r="AN98" s="7" t="s">
        <v>1353</v>
      </c>
      <c r="AO98" s="12" t="s">
        <v>1827</v>
      </c>
      <c r="AP98" s="14" t="s">
        <v>170</v>
      </c>
      <c r="AQ98" s="193">
        <v>9990</v>
      </c>
      <c r="AR98" s="12" t="s">
        <v>1333</v>
      </c>
      <c r="AS98" s="197">
        <v>732</v>
      </c>
      <c r="AT98" s="7" t="s">
        <v>1204</v>
      </c>
      <c r="AU98" s="204" t="s">
        <v>1204</v>
      </c>
      <c r="AV98" s="59" t="s">
        <v>1820</v>
      </c>
      <c r="AW98" s="14" t="s">
        <v>1834</v>
      </c>
      <c r="AX98" s="14" t="s">
        <v>801</v>
      </c>
      <c r="AY98" s="12" t="s">
        <v>1489</v>
      </c>
      <c r="AZ98" s="14" t="s">
        <v>1204</v>
      </c>
      <c r="BA98" s="141" t="s">
        <v>1731</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1547</v>
      </c>
      <c r="I99" s="183"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59" t="s">
        <v>1562</v>
      </c>
      <c r="AI99" s="220" t="s">
        <v>1659</v>
      </c>
      <c r="AJ99" s="7" t="s">
        <v>1353</v>
      </c>
      <c r="AK99" s="7" t="s">
        <v>1353</v>
      </c>
      <c r="AL99" s="7" t="s">
        <v>1353</v>
      </c>
      <c r="AM99" s="7" t="s">
        <v>1353</v>
      </c>
      <c r="AN99" s="7" t="s">
        <v>1353</v>
      </c>
      <c r="AO99" s="12" t="s">
        <v>1816</v>
      </c>
      <c r="AP99" s="14" t="s">
        <v>170</v>
      </c>
      <c r="AQ99" s="193">
        <v>8989</v>
      </c>
      <c r="AR99" s="12" t="s">
        <v>1333</v>
      </c>
      <c r="AS99" s="197">
        <v>624</v>
      </c>
      <c r="AT99" s="7" t="s">
        <v>1204</v>
      </c>
      <c r="AU99" s="204" t="s">
        <v>1204</v>
      </c>
      <c r="AV99" s="59" t="s">
        <v>1821</v>
      </c>
      <c r="AW99" s="14" t="s">
        <v>1834</v>
      </c>
      <c r="AX99" s="14" t="s">
        <v>801</v>
      </c>
      <c r="AY99" s="12" t="s">
        <v>1489</v>
      </c>
      <c r="AZ99" s="14" t="s">
        <v>1204</v>
      </c>
      <c r="BA99" s="141" t="s">
        <v>1731</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3"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59" t="s">
        <v>1562</v>
      </c>
      <c r="AI100" s="220" t="s">
        <v>1848</v>
      </c>
      <c r="AJ100" s="222" t="s">
        <v>1353</v>
      </c>
      <c r="AK100" s="7" t="s">
        <v>1353</v>
      </c>
      <c r="AL100" s="222" t="s">
        <v>1353</v>
      </c>
      <c r="AM100" s="7" t="s">
        <v>1353</v>
      </c>
      <c r="AN100" s="7" t="s">
        <v>1353</v>
      </c>
      <c r="AO100" s="182" t="s">
        <v>1746</v>
      </c>
      <c r="AP100" s="14" t="s">
        <v>170</v>
      </c>
      <c r="AQ100" s="193">
        <v>0</v>
      </c>
      <c r="AR100" s="14" t="s">
        <v>1204</v>
      </c>
      <c r="AS100" s="14" t="s">
        <v>1204</v>
      </c>
      <c r="AT100" s="14" t="s">
        <v>1204</v>
      </c>
      <c r="AU100" s="14" t="s">
        <v>1204</v>
      </c>
      <c r="AV100" s="235" t="s">
        <v>1803</v>
      </c>
      <c r="AW100" s="138" t="s">
        <v>920</v>
      </c>
      <c r="AX100" s="14" t="s">
        <v>1172</v>
      </c>
      <c r="AY100" s="14" t="s">
        <v>1204</v>
      </c>
      <c r="AZ100" s="14" t="s">
        <v>1204</v>
      </c>
      <c r="BA100" s="141" t="s">
        <v>1744</v>
      </c>
      <c r="BB100" s="14" t="s">
        <v>839</v>
      </c>
      <c r="BC100" s="174" t="str">
        <f>PRODUCTOS[[#This Row],[Data]]</f>
        <v>DATARIESGO</v>
      </c>
      <c r="BD100" s="174" t="str">
        <f>PRODUCTOS[[#This Row],[Tecnología]]</f>
        <v>POWER BI</v>
      </c>
      <c r="BE100" s="7" t="s">
        <v>1478</v>
      </c>
      <c r="BF100" s="182" t="s">
        <v>923</v>
      </c>
      <c r="BG100" s="182" t="s">
        <v>1745</v>
      </c>
      <c r="BH100" s="138"/>
      <c r="BI100" s="14" t="s">
        <v>841</v>
      </c>
      <c r="BJ100" s="14" t="s">
        <v>842</v>
      </c>
      <c r="BK100" s="156" t="s">
        <v>1103</v>
      </c>
      <c r="BL100" s="9">
        <v>1</v>
      </c>
      <c r="BM100" s="182"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3"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59" t="s">
        <v>1562</v>
      </c>
      <c r="AI101" s="220" t="s">
        <v>1847</v>
      </c>
      <c r="AJ101" s="222" t="s">
        <v>1353</v>
      </c>
      <c r="AK101" s="7" t="s">
        <v>1353</v>
      </c>
      <c r="AL101" s="222" t="s">
        <v>1353</v>
      </c>
      <c r="AM101" s="7" t="s">
        <v>1353</v>
      </c>
      <c r="AN101" s="7" t="s">
        <v>1353</v>
      </c>
      <c r="AO101" s="182" t="s">
        <v>1759</v>
      </c>
      <c r="AP101" s="14" t="s">
        <v>170</v>
      </c>
      <c r="AQ101" s="193">
        <v>0</v>
      </c>
      <c r="AR101" s="14" t="s">
        <v>1204</v>
      </c>
      <c r="AS101" s="14" t="s">
        <v>1204</v>
      </c>
      <c r="AT101" s="14" t="s">
        <v>1204</v>
      </c>
      <c r="AU101" s="14" t="s">
        <v>1204</v>
      </c>
      <c r="AV101" s="235" t="s">
        <v>1804</v>
      </c>
      <c r="AW101" s="138" t="s">
        <v>920</v>
      </c>
      <c r="AX101" s="14" t="s">
        <v>741</v>
      </c>
      <c r="AY101" s="14" t="s">
        <v>1204</v>
      </c>
      <c r="AZ101" s="14" t="s">
        <v>1204</v>
      </c>
      <c r="BA101" s="141" t="s">
        <v>1744</v>
      </c>
      <c r="BB101" s="14" t="s">
        <v>839</v>
      </c>
      <c r="BC101" s="174" t="str">
        <f>PRODUCTOS[[#This Row],[Data]]</f>
        <v>DATARIESGO</v>
      </c>
      <c r="BD101" s="174" t="str">
        <f>PRODUCTOS[[#This Row],[Tecnología]]</f>
        <v>POWER BI</v>
      </c>
      <c r="BE101" s="7" t="s">
        <v>1478</v>
      </c>
      <c r="BF101" s="182" t="s">
        <v>923</v>
      </c>
      <c r="BG101" s="182"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3"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59" t="s">
        <v>1562</v>
      </c>
      <c r="AI102" s="220" t="s">
        <v>1846</v>
      </c>
      <c r="AJ102" s="236" t="s">
        <v>1353</v>
      </c>
      <c r="AK102" s="7" t="s">
        <v>1353</v>
      </c>
      <c r="AL102" s="222" t="s">
        <v>1353</v>
      </c>
      <c r="AM102" s="7" t="s">
        <v>1353</v>
      </c>
      <c r="AN102" s="7" t="s">
        <v>1353</v>
      </c>
      <c r="AO102" s="182" t="s">
        <v>1758</v>
      </c>
      <c r="AP102" s="14" t="s">
        <v>170</v>
      </c>
      <c r="AQ102" s="193">
        <v>0</v>
      </c>
      <c r="AR102" s="14" t="s">
        <v>1204</v>
      </c>
      <c r="AS102" s="14" t="s">
        <v>1204</v>
      </c>
      <c r="AT102" s="14" t="s">
        <v>1204</v>
      </c>
      <c r="AU102" s="14" t="s">
        <v>1204</v>
      </c>
      <c r="AV102" s="235" t="s">
        <v>1805</v>
      </c>
      <c r="AW102" s="138" t="s">
        <v>920</v>
      </c>
      <c r="AX102" s="14" t="s">
        <v>801</v>
      </c>
      <c r="AY102" s="14" t="s">
        <v>1204</v>
      </c>
      <c r="AZ102" s="14" t="s">
        <v>1204</v>
      </c>
      <c r="BA102" s="141" t="s">
        <v>1747</v>
      </c>
      <c r="BB102" s="14" t="s">
        <v>839</v>
      </c>
      <c r="BC102" s="174" t="str">
        <f>PRODUCTOS[[#This Row],[Data]]</f>
        <v>DATARIESGO</v>
      </c>
      <c r="BD102" s="174" t="str">
        <f>PRODUCTOS[[#This Row],[Tecnología]]</f>
        <v>POWER BI</v>
      </c>
      <c r="BE102" s="7" t="s">
        <v>1478</v>
      </c>
      <c r="BF102" s="182" t="s">
        <v>923</v>
      </c>
      <c r="BG102" s="182" t="s">
        <v>1757</v>
      </c>
      <c r="BH102" s="138"/>
      <c r="BI102" s="14" t="s">
        <v>841</v>
      </c>
      <c r="BJ102" s="14" t="s">
        <v>842</v>
      </c>
      <c r="BK102" s="138" t="s">
        <v>1395</v>
      </c>
      <c r="BL102" s="9">
        <v>1</v>
      </c>
      <c r="BM102" s="182"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3"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59" t="s">
        <v>1562</v>
      </c>
      <c r="AI103" s="44" t="s">
        <v>1845</v>
      </c>
      <c r="AJ103" s="222" t="s">
        <v>1353</v>
      </c>
      <c r="AK103" s="7" t="s">
        <v>1353</v>
      </c>
      <c r="AL103" s="222" t="s">
        <v>1353</v>
      </c>
      <c r="AM103" s="7" t="s">
        <v>1353</v>
      </c>
      <c r="AN103" s="7" t="s">
        <v>1353</v>
      </c>
      <c r="AO103" s="182" t="s">
        <v>1760</v>
      </c>
      <c r="AP103" s="14" t="s">
        <v>170</v>
      </c>
      <c r="AQ103" s="193">
        <v>0</v>
      </c>
      <c r="AR103" s="14" t="s">
        <v>1204</v>
      </c>
      <c r="AS103" s="14" t="s">
        <v>1204</v>
      </c>
      <c r="AT103" s="14" t="s">
        <v>1204</v>
      </c>
      <c r="AU103" s="14" t="s">
        <v>1204</v>
      </c>
      <c r="AV103" s="235" t="s">
        <v>1806</v>
      </c>
      <c r="AW103" s="138" t="s">
        <v>920</v>
      </c>
      <c r="AX103" s="14" t="s">
        <v>1005</v>
      </c>
      <c r="AY103" s="14" t="s">
        <v>1204</v>
      </c>
      <c r="AZ103" s="14" t="s">
        <v>1204</v>
      </c>
      <c r="BA103" s="141" t="s">
        <v>1754</v>
      </c>
      <c r="BB103" s="14" t="s">
        <v>839</v>
      </c>
      <c r="BC103" s="174" t="str">
        <f>PRODUCTOS[[#This Row],[Data]]</f>
        <v>DATARIESGO</v>
      </c>
      <c r="BD103" s="174" t="str">
        <f>PRODUCTOS[[#This Row],[Tecnología]]</f>
        <v>POWER BI</v>
      </c>
      <c r="BE103" s="7" t="s">
        <v>1415</v>
      </c>
      <c r="BF103" s="182" t="s">
        <v>923</v>
      </c>
      <c r="BG103" s="182" t="s">
        <v>1756</v>
      </c>
      <c r="BH103" s="138"/>
      <c r="BI103" s="14" t="s">
        <v>841</v>
      </c>
      <c r="BJ103" s="14" t="s">
        <v>842</v>
      </c>
      <c r="BK103" s="138" t="s">
        <v>1395</v>
      </c>
      <c r="BL103" s="9">
        <v>1</v>
      </c>
      <c r="BM103" s="182"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0"/>
      <c r="AI104" s="3"/>
      <c r="AJ104" s="7">
        <f>PRODUCTOS[[#This Row],[Nombre comercial]]</f>
        <v>0</v>
      </c>
      <c r="AK104" s="7"/>
      <c r="AL104" s="7"/>
      <c r="AM104" s="7"/>
      <c r="AN104" s="7"/>
      <c r="AQ104" s="210"/>
      <c r="AV104" s="54"/>
      <c r="AW104" s="14" t="s">
        <v>920</v>
      </c>
      <c r="BB104" s="14" t="s">
        <v>839</v>
      </c>
      <c r="BC104" s="174" t="str">
        <f>PRODUCTOS[[#This Row],[Data]]</f>
        <v>DATAAGRO</v>
      </c>
      <c r="BD104" s="174"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8"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0" t="s">
        <v>1739</v>
      </c>
      <c r="AI105" s="3" t="s">
        <v>1682</v>
      </c>
      <c r="AJ105" s="14" t="s">
        <v>1655</v>
      </c>
      <c r="AK105" s="14" t="s">
        <v>1684</v>
      </c>
      <c r="AO105" s="12" t="s">
        <v>1648</v>
      </c>
      <c r="AP105" s="14" t="s">
        <v>1104</v>
      </c>
      <c r="AQ105" s="193">
        <v>1500</v>
      </c>
      <c r="AR105" s="14" t="s">
        <v>1204</v>
      </c>
      <c r="AS105" s="14" t="s">
        <v>1204</v>
      </c>
      <c r="AT105" s="14" t="s">
        <v>1204</v>
      </c>
      <c r="AU105" s="14" t="s">
        <v>1204</v>
      </c>
      <c r="AV105" s="227" t="s">
        <v>1413</v>
      </c>
      <c r="AX105" s="14" t="s">
        <v>169</v>
      </c>
      <c r="AY105" s="14" t="s">
        <v>1204</v>
      </c>
      <c r="AZ105" s="14" t="s">
        <v>1204</v>
      </c>
      <c r="BA105" s="9" t="s">
        <v>1679</v>
      </c>
      <c r="BB105" s="14" t="s">
        <v>839</v>
      </c>
      <c r="BC105" s="174" t="str">
        <f>PRODUCTOS[[#This Row],[Data]]</f>
        <v>DATACOMERCIO</v>
      </c>
      <c r="BD105" s="174"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3" t="s">
        <v>12</v>
      </c>
      <c r="H106" s="2" t="s">
        <v>1686</v>
      </c>
      <c r="I106" s="183"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0" t="s">
        <v>1562</v>
      </c>
      <c r="AI106" s="44" t="s">
        <v>1840</v>
      </c>
      <c r="AJ106" s="222" t="s">
        <v>1353</v>
      </c>
      <c r="AK106" s="7" t="s">
        <v>1413</v>
      </c>
      <c r="AL106" s="7" t="s">
        <v>1353</v>
      </c>
      <c r="AM106" s="7" t="s">
        <v>1353</v>
      </c>
      <c r="AN106" s="7" t="s">
        <v>1353</v>
      </c>
      <c r="AO106" s="12" t="s">
        <v>1808</v>
      </c>
      <c r="AP106" s="14" t="s">
        <v>170</v>
      </c>
      <c r="AQ106" s="193">
        <v>8989</v>
      </c>
      <c r="AR106" s="182" t="s">
        <v>1762</v>
      </c>
      <c r="AS106" s="197">
        <v>624</v>
      </c>
      <c r="AT106" s="7" t="s">
        <v>1204</v>
      </c>
      <c r="AU106" s="204" t="s">
        <v>1204</v>
      </c>
      <c r="AV106" s="59" t="s">
        <v>1821</v>
      </c>
      <c r="AW106" s="14" t="s">
        <v>1834</v>
      </c>
      <c r="AX106" s="14" t="s">
        <v>1640</v>
      </c>
      <c r="AY106" s="12" t="s">
        <v>1764</v>
      </c>
      <c r="AZ106" s="14" t="s">
        <v>1204</v>
      </c>
      <c r="BA106" s="9" t="s">
        <v>1731</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3" t="s">
        <v>12</v>
      </c>
      <c r="H107" s="2" t="s">
        <v>1687</v>
      </c>
      <c r="I107" s="183"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0" t="s">
        <v>1562</v>
      </c>
      <c r="AI107" s="44" t="s">
        <v>1839</v>
      </c>
      <c r="AJ107" s="222" t="s">
        <v>1353</v>
      </c>
      <c r="AK107" s="7" t="s">
        <v>1413</v>
      </c>
      <c r="AL107" s="7" t="s">
        <v>1353</v>
      </c>
      <c r="AM107" s="7" t="s">
        <v>1353</v>
      </c>
      <c r="AN107" s="7" t="s">
        <v>1353</v>
      </c>
      <c r="AO107" s="12" t="s">
        <v>1811</v>
      </c>
      <c r="AP107" s="14" t="s">
        <v>170</v>
      </c>
      <c r="AQ107" s="193">
        <v>8989</v>
      </c>
      <c r="AR107" s="182" t="s">
        <v>1104</v>
      </c>
      <c r="AS107" s="197">
        <v>624</v>
      </c>
      <c r="AT107" s="7" t="s">
        <v>1204</v>
      </c>
      <c r="AU107" s="204" t="s">
        <v>1204</v>
      </c>
      <c r="AV107" s="59" t="s">
        <v>1821</v>
      </c>
      <c r="AW107" s="138" t="s">
        <v>1834</v>
      </c>
      <c r="AX107" s="14" t="s">
        <v>169</v>
      </c>
      <c r="AY107" s="12" t="s">
        <v>1328</v>
      </c>
      <c r="AZ107" s="14" t="s">
        <v>1204</v>
      </c>
      <c r="BA107" s="9" t="s">
        <v>1731</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3" t="s">
        <v>12</v>
      </c>
      <c r="H108" s="2" t="s">
        <v>1709</v>
      </c>
      <c r="I108" s="183"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0" t="s">
        <v>1562</v>
      </c>
      <c r="AI108" s="44" t="s">
        <v>1842</v>
      </c>
      <c r="AJ108" s="222" t="s">
        <v>1353</v>
      </c>
      <c r="AK108" s="7" t="s">
        <v>1413</v>
      </c>
      <c r="AL108" s="7" t="s">
        <v>1353</v>
      </c>
      <c r="AM108" s="7" t="s">
        <v>1353</v>
      </c>
      <c r="AN108" s="7" t="s">
        <v>1353</v>
      </c>
      <c r="AO108" s="12" t="s">
        <v>1810</v>
      </c>
      <c r="AP108" s="14" t="s">
        <v>170</v>
      </c>
      <c r="AQ108" s="193">
        <v>8989</v>
      </c>
      <c r="AR108" s="182" t="s">
        <v>1763</v>
      </c>
      <c r="AS108" s="197">
        <v>624</v>
      </c>
      <c r="AT108" s="7" t="s">
        <v>1204</v>
      </c>
      <c r="AU108" s="204" t="s">
        <v>1204</v>
      </c>
      <c r="AV108" s="59" t="s">
        <v>1821</v>
      </c>
      <c r="AW108" s="138" t="s">
        <v>1834</v>
      </c>
      <c r="AX108" s="14" t="s">
        <v>1641</v>
      </c>
      <c r="AY108" s="12" t="s">
        <v>1765</v>
      </c>
      <c r="AZ108" s="14" t="s">
        <v>1204</v>
      </c>
      <c r="BA108" s="9" t="s">
        <v>1731</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3" t="s">
        <v>12</v>
      </c>
      <c r="H109" s="2" t="s">
        <v>1710</v>
      </c>
      <c r="I109" s="183"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0" t="s">
        <v>1562</v>
      </c>
      <c r="AI109" s="220" t="s">
        <v>1841</v>
      </c>
      <c r="AJ109" s="222" t="s">
        <v>1353</v>
      </c>
      <c r="AK109" s="7" t="s">
        <v>1413</v>
      </c>
      <c r="AL109" s="7" t="s">
        <v>1353</v>
      </c>
      <c r="AM109" s="7" t="s">
        <v>1353</v>
      </c>
      <c r="AN109" s="7" t="s">
        <v>1353</v>
      </c>
      <c r="AO109" s="12" t="s">
        <v>1809</v>
      </c>
      <c r="AP109" s="14" t="s">
        <v>170</v>
      </c>
      <c r="AQ109" s="193">
        <v>8989</v>
      </c>
      <c r="AR109" s="182" t="s">
        <v>1333</v>
      </c>
      <c r="AS109" s="197">
        <v>624</v>
      </c>
      <c r="AT109" s="7" t="s">
        <v>1204</v>
      </c>
      <c r="AU109" s="204" t="s">
        <v>1204</v>
      </c>
      <c r="AV109" s="59" t="s">
        <v>1821</v>
      </c>
      <c r="AW109" s="138" t="s">
        <v>1834</v>
      </c>
      <c r="AX109" s="14" t="s">
        <v>1005</v>
      </c>
      <c r="AY109" s="12" t="s">
        <v>1766</v>
      </c>
      <c r="AZ109" s="14" t="s">
        <v>1204</v>
      </c>
      <c r="BA109" s="9" t="s">
        <v>1731</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3" t="s">
        <v>12</v>
      </c>
      <c r="H110" s="2" t="s">
        <v>1711</v>
      </c>
      <c r="I110" s="183"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0" t="s">
        <v>1562</v>
      </c>
      <c r="AI110" s="44" t="s">
        <v>1838</v>
      </c>
      <c r="AJ110" s="222" t="s">
        <v>1353</v>
      </c>
      <c r="AK110" s="7" t="s">
        <v>1413</v>
      </c>
      <c r="AL110" s="7" t="s">
        <v>1353</v>
      </c>
      <c r="AM110" s="7" t="s">
        <v>1353</v>
      </c>
      <c r="AN110" s="7" t="s">
        <v>1353</v>
      </c>
      <c r="AO110" s="12" t="s">
        <v>1812</v>
      </c>
      <c r="AP110" s="14" t="s">
        <v>170</v>
      </c>
      <c r="AQ110" s="193">
        <v>8989</v>
      </c>
      <c r="AR110" s="182" t="s">
        <v>1333</v>
      </c>
      <c r="AS110" s="197">
        <v>624</v>
      </c>
      <c r="AT110" s="7" t="s">
        <v>1204</v>
      </c>
      <c r="AU110" s="204" t="s">
        <v>1204</v>
      </c>
      <c r="AV110" s="59" t="s">
        <v>1821</v>
      </c>
      <c r="AW110" s="138" t="s">
        <v>1834</v>
      </c>
      <c r="AX110" s="14" t="s">
        <v>741</v>
      </c>
      <c r="AY110" s="12" t="s">
        <v>1335</v>
      </c>
      <c r="AZ110" s="14" t="s">
        <v>1204</v>
      </c>
      <c r="BA110" s="9" t="s">
        <v>1731</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3" t="s">
        <v>12</v>
      </c>
      <c r="H111" s="2" t="s">
        <v>1712</v>
      </c>
      <c r="I111" s="183"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0" t="s">
        <v>1562</v>
      </c>
      <c r="AI111" s="44" t="s">
        <v>1843</v>
      </c>
      <c r="AJ111" s="222" t="s">
        <v>1353</v>
      </c>
      <c r="AK111" s="7" t="s">
        <v>1413</v>
      </c>
      <c r="AL111" s="7" t="s">
        <v>1353</v>
      </c>
      <c r="AM111" s="7" t="s">
        <v>1353</v>
      </c>
      <c r="AN111" s="7" t="s">
        <v>1353</v>
      </c>
      <c r="AO111" s="12" t="s">
        <v>1813</v>
      </c>
      <c r="AP111" s="14" t="s">
        <v>170</v>
      </c>
      <c r="AQ111" s="193">
        <v>8989</v>
      </c>
      <c r="AR111" s="182" t="s">
        <v>1333</v>
      </c>
      <c r="AS111" s="197">
        <v>624</v>
      </c>
      <c r="AT111" s="7" t="s">
        <v>1204</v>
      </c>
      <c r="AU111" s="204" t="s">
        <v>1204</v>
      </c>
      <c r="AV111" s="59" t="s">
        <v>1821</v>
      </c>
      <c r="AW111" s="138" t="s">
        <v>1834</v>
      </c>
      <c r="AX111" s="14" t="s">
        <v>1639</v>
      </c>
      <c r="AY111" s="12" t="s">
        <v>1767</v>
      </c>
      <c r="AZ111" s="14" t="s">
        <v>1204</v>
      </c>
      <c r="BA111" s="9" t="s">
        <v>1731</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3" t="s">
        <v>12</v>
      </c>
      <c r="H112" s="2" t="s">
        <v>1713</v>
      </c>
      <c r="I112" s="183"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0" t="s">
        <v>1562</v>
      </c>
      <c r="AI112" s="44" t="s">
        <v>1837</v>
      </c>
      <c r="AJ112" s="222" t="s">
        <v>1353</v>
      </c>
      <c r="AK112" s="7" t="s">
        <v>1413</v>
      </c>
      <c r="AL112" s="7" t="s">
        <v>1353</v>
      </c>
      <c r="AM112" s="7" t="s">
        <v>1353</v>
      </c>
      <c r="AN112" s="7" t="s">
        <v>1353</v>
      </c>
      <c r="AO112" s="12" t="s">
        <v>1814</v>
      </c>
      <c r="AP112" s="14" t="s">
        <v>170</v>
      </c>
      <c r="AQ112" s="193">
        <v>8989</v>
      </c>
      <c r="AR112" s="182" t="s">
        <v>1763</v>
      </c>
      <c r="AS112" s="197">
        <v>624</v>
      </c>
      <c r="AT112" s="7" t="s">
        <v>1204</v>
      </c>
      <c r="AU112" s="204" t="s">
        <v>1204</v>
      </c>
      <c r="AV112" s="59" t="s">
        <v>1821</v>
      </c>
      <c r="AW112" s="138" t="s">
        <v>1834</v>
      </c>
      <c r="AX112" s="14" t="s">
        <v>1172</v>
      </c>
      <c r="AY112" s="12" t="s">
        <v>1768</v>
      </c>
      <c r="AZ112" s="14" t="s">
        <v>1204</v>
      </c>
      <c r="BA112" s="9" t="s">
        <v>1731</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3" t="s">
        <v>12</v>
      </c>
      <c r="H113" s="2" t="s">
        <v>1716</v>
      </c>
      <c r="I113" s="183"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0" t="s">
        <v>1562</v>
      </c>
      <c r="AI113" s="44" t="s">
        <v>1844</v>
      </c>
      <c r="AJ113" s="222" t="s">
        <v>1353</v>
      </c>
      <c r="AK113" s="7" t="s">
        <v>1413</v>
      </c>
      <c r="AL113" s="7" t="s">
        <v>1353</v>
      </c>
      <c r="AM113" s="7" t="s">
        <v>1353</v>
      </c>
      <c r="AN113" s="7" t="s">
        <v>1353</v>
      </c>
      <c r="AO113" s="12" t="s">
        <v>1815</v>
      </c>
      <c r="AP113" s="14" t="s">
        <v>170</v>
      </c>
      <c r="AQ113" s="193">
        <v>8989</v>
      </c>
      <c r="AR113" s="182" t="s">
        <v>1763</v>
      </c>
      <c r="AS113" s="197">
        <v>624</v>
      </c>
      <c r="AT113" s="7" t="s">
        <v>1204</v>
      </c>
      <c r="AU113" s="204" t="s">
        <v>1204</v>
      </c>
      <c r="AV113" s="59" t="s">
        <v>1821</v>
      </c>
      <c r="AW113" s="138" t="s">
        <v>1834</v>
      </c>
      <c r="AX113" s="14" t="s">
        <v>1714</v>
      </c>
      <c r="AY113" s="12" t="s">
        <v>1769</v>
      </c>
      <c r="AZ113" s="14" t="s">
        <v>1204</v>
      </c>
      <c r="BA113" s="9" t="s">
        <v>1731</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3"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0" t="s">
        <v>1562</v>
      </c>
      <c r="AI114" s="44" t="s">
        <v>1854</v>
      </c>
      <c r="AJ114" s="222" t="s">
        <v>1353</v>
      </c>
      <c r="AK114" s="7" t="s">
        <v>1413</v>
      </c>
      <c r="AL114" s="222" t="s">
        <v>1353</v>
      </c>
      <c r="AM114" s="209" t="s">
        <v>1353</v>
      </c>
      <c r="AN114" s="7" t="s">
        <v>1353</v>
      </c>
      <c r="AO114" s="12" t="s">
        <v>1817</v>
      </c>
      <c r="AP114" s="14" t="s">
        <v>170</v>
      </c>
      <c r="AQ114" s="193">
        <v>9990</v>
      </c>
      <c r="AR114" s="182" t="s">
        <v>1762</v>
      </c>
      <c r="AS114" s="197">
        <v>732</v>
      </c>
      <c r="AT114" s="7" t="s">
        <v>1204</v>
      </c>
      <c r="AU114" s="204" t="s">
        <v>1204</v>
      </c>
      <c r="AV114" s="59" t="s">
        <v>1820</v>
      </c>
      <c r="AW114" s="138" t="s">
        <v>1834</v>
      </c>
      <c r="AX114" s="14" t="s">
        <v>1640</v>
      </c>
      <c r="AY114" s="12" t="s">
        <v>1764</v>
      </c>
      <c r="AZ114" s="14" t="s">
        <v>1204</v>
      </c>
      <c r="BA114" s="9" t="s">
        <v>1731</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3"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0" t="s">
        <v>1562</v>
      </c>
      <c r="AI115" s="44" t="s">
        <v>1856</v>
      </c>
      <c r="AJ115" s="222" t="s">
        <v>1353</v>
      </c>
      <c r="AK115" s="7" t="s">
        <v>1413</v>
      </c>
      <c r="AL115" s="222" t="s">
        <v>1353</v>
      </c>
      <c r="AM115" s="209" t="s">
        <v>1353</v>
      </c>
      <c r="AN115" s="7" t="s">
        <v>1353</v>
      </c>
      <c r="AO115" s="12" t="s">
        <v>1818</v>
      </c>
      <c r="AP115" s="14" t="s">
        <v>170</v>
      </c>
      <c r="AQ115" s="193">
        <v>9990</v>
      </c>
      <c r="AR115" s="182" t="s">
        <v>1104</v>
      </c>
      <c r="AS115" s="197">
        <v>732</v>
      </c>
      <c r="AT115" s="7" t="s">
        <v>1204</v>
      </c>
      <c r="AU115" s="204" t="s">
        <v>1204</v>
      </c>
      <c r="AV115" s="59" t="s">
        <v>1820</v>
      </c>
      <c r="AW115" s="138" t="s">
        <v>1834</v>
      </c>
      <c r="AX115" s="14" t="s">
        <v>169</v>
      </c>
      <c r="AY115" s="12" t="s">
        <v>1328</v>
      </c>
      <c r="AZ115" s="14" t="s">
        <v>1204</v>
      </c>
      <c r="BA115" s="9" t="s">
        <v>1731</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3"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0" t="s">
        <v>1562</v>
      </c>
      <c r="AI116" s="44" t="s">
        <v>1852</v>
      </c>
      <c r="AJ116" s="222" t="s">
        <v>1353</v>
      </c>
      <c r="AK116" s="7" t="s">
        <v>1413</v>
      </c>
      <c r="AL116" s="7" t="s">
        <v>1353</v>
      </c>
      <c r="AM116" s="7" t="s">
        <v>1353</v>
      </c>
      <c r="AN116" s="7" t="s">
        <v>1353</v>
      </c>
      <c r="AO116" s="12" t="s">
        <v>1819</v>
      </c>
      <c r="AP116" s="14" t="s">
        <v>170</v>
      </c>
      <c r="AQ116" s="193">
        <v>9990</v>
      </c>
      <c r="AR116" s="182" t="s">
        <v>1763</v>
      </c>
      <c r="AS116" s="197">
        <v>732</v>
      </c>
      <c r="AT116" s="7" t="s">
        <v>1204</v>
      </c>
      <c r="AU116" s="204" t="s">
        <v>1204</v>
      </c>
      <c r="AV116" s="59" t="s">
        <v>1820</v>
      </c>
      <c r="AW116" s="138" t="s">
        <v>1834</v>
      </c>
      <c r="AX116" s="14" t="s">
        <v>1641</v>
      </c>
      <c r="AY116" s="12" t="s">
        <v>1765</v>
      </c>
      <c r="AZ116" s="14" t="s">
        <v>1204</v>
      </c>
      <c r="BA116" s="9" t="s">
        <v>1731</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3"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0" t="s">
        <v>1562</v>
      </c>
      <c r="AI117" s="44" t="s">
        <v>1853</v>
      </c>
      <c r="AJ117" s="222" t="s">
        <v>1353</v>
      </c>
      <c r="AK117" s="7" t="s">
        <v>1413</v>
      </c>
      <c r="AL117" s="7" t="s">
        <v>1353</v>
      </c>
      <c r="AM117" s="7" t="s">
        <v>1353</v>
      </c>
      <c r="AN117" s="7" t="s">
        <v>1353</v>
      </c>
      <c r="AO117" s="12" t="s">
        <v>1822</v>
      </c>
      <c r="AP117" s="14" t="s">
        <v>170</v>
      </c>
      <c r="AQ117" s="193">
        <v>9990</v>
      </c>
      <c r="AR117" s="182" t="s">
        <v>1333</v>
      </c>
      <c r="AS117" s="197">
        <v>732</v>
      </c>
      <c r="AT117" s="7" t="s">
        <v>1204</v>
      </c>
      <c r="AU117" s="204" t="s">
        <v>1204</v>
      </c>
      <c r="AV117" s="59" t="s">
        <v>1820</v>
      </c>
      <c r="AW117" s="138" t="s">
        <v>1834</v>
      </c>
      <c r="AX117" s="14" t="s">
        <v>1005</v>
      </c>
      <c r="AY117" s="12" t="s">
        <v>1766</v>
      </c>
      <c r="AZ117" s="14" t="s">
        <v>1204</v>
      </c>
      <c r="BA117" s="9" t="s">
        <v>1731</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3"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0" t="s">
        <v>1562</v>
      </c>
      <c r="AI118" s="44" t="s">
        <v>1855</v>
      </c>
      <c r="AJ118" s="222" t="s">
        <v>1353</v>
      </c>
      <c r="AK118" s="7" t="s">
        <v>1413</v>
      </c>
      <c r="AL118" s="7" t="s">
        <v>1353</v>
      </c>
      <c r="AM118" s="7" t="s">
        <v>1353</v>
      </c>
      <c r="AN118" s="7" t="s">
        <v>1353</v>
      </c>
      <c r="AO118" s="12" t="s">
        <v>1823</v>
      </c>
      <c r="AP118" s="14" t="s">
        <v>170</v>
      </c>
      <c r="AQ118" s="193">
        <v>9990</v>
      </c>
      <c r="AR118" s="182" t="s">
        <v>1333</v>
      </c>
      <c r="AS118" s="197">
        <v>732</v>
      </c>
      <c r="AT118" s="7" t="s">
        <v>1204</v>
      </c>
      <c r="AU118" s="204" t="s">
        <v>1204</v>
      </c>
      <c r="AV118" s="59" t="s">
        <v>1820</v>
      </c>
      <c r="AW118" s="138" t="s">
        <v>1834</v>
      </c>
      <c r="AX118" s="14" t="s">
        <v>741</v>
      </c>
      <c r="AY118" s="12" t="s">
        <v>1335</v>
      </c>
      <c r="AZ118" s="14" t="s">
        <v>1204</v>
      </c>
      <c r="BA118" s="9" t="s">
        <v>1731</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3"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0" t="s">
        <v>1562</v>
      </c>
      <c r="AI119" s="44" t="s">
        <v>1851</v>
      </c>
      <c r="AJ119" s="222" t="s">
        <v>1353</v>
      </c>
      <c r="AK119" s="7" t="s">
        <v>1413</v>
      </c>
      <c r="AL119" s="7" t="s">
        <v>1353</v>
      </c>
      <c r="AM119" s="7" t="s">
        <v>1353</v>
      </c>
      <c r="AN119" s="7" t="s">
        <v>1353</v>
      </c>
      <c r="AO119" s="12" t="s">
        <v>1824</v>
      </c>
      <c r="AP119" s="14" t="s">
        <v>170</v>
      </c>
      <c r="AQ119" s="193">
        <v>9990</v>
      </c>
      <c r="AR119" s="182" t="s">
        <v>1333</v>
      </c>
      <c r="AS119" s="197">
        <v>732</v>
      </c>
      <c r="AT119" s="7" t="s">
        <v>1204</v>
      </c>
      <c r="AU119" s="204" t="s">
        <v>1204</v>
      </c>
      <c r="AV119" s="59" t="s">
        <v>1820</v>
      </c>
      <c r="AW119" s="138" t="s">
        <v>1834</v>
      </c>
      <c r="AX119" s="14" t="s">
        <v>1639</v>
      </c>
      <c r="AY119" s="12" t="s">
        <v>1767</v>
      </c>
      <c r="AZ119" s="14" t="s">
        <v>1204</v>
      </c>
      <c r="BA119" s="9" t="s">
        <v>1731</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3"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0" t="s">
        <v>1562</v>
      </c>
      <c r="AI120" s="44" t="s">
        <v>1849</v>
      </c>
      <c r="AJ120" s="222" t="s">
        <v>1353</v>
      </c>
      <c r="AK120" s="7" t="s">
        <v>1413</v>
      </c>
      <c r="AL120" s="7" t="s">
        <v>1353</v>
      </c>
      <c r="AM120" s="7" t="s">
        <v>1353</v>
      </c>
      <c r="AN120" s="7" t="s">
        <v>1353</v>
      </c>
      <c r="AO120" s="12" t="s">
        <v>1828</v>
      </c>
      <c r="AP120" s="14" t="s">
        <v>170</v>
      </c>
      <c r="AQ120" s="193">
        <v>9990</v>
      </c>
      <c r="AR120" s="182" t="s">
        <v>1763</v>
      </c>
      <c r="AS120" s="197">
        <v>732</v>
      </c>
      <c r="AT120" s="7" t="s">
        <v>1204</v>
      </c>
      <c r="AU120" s="204" t="s">
        <v>1204</v>
      </c>
      <c r="AV120" s="59" t="s">
        <v>1820</v>
      </c>
      <c r="AW120" s="138" t="s">
        <v>1834</v>
      </c>
      <c r="AX120" s="14" t="s">
        <v>1172</v>
      </c>
      <c r="AY120" s="12" t="s">
        <v>1768</v>
      </c>
      <c r="AZ120" s="14" t="s">
        <v>1204</v>
      </c>
      <c r="BA120" s="9" t="s">
        <v>1731</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3"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0" t="s">
        <v>1562</v>
      </c>
      <c r="AI121" s="44" t="s">
        <v>1850</v>
      </c>
      <c r="AJ121" s="222" t="s">
        <v>1353</v>
      </c>
      <c r="AK121" s="7" t="s">
        <v>1413</v>
      </c>
      <c r="AL121" s="7" t="s">
        <v>1353</v>
      </c>
      <c r="AM121" s="7" t="s">
        <v>1353</v>
      </c>
      <c r="AN121" s="7" t="s">
        <v>1353</v>
      </c>
      <c r="AO121" s="12" t="s">
        <v>1825</v>
      </c>
      <c r="AP121" s="14" t="s">
        <v>170</v>
      </c>
      <c r="AQ121" s="193">
        <v>9990</v>
      </c>
      <c r="AR121" s="182" t="s">
        <v>1763</v>
      </c>
      <c r="AS121" s="197">
        <v>732</v>
      </c>
      <c r="AT121" s="7" t="s">
        <v>1204</v>
      </c>
      <c r="AU121" s="204" t="s">
        <v>1204</v>
      </c>
      <c r="AV121" s="59" t="s">
        <v>1820</v>
      </c>
      <c r="AW121" s="138" t="s">
        <v>1834</v>
      </c>
      <c r="AX121" s="14" t="s">
        <v>1714</v>
      </c>
      <c r="AY121" s="12" t="s">
        <v>1769</v>
      </c>
      <c r="AZ121" s="14" t="s">
        <v>1204</v>
      </c>
      <c r="BA121" s="9" t="s">
        <v>1731</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8"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0" t="s">
        <v>1739</v>
      </c>
      <c r="AI122" s="3"/>
      <c r="AK122" s="7"/>
      <c r="AL122" s="7"/>
      <c r="AM122" s="7"/>
      <c r="AN122" s="7"/>
      <c r="AO122" s="97"/>
      <c r="AP122" s="17" t="s">
        <v>170</v>
      </c>
      <c r="AQ122" s="154"/>
      <c r="AR122" s="17" t="s">
        <v>1333</v>
      </c>
      <c r="AS122" s="155"/>
      <c r="AT122" s="17" t="s">
        <v>1204</v>
      </c>
      <c r="AU122" s="17" t="s">
        <v>1204</v>
      </c>
      <c r="AV122" s="155"/>
      <c r="AW122" s="253" t="s">
        <v>1834</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8"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0" t="s">
        <v>1739</v>
      </c>
      <c r="AI123" s="3"/>
      <c r="AK123" s="7"/>
      <c r="AL123" s="7"/>
      <c r="AM123" s="7"/>
      <c r="AN123" s="7"/>
      <c r="AO123" s="97"/>
      <c r="AP123" s="17" t="s">
        <v>170</v>
      </c>
      <c r="AQ123" s="154"/>
      <c r="AR123" s="17" t="s">
        <v>1333</v>
      </c>
      <c r="AS123" s="155"/>
      <c r="AT123" s="17" t="s">
        <v>1204</v>
      </c>
      <c r="AU123" s="17" t="s">
        <v>1204</v>
      </c>
      <c r="AV123" s="155"/>
      <c r="AW123" s="253" t="s">
        <v>1834</v>
      </c>
      <c r="AX123" s="14" t="s">
        <v>1639</v>
      </c>
      <c r="AY123" s="12" t="s">
        <v>1767</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8"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0" t="s">
        <v>1739</v>
      </c>
      <c r="AI124" s="3"/>
      <c r="AK124" s="7"/>
      <c r="AL124" s="7"/>
      <c r="AM124" s="7"/>
      <c r="AN124" s="7"/>
      <c r="AO124" s="97"/>
      <c r="AP124" s="17" t="s">
        <v>170</v>
      </c>
      <c r="AQ124" s="154"/>
      <c r="AR124" s="17" t="s">
        <v>1763</v>
      </c>
      <c r="AS124" s="155"/>
      <c r="AT124" s="17" t="s">
        <v>1204</v>
      </c>
      <c r="AU124" s="17" t="s">
        <v>1204</v>
      </c>
      <c r="AV124" s="155"/>
      <c r="AW124" s="253" t="s">
        <v>1834</v>
      </c>
      <c r="AX124" s="14" t="s">
        <v>1172</v>
      </c>
      <c r="AY124" s="12" t="s">
        <v>1768</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3" t="str">
        <f t="shared" si="7"/>
        <v>0003-09-00118</v>
      </c>
      <c r="G125" s="188"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0" t="s">
        <v>1739</v>
      </c>
      <c r="AI125" s="3"/>
      <c r="AK125" s="7"/>
      <c r="AL125" s="7"/>
      <c r="AM125" s="7"/>
      <c r="AN125" s="7"/>
      <c r="AO125" s="97"/>
      <c r="AP125" s="17" t="s">
        <v>170</v>
      </c>
      <c r="AQ125" s="154"/>
      <c r="AR125" s="17" t="s">
        <v>1763</v>
      </c>
      <c r="AS125" s="155"/>
      <c r="AT125" s="17" t="s">
        <v>1204</v>
      </c>
      <c r="AU125" s="17" t="s">
        <v>1204</v>
      </c>
      <c r="AV125" s="155"/>
      <c r="AW125" s="253" t="s">
        <v>1834</v>
      </c>
      <c r="AX125" s="14" t="s">
        <v>1714</v>
      </c>
      <c r="AY125" s="12" t="s">
        <v>1769</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181</v>
      </c>
      <c r="BL125" s="7">
        <v>1</v>
      </c>
      <c r="BM125" s="156"/>
    </row>
    <row r="126" spans="1:65" ht="228.5" customHeight="1" x14ac:dyDescent="0.35">
      <c r="A126" s="40" t="str">
        <f>+VLOOKUP(D126,'DATA`S'!$B$8:$C$1000,2,0)</f>
        <v>0017</v>
      </c>
      <c r="B126" s="40" t="str">
        <f>VLOOKUP(PRODUCTOS[[#This Row],[País]],PAISES!$B$4:$C$20,2,0)</f>
        <v>01</v>
      </c>
      <c r="C126" s="8" t="s">
        <v>1707</v>
      </c>
      <c r="D126" s="2" t="s">
        <v>644</v>
      </c>
      <c r="E126" s="2" t="s">
        <v>169</v>
      </c>
      <c r="F126" s="40" t="str">
        <f t="shared" si="7"/>
        <v>0017-01-00119</v>
      </c>
      <c r="G126" s="2" t="s">
        <v>1930</v>
      </c>
      <c r="H126" s="2" t="s">
        <v>1917</v>
      </c>
      <c r="I126" s="96" t="s">
        <v>1961</v>
      </c>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C126" s="12" t="s">
        <v>1948</v>
      </c>
      <c r="AF126" s="7"/>
      <c r="AG126" s="11"/>
      <c r="AH126" s="260" t="s">
        <v>1739</v>
      </c>
      <c r="AI126" s="3"/>
      <c r="AK126" s="7"/>
      <c r="AL126" s="7"/>
      <c r="AM126" s="7"/>
      <c r="AN126" s="7"/>
      <c r="AO126" s="264" t="s">
        <v>1946</v>
      </c>
      <c r="AP126" s="14" t="s">
        <v>170</v>
      </c>
      <c r="AQ126" s="262"/>
      <c r="AR126" s="14" t="s">
        <v>1104</v>
      </c>
      <c r="AS126" s="156"/>
      <c r="AT126" s="14" t="s">
        <v>1204</v>
      </c>
      <c r="AU126" s="14" t="s">
        <v>1204</v>
      </c>
      <c r="AV126" s="263" t="s">
        <v>1937</v>
      </c>
      <c r="AW126" s="14" t="s">
        <v>1108</v>
      </c>
      <c r="AX126" s="14" t="s">
        <v>169</v>
      </c>
      <c r="AY126" s="7" t="s">
        <v>1328</v>
      </c>
      <c r="AZ126" s="14" t="s">
        <v>1204</v>
      </c>
      <c r="BA126" s="9" t="s">
        <v>1926</v>
      </c>
      <c r="BB126" s="59" t="s">
        <v>839</v>
      </c>
      <c r="BC126" s="174" t="str">
        <f>PRODUCTOS[[#This Row],[Data]]</f>
        <v>DATAELECCIONES</v>
      </c>
      <c r="BD126" s="174" t="str">
        <f>PRODUCTOS[[#This Row],[Tecnología]]</f>
        <v>POWER BI</v>
      </c>
      <c r="BE126" s="7" t="s">
        <v>1952</v>
      </c>
      <c r="BF126" s="7" t="s">
        <v>923</v>
      </c>
      <c r="BG126" s="98" t="s">
        <v>1897</v>
      </c>
      <c r="BI126" s="7" t="s">
        <v>841</v>
      </c>
      <c r="BJ126" s="98" t="s">
        <v>842</v>
      </c>
      <c r="BK126" s="7" t="s">
        <v>181</v>
      </c>
      <c r="BL126" s="7">
        <v>1</v>
      </c>
      <c r="BM126" s="12" t="s">
        <v>1953</v>
      </c>
    </row>
    <row r="127" spans="1:65" ht="159.5" x14ac:dyDescent="0.35">
      <c r="A127" s="40" t="str">
        <f>+VLOOKUP(D127,'DATA`S'!$B$8:$C$1000,2,0)</f>
        <v>0017</v>
      </c>
      <c r="B127" s="40" t="str">
        <f>VLOOKUP(PRODUCTOS[[#This Row],[País]],PAISES!$B$4:$C$20,2,0)</f>
        <v>01</v>
      </c>
      <c r="C127" s="8" t="s">
        <v>1708</v>
      </c>
      <c r="D127" s="2" t="s">
        <v>644</v>
      </c>
      <c r="E127" s="2" t="s">
        <v>169</v>
      </c>
      <c r="F127" s="40" t="str">
        <f t="shared" si="7"/>
        <v>0017-01-00120</v>
      </c>
      <c r="G127" s="2" t="s">
        <v>1918</v>
      </c>
      <c r="H127" s="2" t="s">
        <v>1922</v>
      </c>
      <c r="I127" s="96" t="s">
        <v>1962</v>
      </c>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C127" s="12" t="s">
        <v>1949</v>
      </c>
      <c r="AF127" s="7"/>
      <c r="AG127" s="11"/>
      <c r="AH127" s="260" t="s">
        <v>1739</v>
      </c>
      <c r="AI127" s="3"/>
      <c r="AK127" s="7"/>
      <c r="AL127" s="7"/>
      <c r="AM127" s="7"/>
      <c r="AN127" s="7"/>
      <c r="AO127" s="264" t="s">
        <v>1945</v>
      </c>
      <c r="AP127" s="14" t="s">
        <v>170</v>
      </c>
      <c r="AQ127" s="262"/>
      <c r="AR127" s="14" t="s">
        <v>1204</v>
      </c>
      <c r="AS127" s="14" t="s">
        <v>1204</v>
      </c>
      <c r="AT127" s="14" t="s">
        <v>1204</v>
      </c>
      <c r="AU127" s="14" t="s">
        <v>1204</v>
      </c>
      <c r="AV127" s="263" t="s">
        <v>1938</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1831</v>
      </c>
      <c r="BF127" s="7" t="s">
        <v>923</v>
      </c>
      <c r="BG127" s="98" t="s">
        <v>1897</v>
      </c>
      <c r="BI127" s="7" t="s">
        <v>841</v>
      </c>
      <c r="BJ127" s="98" t="s">
        <v>842</v>
      </c>
      <c r="BK127" s="7" t="s">
        <v>181</v>
      </c>
      <c r="BL127" s="7">
        <v>1</v>
      </c>
      <c r="BM127" s="12" t="s">
        <v>1954</v>
      </c>
    </row>
    <row r="128" spans="1:65" ht="159.5" x14ac:dyDescent="0.35">
      <c r="A128" s="40" t="str">
        <f>+VLOOKUP(D128,'DATA`S'!$B$8:$C$1000,2,0)</f>
        <v>0017</v>
      </c>
      <c r="B128" s="40" t="str">
        <f>VLOOKUP(PRODUCTOS[[#This Row],[País]],PAISES!$B$4:$C$20,2,0)</f>
        <v>01</v>
      </c>
      <c r="C128" s="8" t="s">
        <v>1913</v>
      </c>
      <c r="D128" s="2" t="s">
        <v>644</v>
      </c>
      <c r="E128" s="2" t="s">
        <v>169</v>
      </c>
      <c r="F128" s="40" t="str">
        <f t="shared" ref="F128:F133" si="9">A128&amp;"-"&amp;B128&amp;"-"&amp;C128</f>
        <v>0017-01-00121</v>
      </c>
      <c r="G128" s="2" t="s">
        <v>1919</v>
      </c>
      <c r="H128" s="2" t="s">
        <v>1923</v>
      </c>
      <c r="I128" s="96" t="s">
        <v>1963</v>
      </c>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C128" s="12" t="s">
        <v>1950</v>
      </c>
      <c r="AF128" s="7"/>
      <c r="AG128" s="10"/>
      <c r="AH128" s="260" t="s">
        <v>1739</v>
      </c>
      <c r="AI128" s="3"/>
      <c r="AK128" s="7"/>
      <c r="AL128" s="7"/>
      <c r="AM128" s="7"/>
      <c r="AN128" s="7"/>
      <c r="AO128" s="264" t="s">
        <v>1944</v>
      </c>
      <c r="AP128" s="14" t="s">
        <v>170</v>
      </c>
      <c r="AQ128" s="262"/>
      <c r="AR128" s="14" t="s">
        <v>1204</v>
      </c>
      <c r="AS128" s="14" t="s">
        <v>1204</v>
      </c>
      <c r="AT128" s="14" t="s">
        <v>1204</v>
      </c>
      <c r="AU128" s="14" t="s">
        <v>1204</v>
      </c>
      <c r="AV128" s="263" t="s">
        <v>1939</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1831</v>
      </c>
      <c r="BF128" s="7" t="s">
        <v>923</v>
      </c>
      <c r="BG128" s="98" t="s">
        <v>1897</v>
      </c>
      <c r="BI128" s="7" t="s">
        <v>841</v>
      </c>
      <c r="BJ128" s="98" t="s">
        <v>842</v>
      </c>
      <c r="BK128" s="7" t="s">
        <v>181</v>
      </c>
      <c r="BL128" s="7">
        <v>1</v>
      </c>
      <c r="BM128" s="12" t="s">
        <v>1955</v>
      </c>
    </row>
    <row r="129" spans="1:65" ht="159.5" x14ac:dyDescent="0.35">
      <c r="A129" s="40" t="str">
        <f>+VLOOKUP(D129,'DATA`S'!$B$8:$C$1000,2,0)</f>
        <v>0017</v>
      </c>
      <c r="B129" s="40" t="str">
        <f>VLOOKUP(PRODUCTOS[[#This Row],[País]],PAISES!$B$4:$C$20,2,0)</f>
        <v>01</v>
      </c>
      <c r="C129" s="8" t="s">
        <v>1914</v>
      </c>
      <c r="D129" s="2" t="s">
        <v>644</v>
      </c>
      <c r="E129" s="2" t="s">
        <v>169</v>
      </c>
      <c r="F129" s="40" t="str">
        <f t="shared" si="9"/>
        <v>0017-01-00122</v>
      </c>
      <c r="G129" s="2" t="s">
        <v>1920</v>
      </c>
      <c r="H129" s="2" t="s">
        <v>1924</v>
      </c>
      <c r="I129" s="96" t="s">
        <v>1964</v>
      </c>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C129" s="12" t="s">
        <v>1951</v>
      </c>
      <c r="AF129" s="7"/>
      <c r="AG129" s="10"/>
      <c r="AH129" s="260" t="s">
        <v>1739</v>
      </c>
      <c r="AI129" s="3"/>
      <c r="AK129" s="7"/>
      <c r="AL129" s="7"/>
      <c r="AM129" s="7"/>
      <c r="AN129" s="7"/>
      <c r="AO129" s="264" t="s">
        <v>1943</v>
      </c>
      <c r="AP129" s="14" t="s">
        <v>170</v>
      </c>
      <c r="AQ129" s="262"/>
      <c r="AR129" s="14" t="s">
        <v>1204</v>
      </c>
      <c r="AS129" s="14" t="s">
        <v>1204</v>
      </c>
      <c r="AT129" s="14" t="s">
        <v>1204</v>
      </c>
      <c r="AU129" s="14" t="s">
        <v>1204</v>
      </c>
      <c r="AV129" s="263" t="s">
        <v>1940</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1831</v>
      </c>
      <c r="BF129" s="7" t="s">
        <v>923</v>
      </c>
      <c r="BG129" s="98" t="s">
        <v>1897</v>
      </c>
      <c r="BI129" s="7" t="s">
        <v>841</v>
      </c>
      <c r="BJ129" s="98" t="s">
        <v>842</v>
      </c>
      <c r="BK129" s="7" t="s">
        <v>181</v>
      </c>
      <c r="BL129" s="7">
        <v>1</v>
      </c>
      <c r="BM129" s="12" t="s">
        <v>1956</v>
      </c>
    </row>
    <row r="130" spans="1:65" ht="174" x14ac:dyDescent="0.35">
      <c r="A130" s="40" t="str">
        <f>+VLOOKUP(D130,'DATA`S'!$B$8:$C$1000,2,0)</f>
        <v>0017</v>
      </c>
      <c r="B130" s="40" t="str">
        <f>VLOOKUP(PRODUCTOS[[#This Row],[País]],PAISES!$B$4:$C$20,2,0)</f>
        <v>01</v>
      </c>
      <c r="C130" s="8" t="s">
        <v>1915</v>
      </c>
      <c r="D130" s="2" t="s">
        <v>644</v>
      </c>
      <c r="E130" s="2" t="s">
        <v>169</v>
      </c>
      <c r="F130" s="40" t="str">
        <f t="shared" si="9"/>
        <v>0017-01-00123</v>
      </c>
      <c r="G130" s="2" t="s">
        <v>1921</v>
      </c>
      <c r="H130" s="2" t="s">
        <v>1925</v>
      </c>
      <c r="I130" s="96" t="s">
        <v>1965</v>
      </c>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C130" s="12" t="s">
        <v>1947</v>
      </c>
      <c r="AF130" s="7"/>
      <c r="AG130" s="10"/>
      <c r="AH130" s="260" t="s">
        <v>1739</v>
      </c>
      <c r="AI130" s="3"/>
      <c r="AK130" s="7"/>
      <c r="AL130" s="7"/>
      <c r="AM130" s="7"/>
      <c r="AN130" s="7"/>
      <c r="AO130" s="264" t="s">
        <v>1942</v>
      </c>
      <c r="AP130" s="14" t="s">
        <v>170</v>
      </c>
      <c r="AQ130" s="262"/>
      <c r="AR130" s="14" t="s">
        <v>1204</v>
      </c>
      <c r="AS130" s="14" t="s">
        <v>1204</v>
      </c>
      <c r="AT130" s="14" t="s">
        <v>1204</v>
      </c>
      <c r="AU130" s="14" t="s">
        <v>1204</v>
      </c>
      <c r="AV130" s="263" t="s">
        <v>1941</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1831</v>
      </c>
      <c r="BF130" s="7" t="s">
        <v>923</v>
      </c>
      <c r="BG130" s="98" t="s">
        <v>1897</v>
      </c>
      <c r="BI130" s="7" t="s">
        <v>841</v>
      </c>
      <c r="BJ130" s="98" t="s">
        <v>842</v>
      </c>
      <c r="BK130" s="7" t="s">
        <v>181</v>
      </c>
      <c r="BL130" s="7">
        <v>1</v>
      </c>
      <c r="BM130" s="12" t="s">
        <v>1957</v>
      </c>
    </row>
    <row r="131" spans="1:65" ht="60" x14ac:dyDescent="0.35">
      <c r="A131" s="40" t="str">
        <f>+VLOOKUP(D131,'DATA`S'!$B$8:$C$1000,2,0)</f>
        <v>0017</v>
      </c>
      <c r="B131" s="40" t="str">
        <f>VLOOKUP(PRODUCTOS[[#This Row],[País]],PAISES!$B$4:$C$20,2,0)</f>
        <v>01</v>
      </c>
      <c r="C131" s="8" t="s">
        <v>1927</v>
      </c>
      <c r="D131" s="2" t="s">
        <v>644</v>
      </c>
      <c r="E131" s="2" t="s">
        <v>169</v>
      </c>
      <c r="F131" s="40" t="str">
        <f t="shared" si="9"/>
        <v>0017-01-00124</v>
      </c>
      <c r="G131" s="2" t="s">
        <v>1929</v>
      </c>
      <c r="H131" s="2"/>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F131" s="7"/>
      <c r="AG131" s="10"/>
      <c r="AH131" s="260" t="s">
        <v>1739</v>
      </c>
      <c r="AI131" s="3"/>
      <c r="AK131" s="7"/>
      <c r="AL131" s="7"/>
      <c r="AM131" s="7"/>
      <c r="AN131" s="7"/>
      <c r="AO131" s="156"/>
      <c r="AP131" s="14" t="s">
        <v>170</v>
      </c>
      <c r="AQ131" s="262"/>
      <c r="AR131" s="14" t="s">
        <v>1204</v>
      </c>
      <c r="AS131" s="14" t="s">
        <v>1204</v>
      </c>
      <c r="AT131" s="14" t="s">
        <v>1204</v>
      </c>
      <c r="AU131" s="14" t="s">
        <v>1204</v>
      </c>
      <c r="AV131" s="227"/>
      <c r="AW131" s="14" t="s">
        <v>1108</v>
      </c>
      <c r="AX131" s="14" t="s">
        <v>169</v>
      </c>
      <c r="AY131" s="14" t="s">
        <v>1204</v>
      </c>
      <c r="AZ131" s="14" t="s">
        <v>1204</v>
      </c>
      <c r="BA131" s="9" t="s">
        <v>1935</v>
      </c>
      <c r="BB131" s="59" t="s">
        <v>839</v>
      </c>
      <c r="BC131" s="174" t="str">
        <f>PRODUCTOS[[#This Row],[Data]]</f>
        <v>DATAELECCIONES</v>
      </c>
      <c r="BD131" s="174" t="str">
        <f>PRODUCTOS[[#This Row],[Tecnología]]</f>
        <v>POWER BI</v>
      </c>
      <c r="BE131" s="7" t="s">
        <v>1831</v>
      </c>
      <c r="BF131" s="7" t="s">
        <v>923</v>
      </c>
      <c r="BG131" s="98" t="s">
        <v>1897</v>
      </c>
      <c r="BI131" s="7" t="s">
        <v>841</v>
      </c>
      <c r="BJ131" s="98" t="s">
        <v>842</v>
      </c>
      <c r="BK131" s="7" t="s">
        <v>181</v>
      </c>
      <c r="BL131" s="7">
        <v>1</v>
      </c>
    </row>
    <row r="132" spans="1:65" ht="60" x14ac:dyDescent="0.35">
      <c r="A132" s="40" t="str">
        <f>+VLOOKUP(D132,'DATA`S'!$B$8:$C$1000,2,0)</f>
        <v>0017</v>
      </c>
      <c r="B132" s="40" t="str">
        <f>VLOOKUP(PRODUCTOS[[#This Row],[País]],PAISES!$B$4:$C$20,2,0)</f>
        <v>01</v>
      </c>
      <c r="C132" s="8" t="s">
        <v>1928</v>
      </c>
      <c r="D132" s="2" t="s">
        <v>644</v>
      </c>
      <c r="E132" s="2" t="s">
        <v>169</v>
      </c>
      <c r="F132" s="40" t="str">
        <f t="shared" si="9"/>
        <v>0017-01-00125</v>
      </c>
      <c r="G132" s="2" t="s">
        <v>1932</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0" t="s">
        <v>1739</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1926</v>
      </c>
      <c r="BB132" s="59" t="s">
        <v>839</v>
      </c>
      <c r="BC132" s="174" t="str">
        <f>PRODUCTOS[[#This Row],[Data]]</f>
        <v>DATAELECCIONES</v>
      </c>
      <c r="BD132" s="174" t="str">
        <f>PRODUCTOS[[#This Row],[Tecnología]]</f>
        <v>POWER BI</v>
      </c>
      <c r="BE132" s="7" t="s">
        <v>1831</v>
      </c>
      <c r="BF132" s="7" t="s">
        <v>923</v>
      </c>
      <c r="BG132" s="98" t="s">
        <v>1897</v>
      </c>
      <c r="BI132" s="7" t="s">
        <v>841</v>
      </c>
      <c r="BJ132" s="98" t="s">
        <v>842</v>
      </c>
      <c r="BK132" s="7" t="s">
        <v>181</v>
      </c>
      <c r="BL132" s="7">
        <v>1</v>
      </c>
    </row>
    <row r="133" spans="1:65" ht="48.5" customHeight="1" x14ac:dyDescent="0.35">
      <c r="A133" s="40" t="str">
        <f>+VLOOKUP(D133,'DATA`S'!$B$8:$C$1000,2,0)</f>
        <v>0017</v>
      </c>
      <c r="B133" s="40" t="str">
        <f>VLOOKUP(PRODUCTOS[[#This Row],[País]],PAISES!$B$4:$C$20,2,0)</f>
        <v>01</v>
      </c>
      <c r="C133" s="8" t="s">
        <v>1931</v>
      </c>
      <c r="D133" s="2" t="s">
        <v>644</v>
      </c>
      <c r="E133" s="2" t="s">
        <v>169</v>
      </c>
      <c r="F133" s="40" t="str">
        <f t="shared" si="9"/>
        <v>0017-01-00126</v>
      </c>
      <c r="G133" s="2" t="s">
        <v>1933</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0" t="s">
        <v>1739</v>
      </c>
      <c r="AI133" s="3"/>
      <c r="AK133" s="7"/>
      <c r="AL133" s="7"/>
      <c r="AM133" s="7"/>
      <c r="AN133" s="7"/>
      <c r="AO133" s="156"/>
      <c r="AP133" s="14" t="s">
        <v>927</v>
      </c>
      <c r="AQ133" s="262"/>
      <c r="AR133" s="14" t="s">
        <v>1204</v>
      </c>
      <c r="AS133" s="14" t="s">
        <v>1204</v>
      </c>
      <c r="AT133" s="14" t="s">
        <v>1204</v>
      </c>
      <c r="AU133" s="14" t="s">
        <v>1204</v>
      </c>
      <c r="AV133" s="227"/>
      <c r="AW133" s="14" t="s">
        <v>1834</v>
      </c>
      <c r="AX133" s="14" t="s">
        <v>927</v>
      </c>
      <c r="AY133" s="14" t="s">
        <v>1204</v>
      </c>
      <c r="AZ133" s="14" t="s">
        <v>1204</v>
      </c>
      <c r="BA133" s="9" t="s">
        <v>1908</v>
      </c>
      <c r="BB133" s="59" t="s">
        <v>839</v>
      </c>
      <c r="BC133" s="174" t="str">
        <f>PRODUCTOS[[#This Row],[Data]]</f>
        <v>DATAELECCIONES</v>
      </c>
      <c r="BD133" s="174" t="str">
        <f>PRODUCTOS[[#This Row],[Tecnología]]</f>
        <v>POWER BI</v>
      </c>
      <c r="BE133" s="7" t="s">
        <v>1831</v>
      </c>
      <c r="BF133" s="7" t="s">
        <v>923</v>
      </c>
      <c r="BG133" s="98" t="s">
        <v>1934</v>
      </c>
      <c r="BI133" s="7" t="s">
        <v>841</v>
      </c>
      <c r="BJ133" s="98" t="s">
        <v>842</v>
      </c>
      <c r="BK133" s="7" t="s">
        <v>181</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298" priority="72" operator="containsText" text="En Desarrollo">
      <formula>NOT(ISERROR(SEARCH("En Desarrollo",N8)))</formula>
    </cfRule>
    <cfRule type="containsText" dxfId="297" priority="73" operator="containsText" text="Listo">
      <formula>NOT(ISERROR(SEARCH("Listo",N8)))</formula>
    </cfRule>
    <cfRule type="containsText" dxfId="296" priority="74" operator="containsText" text="No iniciado">
      <formula>NOT(ISERROR(SEARCH("No iniciado",N8)))</formula>
    </cfRule>
    <cfRule type="containsText" dxfId="295" priority="75" operator="containsText" text="En pausa">
      <formula>NOT(ISERROR(SEARCH("En pausa",N8)))</formula>
    </cfRule>
    <cfRule type="containsText" dxfId="294" priority="76" operator="containsText" text="Publicado">
      <formula>NOT(ISERROR(SEARCH("Publicado",N8)))</formula>
    </cfRule>
    <cfRule type="containsText" dxfId="293" priority="77" operator="containsText" text="Caída">
      <formula>NOT(ISERROR(SEARCH("Caída",N8)))</formula>
    </cfRule>
  </conditionalFormatting>
  <conditionalFormatting sqref="J8:M53 J55:M57 J59:M67 J69:M71 J73:M121 J127:M127">
    <cfRule type="cellIs" dxfId="292" priority="70" operator="equal">
      <formula>1</formula>
    </cfRule>
    <cfRule type="cellIs" dxfId="291" priority="71" operator="equal">
      <formula>0</formula>
    </cfRule>
  </conditionalFormatting>
  <conditionalFormatting sqref="AP8:AU53 AP55:AU57 AP59:AU67 AP69:AU71 AP73:AU121 AP127:AQ127 AP126:AU126">
    <cfRule type="containsText" dxfId="290" priority="69" operator="containsText" text="N/A">
      <formula>NOT(ISERROR(SEARCH("N/A",AP8)))</formula>
    </cfRule>
  </conditionalFormatting>
  <conditionalFormatting sqref="AJ8:AN133">
    <cfRule type="containsText" dxfId="289" priority="63" operator="containsText" text="logo">
      <formula>NOT(ISERROR(SEARCH("logo",AJ8)))</formula>
    </cfRule>
    <cfRule type="containsText" dxfId="288" priority="64" operator="containsText" text="sacar pantallazo">
      <formula>NOT(ISERROR(SEARCH("sacar pantallazo",AJ8)))</formula>
    </cfRule>
    <cfRule type="containsText" dxfId="287" priority="66" operator="containsText" text="ok">
      <formula>NOT(ISERROR(SEARCH("ok",AJ8)))</formula>
    </cfRule>
  </conditionalFormatting>
  <conditionalFormatting sqref="AO111:AO121 AO8:AO52 AO55:AO57 AO59:AO67 AO69:AO71 AO73:AO108">
    <cfRule type="containsText" dxfId="286" priority="62" operator="containsText" text="pendiente">
      <formula>NOT(ISERROR(SEARCH("pendiente",AO8)))</formula>
    </cfRule>
  </conditionalFormatting>
  <conditionalFormatting sqref="AO109">
    <cfRule type="containsText" dxfId="285" priority="61" operator="containsText" text="pendiente">
      <formula>NOT(ISERROR(SEARCH("pendiente",AO109)))</formula>
    </cfRule>
  </conditionalFormatting>
  <conditionalFormatting sqref="AO110">
    <cfRule type="containsText" dxfId="284" priority="60" operator="containsText" text="pendiente">
      <formula>NOT(ISERROR(SEARCH("pendiente",AO110)))</formula>
    </cfRule>
  </conditionalFormatting>
  <conditionalFormatting sqref="J54:M54">
    <cfRule type="cellIs" dxfId="283" priority="58" operator="equal">
      <formula>1</formula>
    </cfRule>
    <cfRule type="cellIs" dxfId="282" priority="59" operator="equal">
      <formula>0</formula>
    </cfRule>
  </conditionalFormatting>
  <conditionalFormatting sqref="J58:M58">
    <cfRule type="cellIs" dxfId="281" priority="56" operator="equal">
      <formula>1</formula>
    </cfRule>
    <cfRule type="cellIs" dxfId="280" priority="57" operator="equal">
      <formula>0</formula>
    </cfRule>
  </conditionalFormatting>
  <conditionalFormatting sqref="J68:M68">
    <cfRule type="cellIs" dxfId="279" priority="54" operator="equal">
      <formula>1</formula>
    </cfRule>
    <cfRule type="cellIs" dxfId="278" priority="55" operator="equal">
      <formula>0</formula>
    </cfRule>
  </conditionalFormatting>
  <conditionalFormatting sqref="J72:M72">
    <cfRule type="cellIs" dxfId="277" priority="52" operator="equal">
      <formula>1</formula>
    </cfRule>
    <cfRule type="cellIs" dxfId="276" priority="53" operator="equal">
      <formula>0</formula>
    </cfRule>
  </conditionalFormatting>
  <conditionalFormatting sqref="J122:M122">
    <cfRule type="cellIs" dxfId="275" priority="50" operator="equal">
      <formula>1</formula>
    </cfRule>
    <cfRule type="cellIs" dxfId="274" priority="51" operator="equal">
      <formula>0</formula>
    </cfRule>
  </conditionalFormatting>
  <conditionalFormatting sqref="J123:M123">
    <cfRule type="cellIs" dxfId="273" priority="48" operator="equal">
      <formula>1</formula>
    </cfRule>
    <cfRule type="cellIs" dxfId="272" priority="49" operator="equal">
      <formula>0</formula>
    </cfRule>
  </conditionalFormatting>
  <conditionalFormatting sqref="J124:M124">
    <cfRule type="cellIs" dxfId="271" priority="46" operator="equal">
      <formula>1</formula>
    </cfRule>
    <cfRule type="cellIs" dxfId="270" priority="47" operator="equal">
      <formula>0</formula>
    </cfRule>
  </conditionalFormatting>
  <conditionalFormatting sqref="J125:M125">
    <cfRule type="cellIs" dxfId="269" priority="44" operator="equal">
      <formula>1</formula>
    </cfRule>
    <cfRule type="cellIs" dxfId="268" priority="45" operator="equal">
      <formula>0</formula>
    </cfRule>
  </conditionalFormatting>
  <conditionalFormatting sqref="AP54:AU54">
    <cfRule type="containsText" dxfId="267" priority="41" operator="containsText" text="N/A">
      <formula>NOT(ISERROR(SEARCH("N/A",AP54)))</formula>
    </cfRule>
  </conditionalFormatting>
  <conditionalFormatting sqref="AO54">
    <cfRule type="containsText" dxfId="266" priority="40" operator="containsText" text="pendiente">
      <formula>NOT(ISERROR(SEARCH("pendiente",AO54)))</formula>
    </cfRule>
  </conditionalFormatting>
  <conditionalFormatting sqref="AP58:AU58">
    <cfRule type="containsText" dxfId="265" priority="39" operator="containsText" text="N/A">
      <formula>NOT(ISERROR(SEARCH("N/A",AP58)))</formula>
    </cfRule>
  </conditionalFormatting>
  <conditionalFormatting sqref="AO58">
    <cfRule type="containsText" dxfId="264" priority="38" operator="containsText" text="pendiente">
      <formula>NOT(ISERROR(SEARCH("pendiente",AO58)))</formula>
    </cfRule>
  </conditionalFormatting>
  <conditionalFormatting sqref="AP68:AU68">
    <cfRule type="containsText" dxfId="263" priority="37" operator="containsText" text="N/A">
      <formula>NOT(ISERROR(SEARCH("N/A",AP68)))</formula>
    </cfRule>
  </conditionalFormatting>
  <conditionalFormatting sqref="AO68">
    <cfRule type="containsText" dxfId="262" priority="36" operator="containsText" text="pendiente">
      <formula>NOT(ISERROR(SEARCH("pendiente",AO68)))</formula>
    </cfRule>
  </conditionalFormatting>
  <conditionalFormatting sqref="AP72:AU72">
    <cfRule type="containsText" dxfId="261" priority="35" operator="containsText" text="N/A">
      <formula>NOT(ISERROR(SEARCH("N/A",AP72)))</formula>
    </cfRule>
  </conditionalFormatting>
  <conditionalFormatting sqref="AO72">
    <cfRule type="containsText" dxfId="260" priority="34" operator="containsText" text="pendiente">
      <formula>NOT(ISERROR(SEARCH("pendiente",AO72)))</formula>
    </cfRule>
  </conditionalFormatting>
  <conditionalFormatting sqref="AP122:AU122">
    <cfRule type="containsText" dxfId="259" priority="33" operator="containsText" text="N/A">
      <formula>NOT(ISERROR(SEARCH("N/A",AP122)))</formula>
    </cfRule>
  </conditionalFormatting>
  <conditionalFormatting sqref="AO122">
    <cfRule type="containsText" dxfId="258" priority="32" operator="containsText" text="pendiente">
      <formula>NOT(ISERROR(SEARCH("pendiente",AO122)))</formula>
    </cfRule>
  </conditionalFormatting>
  <conditionalFormatting sqref="AP123:AU123">
    <cfRule type="containsText" dxfId="257" priority="31" operator="containsText" text="N/A">
      <formula>NOT(ISERROR(SEARCH("N/A",AP123)))</formula>
    </cfRule>
  </conditionalFormatting>
  <conditionalFormatting sqref="AO123">
    <cfRule type="containsText" dxfId="256" priority="30" operator="containsText" text="pendiente">
      <formula>NOT(ISERROR(SEARCH("pendiente",AO123)))</formula>
    </cfRule>
  </conditionalFormatting>
  <conditionalFormatting sqref="AP124:AU124">
    <cfRule type="containsText" dxfId="255" priority="29" operator="containsText" text="N/A">
      <formula>NOT(ISERROR(SEARCH("N/A",AP124)))</formula>
    </cfRule>
  </conditionalFormatting>
  <conditionalFormatting sqref="AO124">
    <cfRule type="containsText" dxfId="254" priority="28" operator="containsText" text="pendiente">
      <formula>NOT(ISERROR(SEARCH("pendiente",AO124)))</formula>
    </cfRule>
  </conditionalFormatting>
  <conditionalFormatting sqref="AP125:AU125">
    <cfRule type="containsText" dxfId="253" priority="27" operator="containsText" text="N/A">
      <formula>NOT(ISERROR(SEARCH("N/A",AP125)))</formula>
    </cfRule>
  </conditionalFormatting>
  <conditionalFormatting sqref="AO125">
    <cfRule type="containsText" dxfId="252" priority="26" operator="containsText" text="pendiente">
      <formula>NOT(ISERROR(SEARCH("pendiente",AO125)))</formula>
    </cfRule>
  </conditionalFormatting>
  <conditionalFormatting sqref="J126:M126">
    <cfRule type="cellIs" dxfId="251" priority="24" operator="equal">
      <formula>1</formula>
    </cfRule>
    <cfRule type="cellIs" dxfId="250" priority="25" operator="equal">
      <formula>0</formula>
    </cfRule>
  </conditionalFormatting>
  <conditionalFormatting sqref="J128:M128">
    <cfRule type="cellIs" dxfId="249" priority="22" operator="equal">
      <formula>1</formula>
    </cfRule>
    <cfRule type="cellIs" dxfId="248" priority="23" operator="equal">
      <formula>0</formula>
    </cfRule>
  </conditionalFormatting>
  <conditionalFormatting sqref="J129:M129">
    <cfRule type="cellIs" dxfId="247" priority="20" operator="equal">
      <formula>1</formula>
    </cfRule>
    <cfRule type="cellIs" dxfId="246" priority="21" operator="equal">
      <formula>0</formula>
    </cfRule>
  </conditionalFormatting>
  <conditionalFormatting sqref="J130:M130">
    <cfRule type="cellIs" dxfId="245" priority="18" operator="equal">
      <formula>1</formula>
    </cfRule>
    <cfRule type="cellIs" dxfId="244" priority="19" operator="equal">
      <formula>0</formula>
    </cfRule>
  </conditionalFormatting>
  <conditionalFormatting sqref="AR127:AU127">
    <cfRule type="containsText" dxfId="243" priority="14" operator="containsText" text="N/A">
      <formula>NOT(ISERROR(SEARCH("N/A",AR127)))</formula>
    </cfRule>
  </conditionalFormatting>
  <conditionalFormatting sqref="AR128:AU128">
    <cfRule type="containsText" dxfId="242" priority="13" operator="containsText" text="N/A">
      <formula>NOT(ISERROR(SEARCH("N/A",AR128)))</formula>
    </cfRule>
  </conditionalFormatting>
  <conditionalFormatting sqref="AR129:AU129">
    <cfRule type="containsText" dxfId="241" priority="12" operator="containsText" text="N/A">
      <formula>NOT(ISERROR(SEARCH("N/A",AR129)))</formula>
    </cfRule>
  </conditionalFormatting>
  <conditionalFormatting sqref="AR130:AU130">
    <cfRule type="containsText" dxfId="240" priority="11" operator="containsText" text="N/A">
      <formula>NOT(ISERROR(SEARCH("N/A",AR130)))</formula>
    </cfRule>
  </conditionalFormatting>
  <conditionalFormatting sqref="AP132:AU132">
    <cfRule type="containsText" dxfId="239" priority="10" operator="containsText" text="N/A">
      <formula>NOT(ISERROR(SEARCH("N/A",AP132)))</formula>
    </cfRule>
  </conditionalFormatting>
  <conditionalFormatting sqref="AR133:AS133">
    <cfRule type="containsText" dxfId="238" priority="9" operator="containsText" text="N/A">
      <formula>NOT(ISERROR(SEARCH("N/A",AR133)))</formula>
    </cfRule>
  </conditionalFormatting>
  <conditionalFormatting sqref="AT133:AU133">
    <cfRule type="containsText" dxfId="237" priority="8" operator="containsText" text="N/A">
      <formula>NOT(ISERROR(SEARCH("N/A",AT133)))</formula>
    </cfRule>
  </conditionalFormatting>
  <conditionalFormatting sqref="J131:M131">
    <cfRule type="cellIs" dxfId="236" priority="6" operator="equal">
      <formula>1</formula>
    </cfRule>
    <cfRule type="cellIs" dxfId="235" priority="7" operator="equal">
      <formula>0</formula>
    </cfRule>
  </conditionalFormatting>
  <conditionalFormatting sqref="J132:M132">
    <cfRule type="cellIs" dxfId="234" priority="4" operator="equal">
      <formula>1</formula>
    </cfRule>
    <cfRule type="cellIs" dxfId="233" priority="5" operator="equal">
      <formula>0</formula>
    </cfRule>
  </conditionalFormatting>
  <conditionalFormatting sqref="J133:M133">
    <cfRule type="cellIs" dxfId="232" priority="2" operator="equal">
      <formula>1</formula>
    </cfRule>
    <cfRule type="cellIs" dxfId="231" priority="3" operator="equal">
      <formula>0</formula>
    </cfRule>
  </conditionalFormatting>
  <conditionalFormatting sqref="AR131:AU131">
    <cfRule type="containsText" dxfId="230"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55"/>
  <sheetViews>
    <sheetView showGridLines="0" zoomScale="80" zoomScaleNormal="80" workbookViewId="0">
      <pane ySplit="11" topLeftCell="A12" activePane="bottomLeft" state="frozen"/>
      <selection activeCell="I8" sqref="I8"/>
      <selection pane="bottomLeft" activeCell="R155" sqref="R15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0" t="s">
        <v>1476</v>
      </c>
      <c r="X2" s="180" t="s">
        <v>1381</v>
      </c>
      <c r="Y2" s="180" t="s">
        <v>1382</v>
      </c>
      <c r="Z2" s="180" t="s">
        <v>1261</v>
      </c>
      <c r="AA2" s="180" t="s">
        <v>1383</v>
      </c>
    </row>
    <row r="3" spans="2:27" x14ac:dyDescent="0.35">
      <c r="V3" s="181" t="s">
        <v>1404</v>
      </c>
      <c r="W3" s="181">
        <f>COUNTIF(BORRADOR_PRODUCTOS[[BD ]],"En proceso")</f>
        <v>10</v>
      </c>
      <c r="X3" s="181">
        <f>COUNTIF(BORRADOR_PRODUCTOS[Plataforma],"En proceso")</f>
        <v>20</v>
      </c>
      <c r="Y3" s="181">
        <f>COUNTIF(BORRADOR_PRODUCTOS[Control Calidad],"En proceso")</f>
        <v>9</v>
      </c>
      <c r="Z3" s="181">
        <f>COUNTIF(BORRADOR_PRODUCTOS[Odoo],"En proceso")</f>
        <v>0</v>
      </c>
      <c r="AA3" s="181">
        <f>COUNTIF(BORRADOR_PRODUCTOS[Shopify],"En proceso")</f>
        <v>1</v>
      </c>
    </row>
    <row r="4" spans="2:27" x14ac:dyDescent="0.35">
      <c r="V4" s="181" t="s">
        <v>1405</v>
      </c>
      <c r="W4" s="181">
        <f>COUNTIF(BORRADOR_PRODUCTOS[[BD ]],"En pausa")</f>
        <v>0</v>
      </c>
      <c r="X4" s="181">
        <f>COUNTIF(BORRADOR_PRODUCTOS[Plataforma],"En pausa")</f>
        <v>0</v>
      </c>
      <c r="Y4" s="181">
        <f>COUNTIF(BORRADOR_PRODUCTOS[Control Calidad],"En pausa")</f>
        <v>1</v>
      </c>
      <c r="Z4" s="181">
        <f>COUNTIF(BORRADOR_PRODUCTOS[Odoo],"En pausa")</f>
        <v>0</v>
      </c>
      <c r="AA4" s="181">
        <f>COUNTIF(BORRADOR_PRODUCTOS[Shopify],"En pausa")</f>
        <v>0</v>
      </c>
    </row>
    <row r="5" spans="2:27" x14ac:dyDescent="0.35">
      <c r="V5" s="181" t="s">
        <v>1465</v>
      </c>
      <c r="W5" s="181">
        <f>COUNTIF(BORRADOR_PRODUCTOS[[BD ]],"Caída")</f>
        <v>0</v>
      </c>
      <c r="X5" s="181">
        <f>COUNTIF(BORRADOR_PRODUCTOS[Plataforma],"Caída")</f>
        <v>1</v>
      </c>
      <c r="Y5" s="181">
        <f>COUNTIF(BORRADOR_PRODUCTOS[Control Calidad],"Caída")</f>
        <v>0</v>
      </c>
      <c r="Z5" s="181">
        <f>COUNTIF(BORRADOR_PRODUCTOS[Odoo],"Caída")</f>
        <v>0</v>
      </c>
      <c r="AA5" s="181">
        <f>COUNTIF(BORRADOR_PRODUCTOS[Shopify],"Caída")</f>
        <v>0</v>
      </c>
    </row>
    <row r="6" spans="2:27" x14ac:dyDescent="0.35">
      <c r="V6" s="181" t="s">
        <v>1413</v>
      </c>
      <c r="W6" s="181">
        <f>COUNTIF(BORRADOR_PRODUCTOS[[BD ]],"Pendiente")</f>
        <v>0</v>
      </c>
      <c r="X6" s="181">
        <f>COUNTIF(BORRADOR_PRODUCTOS[Plataforma],"Pendiente")</f>
        <v>0</v>
      </c>
      <c r="Y6" s="181">
        <f>COUNTIF(BORRADOR_PRODUCTOS[Control Calidad],"Pendiente")</f>
        <v>0</v>
      </c>
      <c r="Z6" s="181">
        <f>COUNTIF(BORRADOR_PRODUCTOS[Odoo],"Pendiente")</f>
        <v>2</v>
      </c>
      <c r="AA6" s="181">
        <f>COUNTIF(BORRADOR_PRODUCTOS[Shopify],"Pendiente")</f>
        <v>2</v>
      </c>
    </row>
    <row r="7" spans="2:27" x14ac:dyDescent="0.35">
      <c r="V7" s="181" t="s">
        <v>1095</v>
      </c>
      <c r="W7" s="181">
        <f>COUNTIF(BORRADOR_PRODUCTOS[[BD ]],"Lista")</f>
        <v>72</v>
      </c>
      <c r="X7" s="181">
        <f>COUNTIF(BORRADOR_PRODUCTOS[Plataforma],"Lista")</f>
        <v>53</v>
      </c>
      <c r="Y7" s="181">
        <f>COUNTIF(BORRADOR_PRODUCTOS[Control Calidad],"Listo")</f>
        <v>45</v>
      </c>
      <c r="Z7" s="181">
        <f>COUNTIF(BORRADOR_PRODUCTOS[Odoo],"Listo")</f>
        <v>36</v>
      </c>
      <c r="AA7" s="181">
        <f>COUNTIF(BORRADOR_PRODUCTOS[Shopify],"Listo")</f>
        <v>45</v>
      </c>
    </row>
    <row r="8" spans="2:27" x14ac:dyDescent="0.35">
      <c r="V8" s="181" t="s">
        <v>1477</v>
      </c>
      <c r="W8" s="181">
        <f>COUNTIF(BORRADOR_PRODUCTOS[[BD ]],"")</f>
        <v>62</v>
      </c>
      <c r="X8" s="181">
        <f>COUNTIF(BORRADOR_PRODUCTOS[Plataforma],"")</f>
        <v>70</v>
      </c>
      <c r="Y8" s="181">
        <f>COUNTIF(BORRADOR_PRODUCTOS[Control Calidad],"")</f>
        <v>89</v>
      </c>
      <c r="Z8" s="181">
        <f>COUNTIF(BORRADOR_PRODUCTOS[Odoo],"")</f>
        <v>106</v>
      </c>
      <c r="AA8" s="181">
        <f>COUNTIF(BORRADOR_PRODUCTOS[Shopify],"")</f>
        <v>96</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hidden="1"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hidden="1"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hidden="1" customHeight="1" x14ac:dyDescent="0.35">
      <c r="B14" s="25" t="s">
        <v>1549</v>
      </c>
      <c r="C14" s="238"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hidden="1" x14ac:dyDescent="0.35">
      <c r="B15" s="239" t="s">
        <v>3</v>
      </c>
      <c r="C15" s="240" t="s">
        <v>1440</v>
      </c>
      <c r="D15" s="241">
        <v>4</v>
      </c>
      <c r="E15" s="241" t="s">
        <v>169</v>
      </c>
      <c r="F15" s="241" t="s">
        <v>726</v>
      </c>
      <c r="G15" s="241"/>
      <c r="H15" s="241"/>
      <c r="I15" s="242" t="s">
        <v>1882</v>
      </c>
      <c r="J15" s="243"/>
      <c r="K15" s="244"/>
      <c r="L15" s="244" t="s">
        <v>112</v>
      </c>
      <c r="M15" s="245" t="s">
        <v>727</v>
      </c>
      <c r="N15" s="246" t="s">
        <v>1870</v>
      </c>
      <c r="O15" s="22"/>
      <c r="P15" s="22"/>
      <c r="Q15" s="22"/>
      <c r="R15" s="22"/>
      <c r="S15" s="22"/>
      <c r="T15" s="26"/>
      <c r="U15" s="26">
        <v>44235</v>
      </c>
    </row>
    <row r="16" spans="2:27" ht="28" hidden="1"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hidden="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hidden="1"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hidden="1"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hidden="1"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hidden="1"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hidden="1"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hidden="1" x14ac:dyDescent="0.35">
      <c r="B44" s="254" t="s">
        <v>11</v>
      </c>
      <c r="C44" s="255" t="s">
        <v>1903</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6"/>
      <c r="U44" s="26">
        <v>44235</v>
      </c>
    </row>
    <row r="45" spans="2:21"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hidden="1"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hidden="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hidden="1"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hidden="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hidden="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hidden="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hidden="1"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hidden="1"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hidden="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hidden="1" x14ac:dyDescent="0.35">
      <c r="B61" s="239" t="s">
        <v>8</v>
      </c>
      <c r="C61" s="240" t="s">
        <v>743</v>
      </c>
      <c r="D61" s="241">
        <v>2</v>
      </c>
      <c r="E61" s="241" t="s">
        <v>169</v>
      </c>
      <c r="F61" s="241" t="s">
        <v>726</v>
      </c>
      <c r="G61" s="241"/>
      <c r="H61" s="241"/>
      <c r="I61" s="242" t="s">
        <v>1882</v>
      </c>
      <c r="J61" s="243"/>
      <c r="K61" s="244"/>
      <c r="L61" s="244"/>
      <c r="M61" s="245"/>
      <c r="N61" s="246" t="s">
        <v>1875</v>
      </c>
      <c r="O61" s="22"/>
      <c r="P61" s="22"/>
      <c r="Q61" s="22"/>
      <c r="R61" s="22"/>
      <c r="S61" s="22"/>
      <c r="T61" s="26"/>
      <c r="U61" s="26"/>
    </row>
    <row r="62" spans="2:21" hidden="1" x14ac:dyDescent="0.35">
      <c r="B62" s="239" t="s">
        <v>8</v>
      </c>
      <c r="C62" s="240" t="s">
        <v>744</v>
      </c>
      <c r="D62" s="241">
        <v>3</v>
      </c>
      <c r="E62" s="241" t="s">
        <v>169</v>
      </c>
      <c r="F62" s="241" t="s">
        <v>726</v>
      </c>
      <c r="G62" s="241"/>
      <c r="H62" s="241"/>
      <c r="I62" s="242" t="s">
        <v>1882</v>
      </c>
      <c r="J62" s="243"/>
      <c r="K62" s="244"/>
      <c r="L62" s="244"/>
      <c r="M62" s="245"/>
      <c r="N62" s="246" t="s">
        <v>1875</v>
      </c>
      <c r="O62" s="22"/>
      <c r="P62" s="22"/>
      <c r="Q62" s="22"/>
      <c r="R62" s="22"/>
      <c r="S62" s="22"/>
      <c r="T62" s="26"/>
      <c r="U62" s="26"/>
    </row>
    <row r="63" spans="2:21" hidden="1" x14ac:dyDescent="0.35">
      <c r="B63" s="239" t="s">
        <v>8</v>
      </c>
      <c r="C63" s="240" t="s">
        <v>745</v>
      </c>
      <c r="D63" s="241">
        <v>4</v>
      </c>
      <c r="E63" s="241" t="s">
        <v>169</v>
      </c>
      <c r="F63" s="241" t="s">
        <v>726</v>
      </c>
      <c r="G63" s="241"/>
      <c r="H63" s="241"/>
      <c r="I63" s="242" t="s">
        <v>1882</v>
      </c>
      <c r="J63" s="243"/>
      <c r="K63" s="244"/>
      <c r="L63" s="244"/>
      <c r="M63" s="245"/>
      <c r="N63" s="246" t="s">
        <v>1875</v>
      </c>
      <c r="O63" s="22"/>
      <c r="P63" s="22"/>
      <c r="Q63" s="22"/>
      <c r="R63" s="22"/>
      <c r="S63" s="22"/>
      <c r="T63" s="26"/>
      <c r="U63" s="26"/>
    </row>
    <row r="64" spans="2:21"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hidden="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hidden="1"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x14ac:dyDescent="0.35">
      <c r="B78" s="25" t="s">
        <v>644</v>
      </c>
      <c r="C78" s="104" t="s">
        <v>1142</v>
      </c>
      <c r="D78" s="21">
        <v>1</v>
      </c>
      <c r="E78" s="21" t="s">
        <v>169</v>
      </c>
      <c r="F78" s="21" t="s">
        <v>725</v>
      </c>
      <c r="G78" s="21" t="str">
        <f>PRODUCTOS!F53</f>
        <v>0017-01-00046</v>
      </c>
      <c r="H78" s="21"/>
      <c r="I78" s="27" t="s">
        <v>148</v>
      </c>
      <c r="J78" s="23">
        <v>0.95</v>
      </c>
      <c r="K78" s="22" t="s">
        <v>126</v>
      </c>
      <c r="L78" s="22" t="s">
        <v>1867</v>
      </c>
      <c r="M78" s="24" t="s">
        <v>165</v>
      </c>
      <c r="N78" s="22"/>
      <c r="O78" s="22" t="s">
        <v>1403</v>
      </c>
      <c r="P78" s="22" t="s">
        <v>1403</v>
      </c>
      <c r="Q78" s="22" t="s">
        <v>1404</v>
      </c>
      <c r="R78" s="22"/>
      <c r="S78" s="22"/>
      <c r="T78" s="26"/>
      <c r="U78" s="26">
        <v>44256</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44246</v>
      </c>
    </row>
    <row r="80" spans="2:21" ht="24" hidden="1"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hidden="1"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hidden="1"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hidden="1"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hidden="1"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hidden="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hidden="1" x14ac:dyDescent="0.35">
      <c r="B96" s="239" t="s">
        <v>3</v>
      </c>
      <c r="C96" s="240" t="s">
        <v>1046</v>
      </c>
      <c r="D96" s="241"/>
      <c r="E96" s="241" t="s">
        <v>169</v>
      </c>
      <c r="F96" s="241" t="s">
        <v>726</v>
      </c>
      <c r="G96" s="241"/>
      <c r="H96" s="241"/>
      <c r="I96" s="242" t="s">
        <v>1882</v>
      </c>
      <c r="J96" s="243"/>
      <c r="K96" s="244"/>
      <c r="L96" s="244" t="s">
        <v>112</v>
      </c>
      <c r="M96" s="245" t="s">
        <v>727</v>
      </c>
      <c r="N96" s="246" t="s">
        <v>1869</v>
      </c>
      <c r="O96" s="22"/>
      <c r="P96" s="22"/>
      <c r="Q96" s="22"/>
      <c r="R96" s="22"/>
      <c r="S96" s="22"/>
      <c r="T96" s="38"/>
      <c r="U96" s="38">
        <v>44235</v>
      </c>
    </row>
    <row r="97" spans="2:21" ht="20" hidden="1"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hidden="1" x14ac:dyDescent="0.35">
      <c r="B98" s="25" t="s">
        <v>1549</v>
      </c>
      <c r="C98" s="238"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hidden="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hidden="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hidden="1" x14ac:dyDescent="0.35">
      <c r="B101" s="25" t="s">
        <v>8</v>
      </c>
      <c r="C101" s="22" t="s">
        <v>1132</v>
      </c>
      <c r="D101" s="21"/>
      <c r="E101" s="21" t="s">
        <v>169</v>
      </c>
      <c r="F101" s="21" t="s">
        <v>725</v>
      </c>
      <c r="G101" s="21" t="str">
        <f>PRODUCTOS!F77</f>
        <v>0009-01-00070</v>
      </c>
      <c r="H101" s="21"/>
      <c r="I101" s="27" t="s">
        <v>179</v>
      </c>
      <c r="J101" s="23">
        <v>1</v>
      </c>
      <c r="K101" s="22" t="s">
        <v>122</v>
      </c>
      <c r="L101" s="22"/>
      <c r="M101" s="215" t="s">
        <v>1627</v>
      </c>
      <c r="N101" s="22"/>
      <c r="O101" s="22" t="s">
        <v>1403</v>
      </c>
      <c r="P101" s="22" t="s">
        <v>1403</v>
      </c>
      <c r="Q101" s="22" t="s">
        <v>1095</v>
      </c>
      <c r="R101" s="22"/>
      <c r="S101" s="22" t="s">
        <v>1095</v>
      </c>
      <c r="T101" s="38"/>
      <c r="U101" s="38">
        <v>44235</v>
      </c>
    </row>
    <row r="102" spans="2:21"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hidden="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hidden="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hidden="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hidden="1"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hidden="1"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hidden="1"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hidden="1"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hidden="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hidden="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hidden="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hidden="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hidden="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hidden="1" x14ac:dyDescent="0.35">
      <c r="B122" s="25" t="s">
        <v>12</v>
      </c>
      <c r="C122" s="22" t="s">
        <v>1686</v>
      </c>
      <c r="D122" s="21"/>
      <c r="E122" s="237"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hidden="1" x14ac:dyDescent="0.35">
      <c r="B123" s="25" t="s">
        <v>12</v>
      </c>
      <c r="C123" s="41" t="s">
        <v>1687</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hidden="1" x14ac:dyDescent="0.35">
      <c r="B124" s="25" t="s">
        <v>12</v>
      </c>
      <c r="C124" s="41" t="s">
        <v>1709</v>
      </c>
      <c r="D124" s="225"/>
      <c r="E124" s="237" t="s">
        <v>1641</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hidden="1" x14ac:dyDescent="0.35">
      <c r="B125" s="25" t="s">
        <v>12</v>
      </c>
      <c r="C125" s="41" t="s">
        <v>1710</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hidden="1" x14ac:dyDescent="0.35">
      <c r="B126" s="25" t="s">
        <v>12</v>
      </c>
      <c r="C126" s="41" t="s">
        <v>1711</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hidden="1" x14ac:dyDescent="0.35">
      <c r="B127" s="25" t="s">
        <v>12</v>
      </c>
      <c r="C127" s="41" t="s">
        <v>1712</v>
      </c>
      <c r="D127" s="225"/>
      <c r="E127" s="237" t="s">
        <v>1639</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hidden="1" x14ac:dyDescent="0.35">
      <c r="B128" s="25" t="s">
        <v>12</v>
      </c>
      <c r="C128" s="41" t="s">
        <v>1713</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hidden="1" x14ac:dyDescent="0.35">
      <c r="B129" s="25" t="s">
        <v>12</v>
      </c>
      <c r="C129" s="41" t="s">
        <v>1716</v>
      </c>
      <c r="D129" s="225"/>
      <c r="E129" s="237" t="s">
        <v>1714</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hidden="1" x14ac:dyDescent="0.35">
      <c r="B130" s="224" t="s">
        <v>11</v>
      </c>
      <c r="C130" s="41" t="s">
        <v>1717</v>
      </c>
      <c r="D130" s="225"/>
      <c r="E130" s="21" t="s">
        <v>1640</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226"/>
      <c r="U130" s="226"/>
    </row>
    <row r="131" spans="2:21" ht="24" hidden="1" x14ac:dyDescent="0.35">
      <c r="B131" s="224" t="s">
        <v>11</v>
      </c>
      <c r="C131" s="41" t="s">
        <v>1718</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226"/>
      <c r="U131" s="226"/>
    </row>
    <row r="132" spans="2:21" ht="24" hidden="1" x14ac:dyDescent="0.35">
      <c r="B132" s="224" t="s">
        <v>11</v>
      </c>
      <c r="C132" s="41" t="s">
        <v>1719</v>
      </c>
      <c r="D132" s="225"/>
      <c r="E132" s="21" t="s">
        <v>1641</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226"/>
      <c r="U132" s="226"/>
    </row>
    <row r="133" spans="2:21" ht="24" hidden="1" x14ac:dyDescent="0.35">
      <c r="B133" s="224" t="s">
        <v>11</v>
      </c>
      <c r="C133" s="41" t="s">
        <v>1720</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226"/>
      <c r="U133" s="226"/>
    </row>
    <row r="134" spans="2:21" ht="24" hidden="1" x14ac:dyDescent="0.35">
      <c r="B134" s="224" t="s">
        <v>11</v>
      </c>
      <c r="C134" s="41" t="s">
        <v>1721</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226"/>
      <c r="U134" s="226"/>
    </row>
    <row r="135" spans="2:21" ht="24" hidden="1" x14ac:dyDescent="0.35">
      <c r="B135" s="224" t="s">
        <v>11</v>
      </c>
      <c r="C135" s="41" t="s">
        <v>1722</v>
      </c>
      <c r="D135" s="225"/>
      <c r="E135" s="21" t="s">
        <v>1639</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226"/>
      <c r="U135" s="226"/>
    </row>
    <row r="136" spans="2:21" ht="24" hidden="1" x14ac:dyDescent="0.35">
      <c r="B136" s="224" t="s">
        <v>11</v>
      </c>
      <c r="C136" s="41" t="s">
        <v>1723</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226"/>
      <c r="U136" s="226"/>
    </row>
    <row r="137" spans="2:21" ht="29" hidden="1" x14ac:dyDescent="0.35">
      <c r="B137" s="224" t="s">
        <v>11</v>
      </c>
      <c r="C137" s="41" t="s">
        <v>1724</v>
      </c>
      <c r="D137" s="225"/>
      <c r="E137" s="21" t="s">
        <v>1714</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226"/>
      <c r="U137" s="226"/>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hidden="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hidden="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hidden="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hidden="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hidden="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hidden="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hidden="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hidden="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hidden="1"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row r="148" spans="2:21" x14ac:dyDescent="0.35">
      <c r="B148" s="25" t="s">
        <v>644</v>
      </c>
      <c r="C148" s="22" t="s">
        <v>1916</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38"/>
      <c r="U148" s="26">
        <v>44256</v>
      </c>
    </row>
    <row r="149" spans="2:21" x14ac:dyDescent="0.35">
      <c r="B149" s="25" t="s">
        <v>644</v>
      </c>
      <c r="C149" s="41" t="s">
        <v>1918</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226"/>
      <c r="U149" s="26">
        <v>44256</v>
      </c>
    </row>
    <row r="150" spans="2:21" x14ac:dyDescent="0.35">
      <c r="B150" s="25" t="s">
        <v>644</v>
      </c>
      <c r="C150" s="41" t="s">
        <v>1919</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226"/>
      <c r="U150" s="26">
        <v>44256</v>
      </c>
    </row>
    <row r="151" spans="2:21" x14ac:dyDescent="0.35">
      <c r="B151" s="25" t="s">
        <v>644</v>
      </c>
      <c r="C151" s="41" t="s">
        <v>1920</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226"/>
      <c r="U151" s="26">
        <v>44256</v>
      </c>
    </row>
    <row r="152" spans="2:21" x14ac:dyDescent="0.35">
      <c r="B152" s="25" t="s">
        <v>644</v>
      </c>
      <c r="C152" s="41" t="s">
        <v>1921</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226"/>
      <c r="U152" s="26">
        <v>44256</v>
      </c>
    </row>
    <row r="153" spans="2:21" x14ac:dyDescent="0.35">
      <c r="B153" s="25" t="s">
        <v>644</v>
      </c>
      <c r="C153" s="22" t="s">
        <v>1929</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38"/>
      <c r="U153" s="26">
        <v>44256</v>
      </c>
    </row>
    <row r="154" spans="2:21" ht="24" x14ac:dyDescent="0.35">
      <c r="B154" s="25" t="s">
        <v>644</v>
      </c>
      <c r="C154" s="41" t="s">
        <v>1932</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226"/>
      <c r="U154" s="26">
        <v>44256</v>
      </c>
    </row>
    <row r="155" spans="2:21" ht="24" x14ac:dyDescent="0.35">
      <c r="B155" s="25" t="s">
        <v>644</v>
      </c>
      <c r="C155" s="41" t="s">
        <v>1933</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226"/>
      <c r="U155" s="26">
        <v>44256</v>
      </c>
    </row>
  </sheetData>
  <sortState xmlns:xlrd2="http://schemas.microsoft.com/office/spreadsheetml/2017/richdata2" ref="B12:U22">
    <sortCondition ref="B12:B22"/>
  </sortState>
  <phoneticPr fontId="2" type="noConversion"/>
  <conditionalFormatting sqref="I12:I43 I45:I147">
    <cfRule type="containsText" dxfId="131" priority="52" operator="containsText" text="En pausa">
      <formula>NOT(ISERROR(SEARCH("En pausa",I12)))</formula>
    </cfRule>
    <cfRule type="containsText" dxfId="130" priority="53" operator="containsText" text="No iniciado">
      <formula>NOT(ISERROR(SEARCH("No iniciado",I12)))</formula>
    </cfRule>
    <cfRule type="containsText" dxfId="129" priority="54" operator="containsText" text="En Desarrollo">
      <formula>NOT(ISERROR(SEARCH("En Desarrollo",I12)))</formula>
    </cfRule>
    <cfRule type="containsText" dxfId="128"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7" priority="7" operator="containsText" text="En pausa">
      <formula>NOT(ISERROR(SEARCH("En pausa",I44)))</formula>
    </cfRule>
    <cfRule type="containsText" dxfId="126" priority="8" operator="containsText" text="No iniciado">
      <formula>NOT(ISERROR(SEARCH("No iniciado",I44)))</formula>
    </cfRule>
    <cfRule type="containsText" dxfId="125" priority="9" operator="containsText" text="En Desarrollo">
      <formula>NOT(ISERROR(SEARCH("En Desarrollo",I44)))</formula>
    </cfRule>
    <cfRule type="containsText" dxfId="124"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6">
      <colorScale>
        <cfvo type="min"/>
        <cfvo type="max"/>
        <color rgb="FFFFEF9C"/>
        <color rgb="FF63BE7B"/>
      </colorScale>
    </cfRule>
    <cfRule type="colorScale" priority="5">
      <colorScale>
        <cfvo type="min"/>
        <cfvo type="percentile" val="50"/>
        <cfvo type="max"/>
        <color rgb="FFF8696B"/>
        <color rgb="FFFFEB84"/>
        <color rgb="FF63BE7B"/>
      </colorScale>
    </cfRule>
  </conditionalFormatting>
  <conditionalFormatting sqref="I148:I155">
    <cfRule type="containsText" dxfId="123" priority="1" operator="containsText" text="En pausa">
      <formula>NOT(ISERROR(SEARCH("En pausa",I148)))</formula>
    </cfRule>
    <cfRule type="containsText" dxfId="122" priority="2" operator="containsText" text="No iniciado">
      <formula>NOT(ISERROR(SEARCH("No iniciado",I148)))</formula>
    </cfRule>
    <cfRule type="containsText" dxfId="121" priority="3" operator="containsText" text="En Desarrollo">
      <formula>NOT(ISERROR(SEARCH("En Desarrollo",I148)))</formula>
    </cfRule>
    <cfRule type="containsText" dxfId="120"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2021-03-02T12:03:32Z</dcterms:modified>
</cp:coreProperties>
</file>